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d76f6674d90f9/ドキュメント/"/>
    </mc:Choice>
  </mc:AlternateContent>
  <xr:revisionPtr revIDLastSave="307" documentId="8_{86BAD8B4-4789-6D45-B836-11274EEA9691}" xr6:coauthVersionLast="47" xr6:coauthVersionMax="47" xr10:uidLastSave="{838183E4-13C2-D84D-A725-915EB40A1CAA}"/>
  <bookViews>
    <workbookView xWindow="25620" yWindow="500" windowWidth="25580" windowHeight="26600" activeTab="2" xr2:uid="{9939B06F-E4C1-7E40-9667-0FC991A5FA91}"/>
  </bookViews>
  <sheets>
    <sheet name="キー設定" sheetId="2" r:id="rId1"/>
    <sheet name="固有名詞設定" sheetId="4" r:id="rId2"/>
    <sheet name="詳細設定" sheetId="1" r:id="rId3"/>
    <sheet name="ローマ字定義" sheetId="3" r:id="rId4"/>
    <sheet name="スクリプト" sheetId="5" r:id="rId5"/>
  </sheets>
  <definedNames>
    <definedName name="_xlnm.Print_Area" localSheetId="0">キー設定!$A$1:$BB$37</definedName>
    <definedName name="_xlnm.Print_Area" localSheetId="3">ローマ字定義!$A$1:$D$258</definedName>
    <definedName name="_xlnm.Print_Area" localSheetId="1">固有名詞設定!$A$1:$L$10</definedName>
    <definedName name="_xlnm.Print_Area" localSheetId="2">詳細設定!$AX$21:$BG$303</definedName>
    <definedName name="_xlnm.Print_Titles" localSheetId="0">キー設定!$19:$19</definedName>
    <definedName name="_xlnm.Print_Titles" localSheetId="3">ローマ字定義!$3:$3</definedName>
    <definedName name="_xlnm.Print_Titles" localSheetId="2">詳細設定!$AX:$BB,詳細設定!$22:$23</definedName>
    <definedName name="キー位置">キー設定!$BD$41:$BD$237</definedName>
    <definedName name="シフト押下時">詳細設定!$AE$24:$AE$303</definedName>
    <definedName name="シフト種類">詳細設定!$AC$24:$AC$303</definedName>
    <definedName name="シフト非押下時">詳細設定!$AD$24:$AD$303</definedName>
    <definedName name="スクリプト">スクリプト!$A$1:$A$331</definedName>
    <definedName name="ビット">キー設定!$BC$41:$BC$237</definedName>
    <definedName name="ビットパターン">詳細設定!$AF$24:$AF$303</definedName>
    <definedName name="ビットパターンA">詳細設定!$AI$24:$AI$303</definedName>
    <definedName name="ビットパターンB">詳細設定!$AL$24:$AL$303</definedName>
    <definedName name="ビットパターンC">詳細設定!$AO$24:$AO$303</definedName>
    <definedName name="ひらがな">ローマ字定義!$A$4:$A$258</definedName>
    <definedName name="ローマ字">ローマ字定義!$B$4:$B$258</definedName>
    <definedName name="ローマ字コード">ローマ字定義!$D$4:$D$258</definedName>
    <definedName name="移動単位">ローマ字定義!$C$4:$C$258</definedName>
    <definedName name="仮想キートップ">キー設定!$BE$41:$BE$237</definedName>
    <definedName name="記号JIS">キー設定!$BK$41:$BK$47</definedName>
    <definedName name="記号US">キー設定!$BL$41:$BL$47</definedName>
    <definedName name="固有名詞ビットパターン">固有名詞設定!$CW$16:$CW$63</definedName>
    <definedName name="固有名詞文字列">固有名詞設定!$Q$16:$Q$63</definedName>
    <definedName name="固有名詞変換済">固有名詞設定!$CV$16:$CV$63</definedName>
    <definedName name="十六進数文字">キー設定!$BH$41:$BH$237</definedName>
    <definedName name="十六進数文字リスト">キー設定!$BN$41:$BN$56</definedName>
    <definedName name="出力かな">詳細設定!$BC$24:$BC$303</definedName>
    <definedName name="入力かな">詳細設定!$AZ$24:$BB$303</definedName>
    <definedName name="入力キー">キー設定!$BF$41:$BF$237</definedName>
    <definedName name="入力キー数">詳細設定!$AB$24:$AB$303</definedName>
    <definedName name="入力コード">キー設定!$BG$41:$BG$237</definedName>
    <definedName name="並び替え用">詳細設定!$AB$74:$BK$298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" l="1"/>
  <c r="BA18" i="1"/>
  <c r="BB18" i="1"/>
  <c r="Q16" i="4"/>
  <c r="AO352" i="1"/>
  <c r="AO351" i="1"/>
  <c r="AO350" i="1"/>
  <c r="AO349" i="1"/>
  <c r="AO348" i="1"/>
  <c r="AO347" i="1"/>
  <c r="AO346" i="1"/>
  <c r="AO345" i="1"/>
  <c r="AO344" i="1"/>
  <c r="AO343" i="1"/>
  <c r="AO342" i="1"/>
  <c r="AO341" i="1"/>
  <c r="AO340" i="1"/>
  <c r="AO339" i="1"/>
  <c r="AO338" i="1"/>
  <c r="AO337" i="1"/>
  <c r="AO336" i="1"/>
  <c r="AO335" i="1"/>
  <c r="AO334" i="1"/>
  <c r="AO333" i="1"/>
  <c r="AO332" i="1"/>
  <c r="AO331" i="1"/>
  <c r="AO330" i="1"/>
  <c r="AO329" i="1"/>
  <c r="AO328" i="1"/>
  <c r="AO327" i="1"/>
  <c r="AO326" i="1"/>
  <c r="AO325" i="1"/>
  <c r="AO324" i="1"/>
  <c r="AO323" i="1"/>
  <c r="AO322" i="1"/>
  <c r="AO321" i="1"/>
  <c r="AO320" i="1"/>
  <c r="AO319" i="1"/>
  <c r="AO318" i="1"/>
  <c r="AO317" i="1"/>
  <c r="AO316" i="1"/>
  <c r="AO315" i="1"/>
  <c r="AO314" i="1"/>
  <c r="AO313" i="1"/>
  <c r="AO312" i="1"/>
  <c r="AO311" i="1"/>
  <c r="AO310" i="1"/>
  <c r="AO309" i="1"/>
  <c r="AO308" i="1"/>
  <c r="AO307" i="1"/>
  <c r="AO306" i="1"/>
  <c r="AO305" i="1"/>
  <c r="AO304" i="1"/>
  <c r="AO303" i="1"/>
  <c r="AO302" i="1"/>
  <c r="AO301" i="1"/>
  <c r="AO300" i="1"/>
  <c r="AO299" i="1"/>
  <c r="G258" i="3"/>
  <c r="F258" i="3"/>
  <c r="E258" i="3"/>
  <c r="G257" i="3"/>
  <c r="F257" i="3"/>
  <c r="E257" i="3"/>
  <c r="G256" i="3"/>
  <c r="F256" i="3"/>
  <c r="E256" i="3"/>
  <c r="G255" i="3"/>
  <c r="F255" i="3"/>
  <c r="E255" i="3"/>
  <c r="G254" i="3"/>
  <c r="F254" i="3"/>
  <c r="E254" i="3"/>
  <c r="G253" i="3"/>
  <c r="F253" i="3"/>
  <c r="E253" i="3"/>
  <c r="G252" i="3"/>
  <c r="F252" i="3"/>
  <c r="E252" i="3"/>
  <c r="G251" i="3"/>
  <c r="F251" i="3"/>
  <c r="E251" i="3"/>
  <c r="G250" i="3"/>
  <c r="F250" i="3"/>
  <c r="E250" i="3"/>
  <c r="G249" i="3"/>
  <c r="F249" i="3"/>
  <c r="E249" i="3"/>
  <c r="G248" i="3"/>
  <c r="F248" i="3"/>
  <c r="E248" i="3"/>
  <c r="G247" i="3"/>
  <c r="F247" i="3"/>
  <c r="E247" i="3"/>
  <c r="G246" i="3"/>
  <c r="F246" i="3"/>
  <c r="E246" i="3"/>
  <c r="G245" i="3"/>
  <c r="F245" i="3"/>
  <c r="E245" i="3"/>
  <c r="G244" i="3"/>
  <c r="F244" i="3"/>
  <c r="E244" i="3"/>
  <c r="G242" i="3"/>
  <c r="F242" i="3"/>
  <c r="E242" i="3"/>
  <c r="G241" i="3"/>
  <c r="F241" i="3"/>
  <c r="E241" i="3"/>
  <c r="G240" i="3"/>
  <c r="F240" i="3"/>
  <c r="E240" i="3"/>
  <c r="G239" i="3"/>
  <c r="F239" i="3"/>
  <c r="E239" i="3"/>
  <c r="G238" i="3"/>
  <c r="F238" i="3"/>
  <c r="E238" i="3"/>
  <c r="G236" i="3"/>
  <c r="F236" i="3"/>
  <c r="E236" i="3"/>
  <c r="G235" i="3"/>
  <c r="F235" i="3"/>
  <c r="E235" i="3"/>
  <c r="G234" i="3"/>
  <c r="F234" i="3"/>
  <c r="E234" i="3"/>
  <c r="G233" i="3"/>
  <c r="F233" i="3"/>
  <c r="E233" i="3"/>
  <c r="G232" i="3"/>
  <c r="F232" i="3"/>
  <c r="E232" i="3"/>
  <c r="G231" i="3"/>
  <c r="F231" i="3"/>
  <c r="E231" i="3"/>
  <c r="G230" i="3"/>
  <c r="F230" i="3"/>
  <c r="E230" i="3"/>
  <c r="G229" i="3"/>
  <c r="F229" i="3"/>
  <c r="E229" i="3"/>
  <c r="G228" i="3"/>
  <c r="F228" i="3"/>
  <c r="E228" i="3"/>
  <c r="G227" i="3"/>
  <c r="F227" i="3"/>
  <c r="E227" i="3"/>
  <c r="G226" i="3"/>
  <c r="F226" i="3"/>
  <c r="E226" i="3"/>
  <c r="G225" i="3"/>
  <c r="F225" i="3"/>
  <c r="E225" i="3"/>
  <c r="G224" i="3"/>
  <c r="F224" i="3"/>
  <c r="E224" i="3"/>
  <c r="G222" i="3"/>
  <c r="F222" i="3"/>
  <c r="E222" i="3"/>
  <c r="G221" i="3"/>
  <c r="F221" i="3"/>
  <c r="E221" i="3"/>
  <c r="G220" i="3"/>
  <c r="F220" i="3"/>
  <c r="E220" i="3"/>
  <c r="G219" i="3"/>
  <c r="F219" i="3"/>
  <c r="E219" i="3"/>
  <c r="G218" i="3"/>
  <c r="F218" i="3"/>
  <c r="E218" i="3"/>
  <c r="G217" i="3"/>
  <c r="F217" i="3"/>
  <c r="E217" i="3"/>
  <c r="G216" i="3"/>
  <c r="F216" i="3"/>
  <c r="E216" i="3"/>
  <c r="G215" i="3"/>
  <c r="F215" i="3"/>
  <c r="E215" i="3"/>
  <c r="G214" i="3"/>
  <c r="F214" i="3"/>
  <c r="E214" i="3"/>
  <c r="G213" i="3"/>
  <c r="F213" i="3"/>
  <c r="E213" i="3"/>
  <c r="G212" i="3"/>
  <c r="F212" i="3"/>
  <c r="E212" i="3"/>
  <c r="G211" i="3"/>
  <c r="F211" i="3"/>
  <c r="E211" i="3"/>
  <c r="G194" i="3"/>
  <c r="F194" i="3"/>
  <c r="E194" i="3"/>
  <c r="G193" i="3"/>
  <c r="F193" i="3"/>
  <c r="E193" i="3"/>
  <c r="G186" i="3"/>
  <c r="F186" i="3"/>
  <c r="E186" i="3"/>
  <c r="G182" i="3"/>
  <c r="F182" i="3"/>
  <c r="E182" i="3"/>
  <c r="G181" i="3"/>
  <c r="F181" i="3"/>
  <c r="E181" i="3"/>
  <c r="G172" i="3"/>
  <c r="F172" i="3"/>
  <c r="E172" i="3"/>
  <c r="G168" i="3"/>
  <c r="F168" i="3"/>
  <c r="E168" i="3"/>
  <c r="G167" i="3"/>
  <c r="F167" i="3"/>
  <c r="E167" i="3"/>
  <c r="G166" i="3"/>
  <c r="F166" i="3"/>
  <c r="E166" i="3"/>
  <c r="G165" i="3"/>
  <c r="F165" i="3"/>
  <c r="E165" i="3"/>
  <c r="G156" i="3"/>
  <c r="F156" i="3"/>
  <c r="E156" i="3"/>
  <c r="G154" i="3"/>
  <c r="F154" i="3"/>
  <c r="E154" i="3"/>
  <c r="G153" i="3"/>
  <c r="F153" i="3"/>
  <c r="E153" i="3"/>
  <c r="G148" i="3"/>
  <c r="F148" i="3"/>
  <c r="E148" i="3"/>
  <c r="G145" i="3"/>
  <c r="F145" i="3"/>
  <c r="E145" i="3"/>
  <c r="G144" i="3"/>
  <c r="F144" i="3"/>
  <c r="E144" i="3"/>
  <c r="G143" i="3"/>
  <c r="F143" i="3"/>
  <c r="E143" i="3"/>
  <c r="G142" i="3"/>
  <c r="F142" i="3"/>
  <c r="E142" i="3"/>
  <c r="G141" i="3"/>
  <c r="F141" i="3"/>
  <c r="E141" i="3"/>
  <c r="G133" i="3"/>
  <c r="F133" i="3"/>
  <c r="E133" i="3"/>
  <c r="G132" i="3"/>
  <c r="F132" i="3"/>
  <c r="E132" i="3"/>
  <c r="G125" i="3"/>
  <c r="F125" i="3"/>
  <c r="E125" i="3"/>
  <c r="G124" i="3"/>
  <c r="F124" i="3"/>
  <c r="E124" i="3"/>
  <c r="G123" i="3"/>
  <c r="F123" i="3"/>
  <c r="E123" i="3"/>
  <c r="G121" i="3"/>
  <c r="F121" i="3"/>
  <c r="E121" i="3"/>
  <c r="G114" i="3"/>
  <c r="F114" i="3"/>
  <c r="E114" i="3"/>
  <c r="G113" i="3"/>
  <c r="F113" i="3"/>
  <c r="E113" i="3"/>
  <c r="G103" i="3"/>
  <c r="F103" i="3"/>
  <c r="E103" i="3"/>
  <c r="G102" i="3"/>
  <c r="F102" i="3"/>
  <c r="E102" i="3"/>
  <c r="G92" i="3"/>
  <c r="F92" i="3"/>
  <c r="E92" i="3"/>
  <c r="G91" i="3"/>
  <c r="F91" i="3"/>
  <c r="E91" i="3"/>
  <c r="G82" i="3"/>
  <c r="F82" i="3"/>
  <c r="E82" i="3"/>
  <c r="G81" i="3"/>
  <c r="F81" i="3"/>
  <c r="E81" i="3"/>
  <c r="G67" i="3"/>
  <c r="F67" i="3"/>
  <c r="E67" i="3"/>
  <c r="G66" i="3"/>
  <c r="F66" i="3"/>
  <c r="E66" i="3"/>
  <c r="G57" i="3"/>
  <c r="F57" i="3"/>
  <c r="E57" i="3"/>
  <c r="G56" i="3"/>
  <c r="F56" i="3"/>
  <c r="E56" i="3"/>
  <c r="G53" i="3"/>
  <c r="F53" i="3"/>
  <c r="E53" i="3"/>
  <c r="G42" i="3"/>
  <c r="F42" i="3"/>
  <c r="E42" i="3"/>
  <c r="G41" i="3"/>
  <c r="F41" i="3"/>
  <c r="E41" i="3"/>
  <c r="G40" i="3"/>
  <c r="F40" i="3"/>
  <c r="E40" i="3"/>
  <c r="G32" i="3"/>
  <c r="F32" i="3"/>
  <c r="E32" i="3"/>
  <c r="G28" i="3"/>
  <c r="F28" i="3"/>
  <c r="E28" i="3"/>
  <c r="G27" i="3"/>
  <c r="F27" i="3"/>
  <c r="E27" i="3"/>
  <c r="G26" i="3"/>
  <c r="F26" i="3"/>
  <c r="E26" i="3"/>
  <c r="G25" i="3"/>
  <c r="F25" i="3"/>
  <c r="E25" i="3"/>
  <c r="G20" i="3"/>
  <c r="F20" i="3"/>
  <c r="E20" i="3"/>
  <c r="G18" i="3"/>
  <c r="F18" i="3"/>
  <c r="E18" i="3"/>
  <c r="G17" i="3"/>
  <c r="F17" i="3"/>
  <c r="E17" i="3"/>
  <c r="G12" i="3"/>
  <c r="F12" i="3"/>
  <c r="E12" i="3"/>
  <c r="G11" i="3"/>
  <c r="F11" i="3"/>
  <c r="E11" i="3"/>
  <c r="BG297" i="1" l="1"/>
  <c r="BG296" i="1"/>
  <c r="BG295" i="1"/>
  <c r="AF297" i="1"/>
  <c r="AE297" i="1"/>
  <c r="AD297" i="1"/>
  <c r="AB297" i="1"/>
  <c r="AF296" i="1"/>
  <c r="AE296" i="1"/>
  <c r="AD296" i="1"/>
  <c r="AB296" i="1"/>
  <c r="AE295" i="1"/>
  <c r="AD295" i="1"/>
  <c r="AB295" i="1"/>
  <c r="AE294" i="1"/>
  <c r="AD294" i="1"/>
  <c r="AB294" i="1"/>
  <c r="AO295" i="1" l="1"/>
  <c r="AL296" i="1"/>
  <c r="AO296" i="1"/>
  <c r="AL297" i="1"/>
  <c r="AO297" i="1"/>
  <c r="AL295" i="1"/>
  <c r="AI296" i="1"/>
  <c r="AI295" i="1"/>
  <c r="AI297" i="1"/>
  <c r="F62" i="3"/>
  <c r="E62" i="3"/>
  <c r="G62" i="3"/>
  <c r="G127" i="3"/>
  <c r="F127" i="3"/>
  <c r="E127" i="3"/>
  <c r="Y296" i="1"/>
  <c r="Y297" i="1"/>
  <c r="BI296" i="1"/>
  <c r="V296" i="1" s="1"/>
  <c r="BI295" i="1"/>
  <c r="BI297" i="1"/>
  <c r="V297" i="1" s="1"/>
  <c r="W297" i="1" l="1"/>
  <c r="W296" i="1"/>
  <c r="X297" i="1"/>
  <c r="X296" i="1"/>
  <c r="BI237" i="2"/>
  <c r="BI236" i="2"/>
  <c r="BI235" i="2"/>
  <c r="BI234" i="2"/>
  <c r="BI233" i="2"/>
  <c r="BI232" i="2"/>
  <c r="BI231" i="2"/>
  <c r="BI230" i="2"/>
  <c r="BI229" i="2"/>
  <c r="BI228" i="2"/>
  <c r="BI227" i="2"/>
  <c r="BI226" i="2"/>
  <c r="BI225" i="2"/>
  <c r="BI224" i="2"/>
  <c r="BI222" i="2"/>
  <c r="BI221" i="2"/>
  <c r="BI220" i="2"/>
  <c r="BI219" i="2"/>
  <c r="BI218" i="2"/>
  <c r="BI217" i="2"/>
  <c r="BI216" i="2"/>
  <c r="BI215" i="2"/>
  <c r="BI214" i="2"/>
  <c r="BI213" i="2"/>
  <c r="BI212" i="2"/>
  <c r="BI211" i="2"/>
  <c r="BI210" i="2"/>
  <c r="BI209" i="2"/>
  <c r="BI208" i="2"/>
  <c r="BI207" i="2"/>
  <c r="BI206" i="2"/>
  <c r="BI205" i="2"/>
  <c r="BI204" i="2"/>
  <c r="BI203" i="2"/>
  <c r="BI202" i="2"/>
  <c r="BI201" i="2"/>
  <c r="BI200" i="2"/>
  <c r="BI199" i="2"/>
  <c r="BI198" i="2"/>
  <c r="BI197" i="2"/>
  <c r="BI196" i="2"/>
  <c r="BI195" i="2"/>
  <c r="BI194" i="2"/>
  <c r="BI193" i="2"/>
  <c r="BI192" i="2"/>
  <c r="BI191" i="2"/>
  <c r="BI190" i="2"/>
  <c r="BI189" i="2"/>
  <c r="BI188" i="2"/>
  <c r="BI187" i="2"/>
  <c r="BI186" i="2"/>
  <c r="BI185" i="2"/>
  <c r="BI184" i="2"/>
  <c r="BI183" i="2"/>
  <c r="BI182" i="2"/>
  <c r="BI181" i="2"/>
  <c r="BI180" i="2"/>
  <c r="BI179" i="2"/>
  <c r="BI178" i="2"/>
  <c r="BI177" i="2"/>
  <c r="BI176" i="2"/>
  <c r="BI175" i="2"/>
  <c r="BI174" i="2"/>
  <c r="BI173" i="2"/>
  <c r="BI172" i="2"/>
  <c r="BI171" i="2"/>
  <c r="BI170" i="2"/>
  <c r="BI169" i="2"/>
  <c r="BI168" i="2"/>
  <c r="BI167" i="2"/>
  <c r="BI166" i="2"/>
  <c r="BI165" i="2"/>
  <c r="BI164" i="2"/>
  <c r="BI163" i="2"/>
  <c r="BI162" i="2"/>
  <c r="BI161" i="2"/>
  <c r="BI160" i="2"/>
  <c r="BI159" i="2"/>
  <c r="BI158" i="2"/>
  <c r="BI157" i="2"/>
  <c r="BI156" i="2"/>
  <c r="BI155" i="2"/>
  <c r="BI154" i="2"/>
  <c r="BI153" i="2"/>
  <c r="BI152" i="2"/>
  <c r="BI151" i="2"/>
  <c r="BI150" i="2"/>
  <c r="BI149" i="2"/>
  <c r="BI148" i="2"/>
  <c r="BI146" i="2"/>
  <c r="BI145" i="2"/>
  <c r="BI144" i="2"/>
  <c r="BI143" i="2"/>
  <c r="BI142" i="2"/>
  <c r="BI141" i="2"/>
  <c r="BI140" i="2"/>
  <c r="BI139" i="2"/>
  <c r="BI138" i="2"/>
  <c r="BI137" i="2"/>
  <c r="BI136" i="2"/>
  <c r="BI135" i="2"/>
  <c r="BI134" i="2"/>
  <c r="BI133" i="2"/>
  <c r="BI132" i="2"/>
  <c r="BI131" i="2"/>
  <c r="BI130" i="2"/>
  <c r="BI129" i="2"/>
  <c r="BI128" i="2"/>
  <c r="BI127" i="2"/>
  <c r="BI126" i="2"/>
  <c r="BI125" i="2"/>
  <c r="BI124" i="2"/>
  <c r="BI123" i="2"/>
  <c r="BI122" i="2"/>
  <c r="BI121" i="2"/>
  <c r="BI120" i="2"/>
  <c r="BI119" i="2"/>
  <c r="BI118" i="2"/>
  <c r="BI117" i="2"/>
  <c r="BI116" i="2"/>
  <c r="BI115" i="2"/>
  <c r="BI114" i="2"/>
  <c r="BI113" i="2"/>
  <c r="BI112" i="2"/>
  <c r="BI111" i="2"/>
  <c r="BI110" i="2"/>
  <c r="BI109" i="2"/>
  <c r="BI108" i="2"/>
  <c r="BI106" i="2"/>
  <c r="BI105" i="2"/>
  <c r="BI104" i="2"/>
  <c r="BI103" i="2"/>
  <c r="BI102" i="2"/>
  <c r="BI101" i="2"/>
  <c r="BI100" i="2"/>
  <c r="BI98" i="2"/>
  <c r="BI97" i="2"/>
  <c r="BI96" i="2"/>
  <c r="BI95" i="2"/>
  <c r="BI94" i="2"/>
  <c r="BI93" i="2"/>
  <c r="BI92" i="2"/>
  <c r="BI91" i="2"/>
  <c r="BI90" i="2"/>
  <c r="BI89" i="2"/>
  <c r="BI88" i="2"/>
  <c r="BI87" i="2"/>
  <c r="BI86" i="2"/>
  <c r="BI85" i="2"/>
  <c r="BI84" i="2"/>
  <c r="BI83" i="2"/>
  <c r="BI82" i="2"/>
  <c r="BI81" i="2"/>
  <c r="BI80" i="2"/>
  <c r="BI79" i="2"/>
  <c r="BI78" i="2"/>
  <c r="BI77" i="2"/>
  <c r="BI76" i="2"/>
  <c r="BI75" i="2"/>
  <c r="BI74" i="2"/>
  <c r="BI73" i="2"/>
  <c r="BI72" i="2"/>
  <c r="BI71" i="2"/>
  <c r="BI70" i="2"/>
  <c r="BI69" i="2"/>
  <c r="BI68" i="2"/>
  <c r="BI67" i="2"/>
  <c r="BI66" i="2"/>
  <c r="BI65" i="2"/>
  <c r="BI64" i="2"/>
  <c r="BI63" i="2"/>
  <c r="BI62" i="2"/>
  <c r="BI61" i="2"/>
  <c r="BI60" i="2"/>
  <c r="BI59" i="2"/>
  <c r="BI58" i="2"/>
  <c r="BI57" i="2"/>
  <c r="BI56" i="2"/>
  <c r="BI55" i="2"/>
  <c r="BI54" i="2"/>
  <c r="BI53" i="2"/>
  <c r="BI52" i="2"/>
  <c r="BI51" i="2"/>
  <c r="BI50" i="2"/>
  <c r="BI49" i="2"/>
  <c r="BI48" i="2"/>
  <c r="BI47" i="2"/>
  <c r="BI46" i="2"/>
  <c r="BI45" i="2"/>
  <c r="BI44" i="2"/>
  <c r="BI42" i="2"/>
  <c r="BI43" i="2"/>
  <c r="K9" i="4"/>
  <c r="J9" i="4"/>
  <c r="I9" i="4"/>
  <c r="H9" i="4"/>
  <c r="G9" i="4"/>
  <c r="F9" i="4"/>
  <c r="E9" i="4"/>
  <c r="D9" i="4"/>
  <c r="C9" i="4"/>
  <c r="B9" i="4"/>
  <c r="A9" i="4"/>
  <c r="L7" i="4"/>
  <c r="K7" i="4"/>
  <c r="J7" i="4"/>
  <c r="I7" i="4"/>
  <c r="H7" i="4"/>
  <c r="G7" i="4"/>
  <c r="F7" i="4"/>
  <c r="E7" i="4"/>
  <c r="D7" i="4"/>
  <c r="C7" i="4"/>
  <c r="B7" i="4"/>
  <c r="A7" i="4"/>
  <c r="L5" i="4"/>
  <c r="K5" i="4"/>
  <c r="J5" i="4"/>
  <c r="I5" i="4"/>
  <c r="H5" i="4"/>
  <c r="G5" i="4"/>
  <c r="E5" i="4"/>
  <c r="M3" i="4"/>
  <c r="F5" i="4"/>
  <c r="D5" i="4"/>
  <c r="C5" i="4"/>
  <c r="B5" i="4"/>
  <c r="A5" i="4"/>
  <c r="L3" i="4"/>
  <c r="K3" i="4"/>
  <c r="J3" i="4"/>
  <c r="I3" i="4"/>
  <c r="H3" i="4"/>
  <c r="G3" i="4"/>
  <c r="F3" i="4"/>
  <c r="E3" i="4"/>
  <c r="D3" i="4"/>
  <c r="C3" i="4"/>
  <c r="B3" i="4"/>
  <c r="A3" i="4"/>
  <c r="BA28" i="2"/>
  <c r="BA26" i="2"/>
  <c r="AY26" i="2"/>
  <c r="AY28" i="2"/>
  <c r="BF47" i="2"/>
  <c r="AE67" i="1"/>
  <c r="AD67" i="1"/>
  <c r="AB67" i="1"/>
  <c r="AE66" i="1"/>
  <c r="AD66" i="1"/>
  <c r="AB66" i="1"/>
  <c r="AE65" i="1"/>
  <c r="AD65" i="1"/>
  <c r="AB65" i="1"/>
  <c r="AE64" i="1"/>
  <c r="AD64" i="1"/>
  <c r="AB64" i="1"/>
  <c r="AE63" i="1"/>
  <c r="AD63" i="1"/>
  <c r="AB63" i="1"/>
  <c r="AE62" i="1"/>
  <c r="AD62" i="1"/>
  <c r="AB62" i="1"/>
  <c r="AE61" i="1"/>
  <c r="AD61" i="1"/>
  <c r="AB61" i="1"/>
  <c r="AE60" i="1"/>
  <c r="AD60" i="1"/>
  <c r="AB60" i="1"/>
  <c r="AE59" i="1"/>
  <c r="AD59" i="1"/>
  <c r="AB59" i="1"/>
  <c r="AE58" i="1"/>
  <c r="AD58" i="1"/>
  <c r="AB58" i="1"/>
  <c r="AE57" i="1"/>
  <c r="AD57" i="1"/>
  <c r="AB57" i="1"/>
  <c r="AE56" i="1"/>
  <c r="AD56" i="1"/>
  <c r="AB56" i="1"/>
  <c r="AE55" i="1"/>
  <c r="AD55" i="1"/>
  <c r="AB55" i="1"/>
  <c r="AE54" i="1"/>
  <c r="AD54" i="1"/>
  <c r="AB54" i="1"/>
  <c r="AE53" i="1"/>
  <c r="AD53" i="1"/>
  <c r="AB53" i="1"/>
  <c r="AE341" i="1"/>
  <c r="AD341" i="1"/>
  <c r="AB341" i="1"/>
  <c r="BE190" i="2"/>
  <c r="BE193" i="2"/>
  <c r="BE192" i="2"/>
  <c r="BE191" i="2"/>
  <c r="BG191" i="2"/>
  <c r="BH191" i="2" s="1"/>
  <c r="BF191" i="2"/>
  <c r="BF192" i="2" s="1"/>
  <c r="BF193" i="2" s="1"/>
  <c r="BC191" i="2"/>
  <c r="BC192" i="2" s="1"/>
  <c r="BC193" i="2" s="1"/>
  <c r="BH190" i="2"/>
  <c r="BD191" i="2"/>
  <c r="BD192" i="2" s="1"/>
  <c r="BD193" i="2" s="1"/>
  <c r="H242" i="3"/>
  <c r="M242" i="3" s="1"/>
  <c r="AE316" i="1"/>
  <c r="AD316" i="1"/>
  <c r="AB316" i="1"/>
  <c r="J243" i="3"/>
  <c r="H243" i="3"/>
  <c r="M243" i="3" s="1"/>
  <c r="K241" i="3"/>
  <c r="H241" i="3"/>
  <c r="L241" i="3" s="1"/>
  <c r="H240" i="3"/>
  <c r="K240" i="3" s="1"/>
  <c r="AE52" i="1"/>
  <c r="AD52" i="1"/>
  <c r="AB52" i="1"/>
  <c r="AE51" i="1"/>
  <c r="AD51" i="1"/>
  <c r="AB51" i="1"/>
  <c r="AE50" i="1"/>
  <c r="AD50" i="1"/>
  <c r="AB50" i="1"/>
  <c r="AE49" i="1"/>
  <c r="AD49" i="1"/>
  <c r="AB49" i="1"/>
  <c r="Q43" i="4"/>
  <c r="Q42" i="4"/>
  <c r="Q44" i="4"/>
  <c r="BE93" i="2"/>
  <c r="BE92" i="2"/>
  <c r="BE91" i="2"/>
  <c r="BE90" i="2"/>
  <c r="BG91" i="2"/>
  <c r="BH91" i="2" s="1"/>
  <c r="BF91" i="2"/>
  <c r="BF92" i="2" s="1"/>
  <c r="BF93" i="2" s="1"/>
  <c r="BC91" i="2"/>
  <c r="BC92" i="2" s="1"/>
  <c r="BC93" i="2" s="1"/>
  <c r="BH90" i="2"/>
  <c r="BD91" i="2"/>
  <c r="BD92" i="2" s="1"/>
  <c r="BD93" i="2" s="1"/>
  <c r="BG292" i="1"/>
  <c r="BG268" i="1"/>
  <c r="AE189" i="1"/>
  <c r="AD189" i="1"/>
  <c r="AB189" i="1"/>
  <c r="AE188" i="1"/>
  <c r="AD188" i="1"/>
  <c r="AB188" i="1"/>
  <c r="AE187" i="1"/>
  <c r="AD187" i="1"/>
  <c r="AB187" i="1"/>
  <c r="AE186" i="1"/>
  <c r="AD186" i="1"/>
  <c r="AB186" i="1"/>
  <c r="AE292" i="1"/>
  <c r="AD292" i="1"/>
  <c r="AB292" i="1"/>
  <c r="AF298" i="1"/>
  <c r="AE298" i="1"/>
  <c r="AD298" i="1"/>
  <c r="AB298" i="1"/>
  <c r="AE291" i="1"/>
  <c r="AD291" i="1"/>
  <c r="AB291" i="1"/>
  <c r="AE290" i="1"/>
  <c r="AD290" i="1"/>
  <c r="AB290" i="1"/>
  <c r="AE289" i="1"/>
  <c r="AD289" i="1"/>
  <c r="AB289" i="1"/>
  <c r="AE288" i="1"/>
  <c r="AD288" i="1"/>
  <c r="AB288" i="1"/>
  <c r="AE287" i="1"/>
  <c r="AD287" i="1"/>
  <c r="AB287" i="1"/>
  <c r="AE286" i="1"/>
  <c r="AD286" i="1"/>
  <c r="AB286" i="1"/>
  <c r="AE285" i="1"/>
  <c r="AD285" i="1"/>
  <c r="AB285" i="1"/>
  <c r="AE284" i="1"/>
  <c r="AD284" i="1"/>
  <c r="AB284" i="1"/>
  <c r="AE283" i="1"/>
  <c r="AD283" i="1"/>
  <c r="AB283" i="1"/>
  <c r="AE282" i="1"/>
  <c r="AD282" i="1"/>
  <c r="AB282" i="1"/>
  <c r="AE281" i="1"/>
  <c r="AD281" i="1"/>
  <c r="AB281" i="1"/>
  <c r="AE280" i="1"/>
  <c r="AD280" i="1"/>
  <c r="AB280" i="1"/>
  <c r="AE279" i="1"/>
  <c r="AD279" i="1"/>
  <c r="AB279" i="1"/>
  <c r="AE278" i="1"/>
  <c r="AD278" i="1"/>
  <c r="AB278" i="1"/>
  <c r="AE277" i="1"/>
  <c r="AD277" i="1"/>
  <c r="AB277" i="1"/>
  <c r="AE276" i="1"/>
  <c r="AD276" i="1"/>
  <c r="AB276" i="1"/>
  <c r="AE275" i="1"/>
  <c r="AD275" i="1"/>
  <c r="AB275" i="1"/>
  <c r="AE274" i="1"/>
  <c r="AD274" i="1"/>
  <c r="AB274" i="1"/>
  <c r="AE273" i="1"/>
  <c r="AD273" i="1"/>
  <c r="AB273" i="1"/>
  <c r="AE272" i="1"/>
  <c r="AD272" i="1"/>
  <c r="AB272" i="1"/>
  <c r="AE271" i="1"/>
  <c r="AD271" i="1"/>
  <c r="AB271" i="1"/>
  <c r="AE270" i="1"/>
  <c r="AD270" i="1"/>
  <c r="AB270" i="1"/>
  <c r="AE269" i="1"/>
  <c r="AD269" i="1"/>
  <c r="AB269" i="1"/>
  <c r="AE268" i="1"/>
  <c r="AD268" i="1"/>
  <c r="AB268" i="1"/>
  <c r="AE112" i="1"/>
  <c r="AD112" i="1"/>
  <c r="AB112" i="1"/>
  <c r="AE267" i="1"/>
  <c r="AD267" i="1"/>
  <c r="AB267" i="1"/>
  <c r="AE266" i="1"/>
  <c r="AD266" i="1"/>
  <c r="AB266" i="1"/>
  <c r="AO292" i="1" l="1"/>
  <c r="AL268" i="1"/>
  <c r="AO268" i="1"/>
  <c r="AL43" i="4"/>
  <c r="AL44" i="4"/>
  <c r="AL42" i="4"/>
  <c r="AL292" i="1"/>
  <c r="AI316" i="1"/>
  <c r="AL316" i="1"/>
  <c r="AI341" i="1"/>
  <c r="AL341" i="1"/>
  <c r="AI268" i="1"/>
  <c r="AI292" i="1"/>
  <c r="Y52" i="1"/>
  <c r="Y53" i="1"/>
  <c r="Y57" i="1"/>
  <c r="Y61" i="1"/>
  <c r="Y65" i="1"/>
  <c r="Y50" i="1"/>
  <c r="Y55" i="1"/>
  <c r="Y59" i="1"/>
  <c r="Y63" i="1"/>
  <c r="Y67" i="1"/>
  <c r="Y51" i="1"/>
  <c r="Y56" i="1"/>
  <c r="Y60" i="1"/>
  <c r="Y64" i="1"/>
  <c r="Y49" i="1"/>
  <c r="Y54" i="1"/>
  <c r="Y58" i="1"/>
  <c r="Y62" i="1"/>
  <c r="Y66" i="1"/>
  <c r="F126" i="3"/>
  <c r="E126" i="3"/>
  <c r="G126" i="3"/>
  <c r="G128" i="3"/>
  <c r="F128" i="3"/>
  <c r="E128" i="3"/>
  <c r="G35" i="3"/>
  <c r="F35" i="3"/>
  <c r="E35" i="3"/>
  <c r="E97" i="3"/>
  <c r="G97" i="3"/>
  <c r="F97" i="3"/>
  <c r="G99" i="3"/>
  <c r="F99" i="3"/>
  <c r="E99" i="3"/>
  <c r="E189" i="3"/>
  <c r="G189" i="3"/>
  <c r="F189" i="3"/>
  <c r="E89" i="3"/>
  <c r="G89" i="3"/>
  <c r="F89" i="3"/>
  <c r="F210" i="3"/>
  <c r="E210" i="3"/>
  <c r="G210" i="3"/>
  <c r="F98" i="3"/>
  <c r="E98" i="3"/>
  <c r="G98" i="3"/>
  <c r="G96" i="3"/>
  <c r="F96" i="3"/>
  <c r="E96" i="3"/>
  <c r="G204" i="3"/>
  <c r="F204" i="3"/>
  <c r="E204" i="3"/>
  <c r="G100" i="3"/>
  <c r="F100" i="3"/>
  <c r="E100" i="3"/>
  <c r="F202" i="3"/>
  <c r="E202" i="3"/>
  <c r="G202" i="3"/>
  <c r="G164" i="3"/>
  <c r="F164" i="3"/>
  <c r="E164" i="3"/>
  <c r="F106" i="3"/>
  <c r="E106" i="3"/>
  <c r="G106" i="3"/>
  <c r="F206" i="3"/>
  <c r="E206" i="3"/>
  <c r="G206" i="3"/>
  <c r="E237" i="3"/>
  <c r="G237" i="3"/>
  <c r="F237" i="3"/>
  <c r="G136" i="3"/>
  <c r="F136" i="3"/>
  <c r="E136" i="3"/>
  <c r="E137" i="3"/>
  <c r="G137" i="3"/>
  <c r="F137" i="3"/>
  <c r="F158" i="3"/>
  <c r="E158" i="3"/>
  <c r="G158" i="3"/>
  <c r="G184" i="3"/>
  <c r="F184" i="3"/>
  <c r="E184" i="3"/>
  <c r="G87" i="3"/>
  <c r="F87" i="3"/>
  <c r="E87" i="3"/>
  <c r="Y298" i="1"/>
  <c r="G203" i="3"/>
  <c r="Y112" i="1"/>
  <c r="F203" i="3"/>
  <c r="E203" i="3"/>
  <c r="F86" i="3"/>
  <c r="E86" i="3"/>
  <c r="G86" i="3"/>
  <c r="E205" i="3"/>
  <c r="G205" i="3"/>
  <c r="F205" i="3"/>
  <c r="E85" i="3"/>
  <c r="G85" i="3"/>
  <c r="F85" i="3"/>
  <c r="G88" i="3"/>
  <c r="F88" i="3"/>
  <c r="E88" i="3"/>
  <c r="G243" i="3"/>
  <c r="F243" i="3"/>
  <c r="E243" i="3"/>
  <c r="G64" i="3"/>
  <c r="F64" i="3"/>
  <c r="E64" i="3"/>
  <c r="G48" i="3"/>
  <c r="F48" i="3"/>
  <c r="E48" i="3"/>
  <c r="E24" i="3"/>
  <c r="G24" i="3"/>
  <c r="F24" i="3"/>
  <c r="BG192" i="2"/>
  <c r="BG193" i="2" s="1"/>
  <c r="BH193" i="2" s="1"/>
  <c r="J242" i="3"/>
  <c r="K242" i="3"/>
  <c r="L242" i="3"/>
  <c r="I242" i="3"/>
  <c r="M241" i="3"/>
  <c r="J241" i="3"/>
  <c r="L240" i="3"/>
  <c r="M240" i="3"/>
  <c r="K243" i="3"/>
  <c r="J240" i="3"/>
  <c r="L243" i="3"/>
  <c r="BG92" i="2"/>
  <c r="BG93" i="2" s="1"/>
  <c r="BH93" i="2" s="1"/>
  <c r="BH92" i="2"/>
  <c r="BF44" i="4" l="1"/>
  <c r="S44" i="4" s="1"/>
  <c r="BZ44" i="4"/>
  <c r="BF42" i="4"/>
  <c r="S42" i="4" s="1"/>
  <c r="AM42" i="4" s="1"/>
  <c r="BZ42" i="4"/>
  <c r="BF43" i="4"/>
  <c r="S43" i="4" s="1"/>
  <c r="AM43" i="4" s="1"/>
  <c r="BZ43" i="4"/>
  <c r="BH192" i="2"/>
  <c r="D242" i="3"/>
  <c r="K222" i="3"/>
  <c r="J222" i="3"/>
  <c r="H222" i="3"/>
  <c r="M222" i="3" s="1"/>
  <c r="M221" i="3"/>
  <c r="K221" i="3"/>
  <c r="J221" i="3"/>
  <c r="I221" i="3"/>
  <c r="H221" i="3"/>
  <c r="L221" i="3" s="1"/>
  <c r="H220" i="3"/>
  <c r="K220" i="3" s="1"/>
  <c r="K219" i="3"/>
  <c r="H219" i="3"/>
  <c r="J219" i="3" s="1"/>
  <c r="K218" i="3"/>
  <c r="J218" i="3"/>
  <c r="H218" i="3"/>
  <c r="M218" i="3" s="1"/>
  <c r="M217" i="3"/>
  <c r="K217" i="3"/>
  <c r="J217" i="3"/>
  <c r="I217" i="3"/>
  <c r="H217" i="3"/>
  <c r="L217" i="3" s="1"/>
  <c r="H216" i="3"/>
  <c r="K216" i="3" s="1"/>
  <c r="K215" i="3"/>
  <c r="H215" i="3"/>
  <c r="J215" i="3" s="1"/>
  <c r="K214" i="3"/>
  <c r="J214" i="3"/>
  <c r="H214" i="3"/>
  <c r="M214" i="3" s="1"/>
  <c r="M213" i="3"/>
  <c r="K213" i="3"/>
  <c r="J213" i="3"/>
  <c r="I213" i="3"/>
  <c r="H213" i="3"/>
  <c r="L213" i="3" s="1"/>
  <c r="H212" i="3"/>
  <c r="K212" i="3" s="1"/>
  <c r="H211" i="3"/>
  <c r="J211" i="3" s="1"/>
  <c r="CA42" i="4" l="1"/>
  <c r="BG42" i="4"/>
  <c r="T42" i="4" s="1"/>
  <c r="AN42" i="4" s="1"/>
  <c r="BG43" i="4"/>
  <c r="T43" i="4" s="1"/>
  <c r="AN43" i="4" s="1"/>
  <c r="CA43" i="4"/>
  <c r="AM44" i="4"/>
  <c r="D221" i="3"/>
  <c r="D217" i="3"/>
  <c r="D213" i="3"/>
  <c r="L212" i="3"/>
  <c r="L220" i="3"/>
  <c r="L216" i="3"/>
  <c r="L211" i="3"/>
  <c r="I212" i="3"/>
  <c r="M212" i="3"/>
  <c r="L215" i="3"/>
  <c r="I216" i="3"/>
  <c r="M216" i="3"/>
  <c r="L219" i="3"/>
  <c r="I220" i="3"/>
  <c r="M220" i="3"/>
  <c r="I211" i="3"/>
  <c r="M211" i="3"/>
  <c r="J212" i="3"/>
  <c r="L214" i="3"/>
  <c r="I215" i="3"/>
  <c r="M215" i="3"/>
  <c r="J216" i="3"/>
  <c r="L218" i="3"/>
  <c r="I219" i="3"/>
  <c r="M219" i="3"/>
  <c r="J220" i="3"/>
  <c r="L222" i="3"/>
  <c r="I214" i="3"/>
  <c r="I218" i="3"/>
  <c r="I222" i="3"/>
  <c r="K210" i="3"/>
  <c r="I210" i="3"/>
  <c r="H210" i="3"/>
  <c r="L210" i="3" s="1"/>
  <c r="H209" i="3"/>
  <c r="K209" i="3" s="1"/>
  <c r="H208" i="3"/>
  <c r="CB43" i="4" l="1"/>
  <c r="BH43" i="4"/>
  <c r="U43" i="4" s="1"/>
  <c r="AO43" i="4" s="1"/>
  <c r="CA44" i="4"/>
  <c r="BG44" i="4"/>
  <c r="T44" i="4" s="1"/>
  <c r="AN44" i="4" s="1"/>
  <c r="CB42" i="4"/>
  <c r="BH42" i="4"/>
  <c r="U42" i="4" s="1"/>
  <c r="AO42" i="4" s="1"/>
  <c r="D214" i="3"/>
  <c r="D219" i="3"/>
  <c r="D215" i="3"/>
  <c r="D212" i="3"/>
  <c r="D216" i="3"/>
  <c r="D222" i="3"/>
  <c r="D220" i="3"/>
  <c r="D218" i="3"/>
  <c r="M210" i="3"/>
  <c r="K208" i="3"/>
  <c r="L209" i="3"/>
  <c r="L208" i="3"/>
  <c r="I209" i="3"/>
  <c r="M209" i="3"/>
  <c r="I208" i="3"/>
  <c r="M208" i="3"/>
  <c r="BI43" i="4" l="1"/>
  <c r="V43" i="4" s="1"/>
  <c r="AP43" i="4" s="1"/>
  <c r="CC43" i="4"/>
  <c r="CB44" i="4"/>
  <c r="BH44" i="4"/>
  <c r="U44" i="4" s="1"/>
  <c r="AO44" i="4" s="1"/>
  <c r="CC42" i="4"/>
  <c r="BI42" i="4"/>
  <c r="V42" i="4" s="1"/>
  <c r="AP42" i="4" s="1"/>
  <c r="BJ42" i="4" s="1"/>
  <c r="W42" i="4" s="1"/>
  <c r="CD43" i="4"/>
  <c r="BJ43" i="4"/>
  <c r="W43" i="4" s="1"/>
  <c r="BG298" i="1"/>
  <c r="AO298" i="1" s="1"/>
  <c r="CD42" i="4" l="1"/>
  <c r="BI44" i="4"/>
  <c r="V44" i="4" s="1"/>
  <c r="AP44" i="4" s="1"/>
  <c r="CC44" i="4"/>
  <c r="AQ43" i="4"/>
  <c r="AQ42" i="4"/>
  <c r="AI298" i="1"/>
  <c r="AL298" i="1"/>
  <c r="CD44" i="4" l="1"/>
  <c r="BJ44" i="4"/>
  <c r="W44" i="4" s="1"/>
  <c r="AQ44" i="4" s="1"/>
  <c r="BK42" i="4"/>
  <c r="X42" i="4" s="1"/>
  <c r="CE42" i="4"/>
  <c r="BK43" i="4"/>
  <c r="X43" i="4" s="1"/>
  <c r="CE43" i="4"/>
  <c r="BG300" i="1"/>
  <c r="AE300" i="1"/>
  <c r="AD300" i="1"/>
  <c r="AB300" i="1"/>
  <c r="AL300" i="1" s="1"/>
  <c r="CE44" i="4" l="1"/>
  <c r="BK44" i="4"/>
  <c r="X44" i="4" s="1"/>
  <c r="AR44" i="4" s="1"/>
  <c r="CF44" i="4" s="1"/>
  <c r="AR43" i="4"/>
  <c r="AR42" i="4"/>
  <c r="AI300" i="1"/>
  <c r="Y300" i="1"/>
  <c r="H250" i="3"/>
  <c r="M250" i="3" s="1"/>
  <c r="H249" i="3"/>
  <c r="L249" i="3" s="1"/>
  <c r="H248" i="3"/>
  <c r="K248" i="3" s="1"/>
  <c r="H247" i="3"/>
  <c r="J247" i="3" s="1"/>
  <c r="H246" i="3"/>
  <c r="M246" i="3" s="1"/>
  <c r="H245" i="3"/>
  <c r="L245" i="3" s="1"/>
  <c r="H244" i="3"/>
  <c r="K244" i="3" s="1"/>
  <c r="H239" i="3"/>
  <c r="L239" i="3" s="1"/>
  <c r="H238" i="3"/>
  <c r="K238" i="3" s="1"/>
  <c r="H237" i="3"/>
  <c r="J237" i="3" s="1"/>
  <c r="H236" i="3"/>
  <c r="M236" i="3" s="1"/>
  <c r="K235" i="3"/>
  <c r="H235" i="3"/>
  <c r="L235" i="3" s="1"/>
  <c r="H234" i="3"/>
  <c r="K234" i="3" s="1"/>
  <c r="K233" i="3"/>
  <c r="H233" i="3"/>
  <c r="J233" i="3" s="1"/>
  <c r="H232" i="3"/>
  <c r="M232" i="3" s="1"/>
  <c r="K231" i="3"/>
  <c r="J231" i="3"/>
  <c r="H231" i="3"/>
  <c r="L231" i="3" s="1"/>
  <c r="H230" i="3"/>
  <c r="K230" i="3" s="1"/>
  <c r="H229" i="3"/>
  <c r="J229" i="3" s="1"/>
  <c r="H228" i="3"/>
  <c r="M228" i="3" s="1"/>
  <c r="H227" i="3"/>
  <c r="L227" i="3" s="1"/>
  <c r="H226" i="3"/>
  <c r="K226" i="3" s="1"/>
  <c r="H225" i="3"/>
  <c r="J225" i="3" s="1"/>
  <c r="H224" i="3"/>
  <c r="M224" i="3" s="1"/>
  <c r="H223" i="3"/>
  <c r="L223" i="3" s="1"/>
  <c r="H207" i="3"/>
  <c r="H206" i="3"/>
  <c r="M206" i="3" s="1"/>
  <c r="BL44" i="4" l="1"/>
  <c r="Y44" i="4" s="1"/>
  <c r="CF43" i="4"/>
  <c r="BL43" i="4"/>
  <c r="Y43" i="4" s="1"/>
  <c r="CF42" i="4"/>
  <c r="BL42" i="4"/>
  <c r="Y42" i="4" s="1"/>
  <c r="AS44" i="4"/>
  <c r="K223" i="3"/>
  <c r="K245" i="3"/>
  <c r="J236" i="3"/>
  <c r="K207" i="3"/>
  <c r="K224" i="3"/>
  <c r="J235" i="3"/>
  <c r="K236" i="3"/>
  <c r="K239" i="3"/>
  <c r="K246" i="3"/>
  <c r="M249" i="3"/>
  <c r="M223" i="3"/>
  <c r="J232" i="3"/>
  <c r="M245" i="3"/>
  <c r="M227" i="3"/>
  <c r="K229" i="3"/>
  <c r="M239" i="3"/>
  <c r="I249" i="3"/>
  <c r="K206" i="3"/>
  <c r="K225" i="3"/>
  <c r="J227" i="3"/>
  <c r="J228" i="3"/>
  <c r="K232" i="3"/>
  <c r="M235" i="3"/>
  <c r="K247" i="3"/>
  <c r="J249" i="3"/>
  <c r="J250" i="3"/>
  <c r="J223" i="3"/>
  <c r="J224" i="3"/>
  <c r="K227" i="3"/>
  <c r="K228" i="3"/>
  <c r="M231" i="3"/>
  <c r="K237" i="3"/>
  <c r="J239" i="3"/>
  <c r="J245" i="3"/>
  <c r="J246" i="3"/>
  <c r="K249" i="3"/>
  <c r="K250" i="3"/>
  <c r="L248" i="3"/>
  <c r="L238" i="3"/>
  <c r="L207" i="3"/>
  <c r="L229" i="3"/>
  <c r="M234" i="3"/>
  <c r="M244" i="3"/>
  <c r="L247" i="3"/>
  <c r="I248" i="3"/>
  <c r="M248" i="3"/>
  <c r="M230" i="3"/>
  <c r="L233" i="3"/>
  <c r="J226" i="3"/>
  <c r="L228" i="3"/>
  <c r="J238" i="3"/>
  <c r="J244" i="3"/>
  <c r="L246" i="3"/>
  <c r="I247" i="3"/>
  <c r="M247" i="3"/>
  <c r="L250" i="3"/>
  <c r="L226" i="3"/>
  <c r="L230" i="3"/>
  <c r="L234" i="3"/>
  <c r="L244" i="3"/>
  <c r="L225" i="3"/>
  <c r="M226" i="3"/>
  <c r="L237" i="3"/>
  <c r="M238" i="3"/>
  <c r="L206" i="3"/>
  <c r="I207" i="3"/>
  <c r="M207" i="3"/>
  <c r="L224" i="3"/>
  <c r="M225" i="3"/>
  <c r="M229" i="3"/>
  <c r="J230" i="3"/>
  <c r="L232" i="3"/>
  <c r="M233" i="3"/>
  <c r="J234" i="3"/>
  <c r="L236" i="3"/>
  <c r="M237" i="3"/>
  <c r="J248" i="3"/>
  <c r="I206" i="3"/>
  <c r="I246" i="3"/>
  <c r="AS42" i="4" l="1"/>
  <c r="CG44" i="4"/>
  <c r="BM44" i="4"/>
  <c r="Z44" i="4" s="1"/>
  <c r="AS43" i="4"/>
  <c r="D249" i="3"/>
  <c r="D247" i="3"/>
  <c r="D246" i="3"/>
  <c r="D248" i="3"/>
  <c r="CG42" i="4" l="1"/>
  <c r="BM42" i="4"/>
  <c r="Z42" i="4" s="1"/>
  <c r="CG43" i="4"/>
  <c r="BM43" i="4"/>
  <c r="Z43" i="4" s="1"/>
  <c r="AT44" i="4"/>
  <c r="BI170" i="1"/>
  <c r="BI169" i="1"/>
  <c r="BI168" i="1"/>
  <c r="BI167" i="1"/>
  <c r="BI166" i="1"/>
  <c r="BI164" i="1"/>
  <c r="BI163" i="1"/>
  <c r="BI162" i="1"/>
  <c r="BI161" i="1"/>
  <c r="BI160" i="1"/>
  <c r="BI157" i="1"/>
  <c r="BI156" i="1"/>
  <c r="BI140" i="1"/>
  <c r="BI139" i="1"/>
  <c r="BI138" i="1"/>
  <c r="BI137" i="1"/>
  <c r="BI136" i="1"/>
  <c r="BI135" i="1"/>
  <c r="BI134" i="1"/>
  <c r="BI133" i="1"/>
  <c r="BI132" i="1"/>
  <c r="BI131" i="1"/>
  <c r="BI130" i="1"/>
  <c r="BI128" i="1"/>
  <c r="AE352" i="1"/>
  <c r="AD352" i="1"/>
  <c r="AE351" i="1"/>
  <c r="AD351" i="1"/>
  <c r="AE350" i="1"/>
  <c r="AD350" i="1"/>
  <c r="AE349" i="1"/>
  <c r="AD349" i="1"/>
  <c r="AE348" i="1"/>
  <c r="AD348" i="1"/>
  <c r="AE347" i="1"/>
  <c r="AD347" i="1"/>
  <c r="AE346" i="1"/>
  <c r="AD346" i="1"/>
  <c r="AE345" i="1"/>
  <c r="AD345" i="1"/>
  <c r="AE344" i="1"/>
  <c r="AD344" i="1"/>
  <c r="AE343" i="1"/>
  <c r="AD343" i="1"/>
  <c r="AE342" i="1"/>
  <c r="AD342" i="1"/>
  <c r="AE340" i="1"/>
  <c r="AD340" i="1"/>
  <c r="AE339" i="1"/>
  <c r="AD339" i="1"/>
  <c r="AE338" i="1"/>
  <c r="AD338" i="1"/>
  <c r="AE337" i="1"/>
  <c r="AD337" i="1"/>
  <c r="AE336" i="1"/>
  <c r="AD336" i="1"/>
  <c r="AE335" i="1"/>
  <c r="AD335" i="1"/>
  <c r="AE334" i="1"/>
  <c r="AD334" i="1"/>
  <c r="AE333" i="1"/>
  <c r="AD333" i="1"/>
  <c r="AE332" i="1"/>
  <c r="AD332" i="1"/>
  <c r="AE331" i="1"/>
  <c r="AD331" i="1"/>
  <c r="AE330" i="1"/>
  <c r="AD330" i="1"/>
  <c r="AE329" i="1"/>
  <c r="AD329" i="1"/>
  <c r="AE328" i="1"/>
  <c r="AD328" i="1"/>
  <c r="AE327" i="1"/>
  <c r="AD327" i="1"/>
  <c r="AE326" i="1"/>
  <c r="AD326" i="1"/>
  <c r="AE325" i="1"/>
  <c r="AD325" i="1"/>
  <c r="AE324" i="1"/>
  <c r="AD324" i="1"/>
  <c r="AE323" i="1"/>
  <c r="AD323" i="1"/>
  <c r="AE322" i="1"/>
  <c r="AD322" i="1"/>
  <c r="AE321" i="1"/>
  <c r="AD321" i="1"/>
  <c r="AE320" i="1"/>
  <c r="AD320" i="1"/>
  <c r="AE319" i="1"/>
  <c r="AD319" i="1"/>
  <c r="AE318" i="1"/>
  <c r="AD318" i="1"/>
  <c r="AE317" i="1"/>
  <c r="AD317" i="1"/>
  <c r="AE315" i="1"/>
  <c r="AD315" i="1"/>
  <c r="AE314" i="1"/>
  <c r="AD314" i="1"/>
  <c r="AE313" i="1"/>
  <c r="AD313" i="1"/>
  <c r="AE312" i="1"/>
  <c r="AD312" i="1"/>
  <c r="AE311" i="1"/>
  <c r="AD311" i="1"/>
  <c r="AE310" i="1"/>
  <c r="AD310" i="1"/>
  <c r="AE309" i="1"/>
  <c r="AD309" i="1"/>
  <c r="AE308" i="1"/>
  <c r="AD308" i="1"/>
  <c r="AE307" i="1"/>
  <c r="AD307" i="1"/>
  <c r="AE306" i="1"/>
  <c r="AD306" i="1"/>
  <c r="AE305" i="1"/>
  <c r="AD305" i="1"/>
  <c r="AE304" i="1"/>
  <c r="AD304" i="1"/>
  <c r="AE301" i="1"/>
  <c r="AD301" i="1"/>
  <c r="AE299" i="1"/>
  <c r="AD299" i="1"/>
  <c r="AE303" i="1"/>
  <c r="AD303" i="1"/>
  <c r="AE302" i="1"/>
  <c r="AD302" i="1"/>
  <c r="AE293" i="1"/>
  <c r="AD293" i="1"/>
  <c r="AE265" i="1"/>
  <c r="AD265" i="1"/>
  <c r="AE264" i="1"/>
  <c r="AD264" i="1"/>
  <c r="AE263" i="1"/>
  <c r="AD263" i="1"/>
  <c r="AE262" i="1"/>
  <c r="AD262" i="1"/>
  <c r="AE261" i="1"/>
  <c r="AD261" i="1"/>
  <c r="AE260" i="1"/>
  <c r="AD260" i="1"/>
  <c r="AE259" i="1"/>
  <c r="AD259" i="1"/>
  <c r="AE258" i="1"/>
  <c r="AD258" i="1"/>
  <c r="AE257" i="1"/>
  <c r="AD257" i="1"/>
  <c r="AE256" i="1"/>
  <c r="AD256" i="1"/>
  <c r="AE255" i="1"/>
  <c r="AD255" i="1"/>
  <c r="AE254" i="1"/>
  <c r="AD254" i="1"/>
  <c r="AE253" i="1"/>
  <c r="AD253" i="1"/>
  <c r="AE252" i="1"/>
  <c r="AD252" i="1"/>
  <c r="AE251" i="1"/>
  <c r="AD251" i="1"/>
  <c r="AE250" i="1"/>
  <c r="AD250" i="1"/>
  <c r="AE249" i="1"/>
  <c r="AD249" i="1"/>
  <c r="AE248" i="1"/>
  <c r="AD248" i="1"/>
  <c r="AE247" i="1"/>
  <c r="AD247" i="1"/>
  <c r="AE246" i="1"/>
  <c r="AD246" i="1"/>
  <c r="AE245" i="1"/>
  <c r="AD245" i="1"/>
  <c r="AE243" i="1"/>
  <c r="AD243" i="1"/>
  <c r="AE240" i="1"/>
  <c r="AD240" i="1"/>
  <c r="AE239" i="1"/>
  <c r="AD239" i="1"/>
  <c r="AE238" i="1"/>
  <c r="AD238" i="1"/>
  <c r="AE237" i="1"/>
  <c r="AD237" i="1"/>
  <c r="AE236" i="1"/>
  <c r="AD236" i="1"/>
  <c r="AE235" i="1"/>
  <c r="AD235" i="1"/>
  <c r="AE234" i="1"/>
  <c r="AD234" i="1"/>
  <c r="AE233" i="1"/>
  <c r="AD233" i="1"/>
  <c r="AE232" i="1"/>
  <c r="AD232" i="1"/>
  <c r="AE231" i="1"/>
  <c r="AD231" i="1"/>
  <c r="AE230" i="1"/>
  <c r="AD230" i="1"/>
  <c r="AE229" i="1"/>
  <c r="AD229" i="1"/>
  <c r="AE228" i="1"/>
  <c r="AD228" i="1"/>
  <c r="AE227" i="1"/>
  <c r="AD227" i="1"/>
  <c r="AE226" i="1"/>
  <c r="AD226" i="1"/>
  <c r="AE225" i="1"/>
  <c r="AD225" i="1"/>
  <c r="AE224" i="1"/>
  <c r="AD224" i="1"/>
  <c r="AE223" i="1"/>
  <c r="AD223" i="1"/>
  <c r="AE222" i="1"/>
  <c r="AD222" i="1"/>
  <c r="AE221" i="1"/>
  <c r="AD221" i="1"/>
  <c r="AE220" i="1"/>
  <c r="AD220" i="1"/>
  <c r="AE219" i="1"/>
  <c r="AD219" i="1"/>
  <c r="AE218" i="1"/>
  <c r="AD218" i="1"/>
  <c r="AE216" i="1"/>
  <c r="AD216" i="1"/>
  <c r="AE215" i="1"/>
  <c r="AD215" i="1"/>
  <c r="AE214" i="1"/>
  <c r="AD214" i="1"/>
  <c r="AE213" i="1"/>
  <c r="AD213" i="1"/>
  <c r="AE212" i="1"/>
  <c r="AD212" i="1"/>
  <c r="AE211" i="1"/>
  <c r="AD211" i="1"/>
  <c r="AE210" i="1"/>
  <c r="AD210" i="1"/>
  <c r="AE209" i="1"/>
  <c r="AD209" i="1"/>
  <c r="AE208" i="1"/>
  <c r="AD208" i="1"/>
  <c r="AE207" i="1"/>
  <c r="AD207" i="1"/>
  <c r="AE206" i="1"/>
  <c r="AD206" i="1"/>
  <c r="AE205" i="1"/>
  <c r="AD205" i="1"/>
  <c r="AE204" i="1"/>
  <c r="AD204" i="1"/>
  <c r="AE203" i="1"/>
  <c r="AD203" i="1"/>
  <c r="AE202" i="1"/>
  <c r="AD202" i="1"/>
  <c r="AE201" i="1"/>
  <c r="AD201" i="1"/>
  <c r="AE200" i="1"/>
  <c r="AD200" i="1"/>
  <c r="AE199" i="1"/>
  <c r="AD199" i="1"/>
  <c r="AE198" i="1"/>
  <c r="AD198" i="1"/>
  <c r="AE197" i="1"/>
  <c r="AD197" i="1"/>
  <c r="AE196" i="1"/>
  <c r="AD196" i="1"/>
  <c r="AE195" i="1"/>
  <c r="AD195" i="1"/>
  <c r="AE194" i="1"/>
  <c r="AD194" i="1"/>
  <c r="AE193" i="1"/>
  <c r="AD193" i="1"/>
  <c r="AE192" i="1"/>
  <c r="AD192" i="1"/>
  <c r="AE191" i="1"/>
  <c r="AD191" i="1"/>
  <c r="AE190" i="1"/>
  <c r="AD190" i="1"/>
  <c r="AE244" i="1"/>
  <c r="AD244" i="1"/>
  <c r="AE242" i="1"/>
  <c r="AD242" i="1"/>
  <c r="AE241" i="1"/>
  <c r="AD241" i="1"/>
  <c r="AE217" i="1"/>
  <c r="AD217" i="1"/>
  <c r="AE126" i="1"/>
  <c r="AD126" i="1"/>
  <c r="AE125" i="1"/>
  <c r="AD125" i="1"/>
  <c r="AE124" i="1"/>
  <c r="AD124" i="1"/>
  <c r="AE123" i="1"/>
  <c r="AD123" i="1"/>
  <c r="AE122" i="1"/>
  <c r="AD122" i="1"/>
  <c r="AE121" i="1"/>
  <c r="AD121" i="1"/>
  <c r="AE120" i="1"/>
  <c r="AD120" i="1"/>
  <c r="AE119" i="1"/>
  <c r="AD119" i="1"/>
  <c r="AE118" i="1"/>
  <c r="AD118" i="1"/>
  <c r="AE117" i="1"/>
  <c r="AD117" i="1"/>
  <c r="AE116" i="1"/>
  <c r="AD116" i="1"/>
  <c r="AE115" i="1"/>
  <c r="AD115" i="1"/>
  <c r="AE114" i="1"/>
  <c r="AD114" i="1"/>
  <c r="AE113" i="1"/>
  <c r="AD113" i="1"/>
  <c r="AE111" i="1"/>
  <c r="AD111" i="1"/>
  <c r="AE110" i="1"/>
  <c r="AD110" i="1"/>
  <c r="AE109" i="1"/>
  <c r="AD109" i="1"/>
  <c r="AE108" i="1"/>
  <c r="AD108" i="1"/>
  <c r="AE107" i="1"/>
  <c r="AD107" i="1"/>
  <c r="AE106" i="1"/>
  <c r="AD106" i="1"/>
  <c r="AE105" i="1"/>
  <c r="AD105" i="1"/>
  <c r="AE104" i="1"/>
  <c r="AD104" i="1"/>
  <c r="AE103" i="1"/>
  <c r="AD103" i="1"/>
  <c r="AE102" i="1"/>
  <c r="AD102" i="1"/>
  <c r="AE101" i="1"/>
  <c r="AD101" i="1"/>
  <c r="AE100" i="1"/>
  <c r="AD100" i="1"/>
  <c r="AE99" i="1"/>
  <c r="AD99" i="1"/>
  <c r="AE98" i="1"/>
  <c r="AD98" i="1"/>
  <c r="AE97" i="1"/>
  <c r="AD97" i="1"/>
  <c r="AE96" i="1"/>
  <c r="AD96" i="1"/>
  <c r="AE95" i="1"/>
  <c r="AD95" i="1"/>
  <c r="AE94" i="1"/>
  <c r="AD94" i="1"/>
  <c r="AE93" i="1"/>
  <c r="AD93" i="1"/>
  <c r="AE92" i="1"/>
  <c r="AD92" i="1"/>
  <c r="AE91" i="1"/>
  <c r="AD91" i="1"/>
  <c r="AE90" i="1"/>
  <c r="AD90" i="1"/>
  <c r="AE89" i="1"/>
  <c r="AD89" i="1"/>
  <c r="AE88" i="1"/>
  <c r="AD88" i="1"/>
  <c r="AE87" i="1"/>
  <c r="AD87" i="1"/>
  <c r="AE86" i="1"/>
  <c r="AD86" i="1"/>
  <c r="AE85" i="1"/>
  <c r="AD85" i="1"/>
  <c r="AE84" i="1"/>
  <c r="AD84" i="1"/>
  <c r="AE83" i="1"/>
  <c r="AD83" i="1"/>
  <c r="AE82" i="1"/>
  <c r="AD82" i="1"/>
  <c r="AE81" i="1"/>
  <c r="AD81" i="1"/>
  <c r="AE80" i="1"/>
  <c r="AD80" i="1"/>
  <c r="AE79" i="1"/>
  <c r="AD79" i="1"/>
  <c r="AE78" i="1"/>
  <c r="AD78" i="1"/>
  <c r="AE77" i="1"/>
  <c r="AD77" i="1"/>
  <c r="AE76" i="1"/>
  <c r="AD76" i="1"/>
  <c r="AE75" i="1"/>
  <c r="AD75" i="1"/>
  <c r="AE74" i="1"/>
  <c r="AD74" i="1"/>
  <c r="AE185" i="1"/>
  <c r="AD185" i="1"/>
  <c r="AE184" i="1"/>
  <c r="AD184" i="1"/>
  <c r="AE183" i="1"/>
  <c r="AD183" i="1"/>
  <c r="AE182" i="1"/>
  <c r="AD182" i="1"/>
  <c r="AE181" i="1"/>
  <c r="AD181" i="1"/>
  <c r="AE180" i="1"/>
  <c r="AD180" i="1"/>
  <c r="AE179" i="1"/>
  <c r="AD179" i="1"/>
  <c r="AE178" i="1"/>
  <c r="AD178" i="1"/>
  <c r="AE177" i="1"/>
  <c r="AD177" i="1"/>
  <c r="AE176" i="1"/>
  <c r="AD176" i="1"/>
  <c r="AE175" i="1"/>
  <c r="AD175" i="1"/>
  <c r="AE174" i="1"/>
  <c r="AD174" i="1"/>
  <c r="AE173" i="1"/>
  <c r="AD173" i="1"/>
  <c r="AE172" i="1"/>
  <c r="AD172" i="1"/>
  <c r="AE171" i="1"/>
  <c r="AD171" i="1"/>
  <c r="AE170" i="1"/>
  <c r="AD170" i="1"/>
  <c r="AE169" i="1"/>
  <c r="AD169" i="1"/>
  <c r="AE168" i="1"/>
  <c r="AD168" i="1"/>
  <c r="AE167" i="1"/>
  <c r="AD167" i="1"/>
  <c r="AE166" i="1"/>
  <c r="AD166" i="1"/>
  <c r="AE165" i="1"/>
  <c r="AD165" i="1"/>
  <c r="AE164" i="1"/>
  <c r="AD164" i="1"/>
  <c r="AE163" i="1"/>
  <c r="AD163" i="1"/>
  <c r="AE162" i="1"/>
  <c r="AD162" i="1"/>
  <c r="AE161" i="1"/>
  <c r="AD161" i="1"/>
  <c r="AE160" i="1"/>
  <c r="AD160" i="1"/>
  <c r="AE159" i="1"/>
  <c r="AD159" i="1"/>
  <c r="AE158" i="1"/>
  <c r="AD158" i="1"/>
  <c r="AE157" i="1"/>
  <c r="AD157" i="1"/>
  <c r="AE156" i="1"/>
  <c r="AD156" i="1"/>
  <c r="AE155" i="1"/>
  <c r="AD155" i="1"/>
  <c r="AE154" i="1"/>
  <c r="AD154" i="1"/>
  <c r="AE153" i="1"/>
  <c r="AD153" i="1"/>
  <c r="AE152" i="1"/>
  <c r="AD152" i="1"/>
  <c r="AE151" i="1"/>
  <c r="AD151" i="1"/>
  <c r="AE150" i="1"/>
  <c r="AD150" i="1"/>
  <c r="AE149" i="1"/>
  <c r="AD149" i="1"/>
  <c r="AE148" i="1"/>
  <c r="AD148" i="1"/>
  <c r="AE147" i="1"/>
  <c r="AD147" i="1"/>
  <c r="AE146" i="1"/>
  <c r="AD146" i="1"/>
  <c r="AE145" i="1"/>
  <c r="AD145" i="1"/>
  <c r="AE144" i="1"/>
  <c r="AD144" i="1"/>
  <c r="AE143" i="1"/>
  <c r="AD143" i="1"/>
  <c r="AE142" i="1"/>
  <c r="AD142" i="1"/>
  <c r="AE141" i="1"/>
  <c r="AD141" i="1"/>
  <c r="AE140" i="1"/>
  <c r="AD140" i="1"/>
  <c r="AE139" i="1"/>
  <c r="AD139" i="1"/>
  <c r="AE138" i="1"/>
  <c r="AD138" i="1"/>
  <c r="AE137" i="1"/>
  <c r="AD137" i="1"/>
  <c r="AE136" i="1"/>
  <c r="AD136" i="1"/>
  <c r="AE135" i="1"/>
  <c r="AD135" i="1"/>
  <c r="AE134" i="1"/>
  <c r="AD134" i="1"/>
  <c r="AE133" i="1"/>
  <c r="AD133" i="1"/>
  <c r="AE132" i="1"/>
  <c r="AD132" i="1"/>
  <c r="AE131" i="1"/>
  <c r="AD131" i="1"/>
  <c r="AE130" i="1"/>
  <c r="AD130" i="1"/>
  <c r="AE129" i="1"/>
  <c r="AD129" i="1"/>
  <c r="AE128" i="1"/>
  <c r="AD128" i="1"/>
  <c r="AE127" i="1"/>
  <c r="AD127" i="1"/>
  <c r="AE73" i="1"/>
  <c r="AD73" i="1"/>
  <c r="AE72" i="1"/>
  <c r="AD72" i="1"/>
  <c r="AE71" i="1"/>
  <c r="AD71" i="1"/>
  <c r="AE70" i="1"/>
  <c r="AD70" i="1"/>
  <c r="AE69" i="1"/>
  <c r="AD69" i="1"/>
  <c r="AE68" i="1"/>
  <c r="AD68" i="1"/>
  <c r="AE48" i="1"/>
  <c r="AD48" i="1"/>
  <c r="AE47" i="1"/>
  <c r="AD47" i="1"/>
  <c r="AE46" i="1"/>
  <c r="AD46" i="1"/>
  <c r="AE45" i="1"/>
  <c r="AD45" i="1"/>
  <c r="AE44" i="1"/>
  <c r="AD44" i="1"/>
  <c r="AE43" i="1"/>
  <c r="AD43" i="1"/>
  <c r="AE42" i="1"/>
  <c r="AD42" i="1"/>
  <c r="AE41" i="1"/>
  <c r="AD41" i="1"/>
  <c r="AE40" i="1"/>
  <c r="AD40" i="1"/>
  <c r="AE39" i="1"/>
  <c r="AD39" i="1"/>
  <c r="AE38" i="1"/>
  <c r="AD38" i="1"/>
  <c r="AE37" i="1"/>
  <c r="AD37" i="1"/>
  <c r="AE36" i="1"/>
  <c r="AD36" i="1"/>
  <c r="AE35" i="1"/>
  <c r="AD35" i="1"/>
  <c r="AE34" i="1"/>
  <c r="AD34" i="1"/>
  <c r="AE33" i="1"/>
  <c r="AD33" i="1"/>
  <c r="AE32" i="1"/>
  <c r="AD32" i="1"/>
  <c r="AE31" i="1"/>
  <c r="AD31" i="1"/>
  <c r="AE30" i="1"/>
  <c r="AD30" i="1"/>
  <c r="AE29" i="1"/>
  <c r="AD29" i="1"/>
  <c r="AE28" i="1"/>
  <c r="AD28" i="1"/>
  <c r="AE27" i="1"/>
  <c r="AD27" i="1"/>
  <c r="AE26" i="1"/>
  <c r="AD26" i="1"/>
  <c r="AE25" i="1"/>
  <c r="AD25" i="1"/>
  <c r="AE24" i="1"/>
  <c r="AD24" i="1"/>
  <c r="BD235" i="2"/>
  <c r="BD236" i="2" s="1"/>
  <c r="BD237" i="2" s="1"/>
  <c r="BD231" i="2"/>
  <c r="BD232" i="2" s="1"/>
  <c r="BD233" i="2" s="1"/>
  <c r="BD227" i="2"/>
  <c r="BD228" i="2" s="1"/>
  <c r="BD229" i="2" s="1"/>
  <c r="BD223" i="2"/>
  <c r="BD224" i="2" s="1"/>
  <c r="BD225" i="2" s="1"/>
  <c r="BD219" i="2"/>
  <c r="BD220" i="2" s="1"/>
  <c r="BD221" i="2" s="1"/>
  <c r="BD215" i="2"/>
  <c r="BD216" i="2" s="1"/>
  <c r="BD217" i="2" s="1"/>
  <c r="BD211" i="2"/>
  <c r="BD212" i="2" s="1"/>
  <c r="BD213" i="2" s="1"/>
  <c r="BD207" i="2"/>
  <c r="BD208" i="2" s="1"/>
  <c r="BD209" i="2" s="1"/>
  <c r="BD203" i="2"/>
  <c r="BD204" i="2" s="1"/>
  <c r="BD205" i="2" s="1"/>
  <c r="BD199" i="2"/>
  <c r="BD200" i="2" s="1"/>
  <c r="BD201" i="2" s="1"/>
  <c r="BD195" i="2"/>
  <c r="BD196" i="2" s="1"/>
  <c r="BD197" i="2" s="1"/>
  <c r="BD187" i="2"/>
  <c r="BD188" i="2" s="1"/>
  <c r="BD189" i="2" s="1"/>
  <c r="BD183" i="2"/>
  <c r="BD184" i="2" s="1"/>
  <c r="BD185" i="2" s="1"/>
  <c r="BD179" i="2"/>
  <c r="BD180" i="2" s="1"/>
  <c r="BD181" i="2" s="1"/>
  <c r="BD175" i="2"/>
  <c r="BD176" i="2" s="1"/>
  <c r="BD177" i="2" s="1"/>
  <c r="BD171" i="2"/>
  <c r="BD172" i="2" s="1"/>
  <c r="BD173" i="2" s="1"/>
  <c r="BD167" i="2"/>
  <c r="BD168" i="2" s="1"/>
  <c r="BD169" i="2" s="1"/>
  <c r="BD163" i="2"/>
  <c r="BD164" i="2" s="1"/>
  <c r="BD165" i="2" s="1"/>
  <c r="BD159" i="2"/>
  <c r="BD160" i="2" s="1"/>
  <c r="BD161" i="2" s="1"/>
  <c r="BD155" i="2"/>
  <c r="BD156" i="2" s="1"/>
  <c r="BD157" i="2" s="1"/>
  <c r="BD151" i="2"/>
  <c r="BD152" i="2" s="1"/>
  <c r="BD153" i="2" s="1"/>
  <c r="BD147" i="2"/>
  <c r="BD148" i="2" s="1"/>
  <c r="BD149" i="2" s="1"/>
  <c r="BD143" i="2"/>
  <c r="BD144" i="2" s="1"/>
  <c r="BD145" i="2" s="1"/>
  <c r="BD139" i="2"/>
  <c r="BD140" i="2" s="1"/>
  <c r="BD141" i="2" s="1"/>
  <c r="BD135" i="2"/>
  <c r="BD136" i="2" s="1"/>
  <c r="BD137" i="2" s="1"/>
  <c r="BD131" i="2"/>
  <c r="BD132" i="2" s="1"/>
  <c r="BD133" i="2" s="1"/>
  <c r="BD127" i="2"/>
  <c r="BD128" i="2" s="1"/>
  <c r="BD129" i="2" s="1"/>
  <c r="BD123" i="2"/>
  <c r="BD124" i="2" s="1"/>
  <c r="BD125" i="2" s="1"/>
  <c r="BD119" i="2"/>
  <c r="BD120" i="2" s="1"/>
  <c r="BD121" i="2" s="1"/>
  <c r="BD115" i="2"/>
  <c r="BD116" i="2" s="1"/>
  <c r="BD117" i="2" s="1"/>
  <c r="BD111" i="2"/>
  <c r="BD112" i="2" s="1"/>
  <c r="BD113" i="2" s="1"/>
  <c r="BD107" i="2"/>
  <c r="BD108" i="2" s="1"/>
  <c r="BD109" i="2" s="1"/>
  <c r="BD103" i="2"/>
  <c r="BD104" i="2" s="1"/>
  <c r="BD105" i="2" s="1"/>
  <c r="BD99" i="2"/>
  <c r="BD100" i="2" s="1"/>
  <c r="BD101" i="2" s="1"/>
  <c r="BD95" i="2"/>
  <c r="BD96" i="2" s="1"/>
  <c r="BD97" i="2" s="1"/>
  <c r="BD87" i="2"/>
  <c r="BD88" i="2" s="1"/>
  <c r="BD89" i="2" s="1"/>
  <c r="BD83" i="2"/>
  <c r="BD84" i="2" s="1"/>
  <c r="BD85" i="2" s="1"/>
  <c r="BD79" i="2"/>
  <c r="BD80" i="2" s="1"/>
  <c r="BD81" i="2" s="1"/>
  <c r="BD75" i="2"/>
  <c r="BD76" i="2" s="1"/>
  <c r="BD77" i="2" s="1"/>
  <c r="BD71" i="2"/>
  <c r="BD72" i="2" s="1"/>
  <c r="BD73" i="2" s="1"/>
  <c r="BD67" i="2"/>
  <c r="BD68" i="2" s="1"/>
  <c r="BD69" i="2" s="1"/>
  <c r="BD63" i="2"/>
  <c r="BD64" i="2" s="1"/>
  <c r="BD65" i="2" s="1"/>
  <c r="BD59" i="2"/>
  <c r="BD60" i="2" s="1"/>
  <c r="BD61" i="2" s="1"/>
  <c r="BD55" i="2"/>
  <c r="BD56" i="2" s="1"/>
  <c r="BD57" i="2" s="1"/>
  <c r="BD51" i="2"/>
  <c r="BD52" i="2" s="1"/>
  <c r="BD53" i="2" s="1"/>
  <c r="BD47" i="2"/>
  <c r="BD48" i="2" s="1"/>
  <c r="BD49" i="2" s="1"/>
  <c r="BD43" i="2"/>
  <c r="BD44" i="2" s="1"/>
  <c r="BD45" i="2" s="1"/>
  <c r="H258" i="3"/>
  <c r="H257" i="3"/>
  <c r="J257" i="3" s="1"/>
  <c r="H256" i="3"/>
  <c r="K256" i="3" s="1"/>
  <c r="H255" i="3"/>
  <c r="K255" i="3" s="1"/>
  <c r="J255" i="3"/>
  <c r="H254" i="3"/>
  <c r="K254" i="3" s="1"/>
  <c r="H253" i="3"/>
  <c r="M253" i="3" s="1"/>
  <c r="H252" i="3"/>
  <c r="K252" i="3" s="1"/>
  <c r="H251" i="3"/>
  <c r="J251" i="3" s="1"/>
  <c r="L255" i="3"/>
  <c r="L254" i="3"/>
  <c r="J256" i="3"/>
  <c r="L256" i="3"/>
  <c r="M252" i="3"/>
  <c r="I256" i="3"/>
  <c r="M256" i="3"/>
  <c r="I254" i="3"/>
  <c r="BH234" i="2"/>
  <c r="BH230" i="2"/>
  <c r="BH226" i="2"/>
  <c r="BH222" i="2"/>
  <c r="BH218" i="2"/>
  <c r="BH214" i="2"/>
  <c r="BH210" i="2"/>
  <c r="BH206" i="2"/>
  <c r="BH202" i="2"/>
  <c r="BH198" i="2"/>
  <c r="BH194" i="2"/>
  <c r="BH186" i="2"/>
  <c r="BH182" i="2"/>
  <c r="BH178" i="2"/>
  <c r="BH174" i="2"/>
  <c r="BH170" i="2"/>
  <c r="BH166" i="2"/>
  <c r="BH162" i="2"/>
  <c r="BH158" i="2"/>
  <c r="BH154" i="2"/>
  <c r="BH150" i="2"/>
  <c r="BH146" i="2"/>
  <c r="BH142" i="2"/>
  <c r="BH138" i="2"/>
  <c r="BH134" i="2"/>
  <c r="BH130" i="2"/>
  <c r="BH126" i="2"/>
  <c r="BH122" i="2"/>
  <c r="BH118" i="2"/>
  <c r="BH114" i="2"/>
  <c r="BH110" i="2"/>
  <c r="BH106" i="2"/>
  <c r="BH102" i="2"/>
  <c r="BH98" i="2"/>
  <c r="BH94" i="2"/>
  <c r="BH86" i="2"/>
  <c r="BH82" i="2"/>
  <c r="BH78" i="2"/>
  <c r="BH74" i="2"/>
  <c r="BH70" i="2"/>
  <c r="BH66" i="2"/>
  <c r="BH62" i="2"/>
  <c r="BH58" i="2"/>
  <c r="BH54" i="2"/>
  <c r="BH50" i="2"/>
  <c r="BH46" i="2"/>
  <c r="BH42" i="2"/>
  <c r="BG173" i="1"/>
  <c r="AB299" i="1"/>
  <c r="AL299" i="1" s="1"/>
  <c r="AB303" i="1"/>
  <c r="AL303" i="1" s="1"/>
  <c r="BG299" i="1"/>
  <c r="BG303" i="1"/>
  <c r="AL16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AB352" i="1"/>
  <c r="AB351" i="1"/>
  <c r="AB350" i="1"/>
  <c r="AB349" i="1"/>
  <c r="AB348" i="1"/>
  <c r="AB347" i="1"/>
  <c r="AB346" i="1"/>
  <c r="AB345" i="1"/>
  <c r="AB344" i="1"/>
  <c r="AB343" i="1"/>
  <c r="AB342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8" i="1"/>
  <c r="AB317" i="1"/>
  <c r="AB315" i="1"/>
  <c r="AB314" i="1"/>
  <c r="AB313" i="1"/>
  <c r="AB312" i="1"/>
  <c r="AB311" i="1"/>
  <c r="AB310" i="1"/>
  <c r="AB309" i="1"/>
  <c r="AB308" i="1"/>
  <c r="AB307" i="1"/>
  <c r="AB306" i="1"/>
  <c r="AB305" i="1"/>
  <c r="AB304" i="1"/>
  <c r="Z352" i="1"/>
  <c r="BG235" i="2"/>
  <c r="BF235" i="2"/>
  <c r="BF236" i="2" s="1"/>
  <c r="BF237" i="2" s="1"/>
  <c r="BG231" i="2"/>
  <c r="BF231" i="2"/>
  <c r="BF232" i="2" s="1"/>
  <c r="BF233" i="2" s="1"/>
  <c r="BG227" i="2"/>
  <c r="BF227" i="2"/>
  <c r="BF228" i="2" s="1"/>
  <c r="BF229" i="2" s="1"/>
  <c r="BG223" i="2"/>
  <c r="BH223" i="2" s="1"/>
  <c r="BF223" i="2"/>
  <c r="BF224" i="2" s="1"/>
  <c r="BF225" i="2" s="1"/>
  <c r="BG219" i="2"/>
  <c r="BF219" i="2"/>
  <c r="BF220" i="2" s="1"/>
  <c r="BF221" i="2" s="1"/>
  <c r="BG215" i="2"/>
  <c r="BH215" i="2" s="1"/>
  <c r="BF215" i="2"/>
  <c r="BF216" i="2" s="1"/>
  <c r="BF217" i="2" s="1"/>
  <c r="BG211" i="2"/>
  <c r="BF211" i="2"/>
  <c r="BF212" i="2" s="1"/>
  <c r="BF213" i="2" s="1"/>
  <c r="BG207" i="2"/>
  <c r="BH207" i="2" s="1"/>
  <c r="BF207" i="2"/>
  <c r="BF208" i="2" s="1"/>
  <c r="BF209" i="2" s="1"/>
  <c r="BG203" i="2"/>
  <c r="BF203" i="2"/>
  <c r="BF204" i="2" s="1"/>
  <c r="BF205" i="2" s="1"/>
  <c r="BG199" i="2"/>
  <c r="BH199" i="2" s="1"/>
  <c r="BF199" i="2"/>
  <c r="BF200" i="2" s="1"/>
  <c r="BF201" i="2" s="1"/>
  <c r="BG195" i="2"/>
  <c r="BF195" i="2"/>
  <c r="BF196" i="2" s="1"/>
  <c r="BF197" i="2" s="1"/>
  <c r="BG187" i="2"/>
  <c r="BH187" i="2" s="1"/>
  <c r="BF187" i="2"/>
  <c r="BF188" i="2" s="1"/>
  <c r="BF189" i="2" s="1"/>
  <c r="BG183" i="2"/>
  <c r="BF183" i="2"/>
  <c r="BF184" i="2" s="1"/>
  <c r="BF185" i="2" s="1"/>
  <c r="BG179" i="2"/>
  <c r="BH179" i="2" s="1"/>
  <c r="BF179" i="2"/>
  <c r="BF180" i="2" s="1"/>
  <c r="BF181" i="2" s="1"/>
  <c r="BG175" i="2"/>
  <c r="BF175" i="2"/>
  <c r="BF176" i="2" s="1"/>
  <c r="BF177" i="2" s="1"/>
  <c r="BG171" i="2"/>
  <c r="BH171" i="2" s="1"/>
  <c r="BF171" i="2"/>
  <c r="BF172" i="2" s="1"/>
  <c r="BF173" i="2" s="1"/>
  <c r="BG167" i="2"/>
  <c r="BF167" i="2"/>
  <c r="BF168" i="2" s="1"/>
  <c r="BF169" i="2" s="1"/>
  <c r="BG163" i="2"/>
  <c r="BH163" i="2" s="1"/>
  <c r="BF163" i="2"/>
  <c r="BF164" i="2" s="1"/>
  <c r="BF165" i="2" s="1"/>
  <c r="BG159" i="2"/>
  <c r="BF159" i="2"/>
  <c r="BF160" i="2" s="1"/>
  <c r="BF161" i="2" s="1"/>
  <c r="BG155" i="2"/>
  <c r="BH155" i="2" s="1"/>
  <c r="BF155" i="2"/>
  <c r="BF156" i="2" s="1"/>
  <c r="BF157" i="2" s="1"/>
  <c r="BG151" i="2"/>
  <c r="BF151" i="2"/>
  <c r="BF152" i="2" s="1"/>
  <c r="BF153" i="2" s="1"/>
  <c r="BG147" i="2"/>
  <c r="BH147" i="2" s="1"/>
  <c r="BF147" i="2"/>
  <c r="BF148" i="2" s="1"/>
  <c r="BF149" i="2" s="1"/>
  <c r="BG143" i="2"/>
  <c r="BF143" i="2"/>
  <c r="BF144" i="2" s="1"/>
  <c r="BF145" i="2" s="1"/>
  <c r="BG139" i="2"/>
  <c r="BH139" i="2" s="1"/>
  <c r="BF139" i="2"/>
  <c r="BF140" i="2" s="1"/>
  <c r="BF141" i="2" s="1"/>
  <c r="BG135" i="2"/>
  <c r="BF135" i="2"/>
  <c r="BF136" i="2" s="1"/>
  <c r="BF137" i="2" s="1"/>
  <c r="BG131" i="2"/>
  <c r="BH131" i="2" s="1"/>
  <c r="BF131" i="2"/>
  <c r="BF132" i="2" s="1"/>
  <c r="BF133" i="2" s="1"/>
  <c r="BG127" i="2"/>
  <c r="BF127" i="2"/>
  <c r="BF128" i="2" s="1"/>
  <c r="BF129" i="2" s="1"/>
  <c r="BG123" i="2"/>
  <c r="BH123" i="2" s="1"/>
  <c r="BF123" i="2"/>
  <c r="BF124" i="2" s="1"/>
  <c r="BF125" i="2" s="1"/>
  <c r="BG119" i="2"/>
  <c r="BF119" i="2"/>
  <c r="BF120" i="2" s="1"/>
  <c r="BF121" i="2" s="1"/>
  <c r="BG115" i="2"/>
  <c r="BH115" i="2" s="1"/>
  <c r="BF115" i="2"/>
  <c r="BF116" i="2" s="1"/>
  <c r="BF117" i="2" s="1"/>
  <c r="BG111" i="2"/>
  <c r="BF111" i="2"/>
  <c r="BF112" i="2" s="1"/>
  <c r="BF113" i="2" s="1"/>
  <c r="BG107" i="2"/>
  <c r="BH107" i="2" s="1"/>
  <c r="BF107" i="2"/>
  <c r="BF108" i="2" s="1"/>
  <c r="BF109" i="2" s="1"/>
  <c r="BG103" i="2"/>
  <c r="BF103" i="2"/>
  <c r="BF104" i="2" s="1"/>
  <c r="BF105" i="2" s="1"/>
  <c r="BG99" i="2"/>
  <c r="BH99" i="2" s="1"/>
  <c r="BF99" i="2"/>
  <c r="BF100" i="2" s="1"/>
  <c r="BF101" i="2" s="1"/>
  <c r="BG95" i="2"/>
  <c r="BF95" i="2"/>
  <c r="BF96" i="2" s="1"/>
  <c r="BF97" i="2" s="1"/>
  <c r="BG87" i="2"/>
  <c r="BF87" i="2"/>
  <c r="BF88" i="2" s="1"/>
  <c r="BF89" i="2" s="1"/>
  <c r="BG83" i="2"/>
  <c r="BF83" i="2"/>
  <c r="BF84" i="2" s="1"/>
  <c r="BF85" i="2" s="1"/>
  <c r="BG79" i="2"/>
  <c r="BF79" i="2"/>
  <c r="BF80" i="2" s="1"/>
  <c r="BF81" i="2" s="1"/>
  <c r="BG75" i="2"/>
  <c r="BF75" i="2"/>
  <c r="BF76" i="2" s="1"/>
  <c r="BF77" i="2" s="1"/>
  <c r="BG71" i="2"/>
  <c r="BF71" i="2"/>
  <c r="BF72" i="2" s="1"/>
  <c r="BF73" i="2" s="1"/>
  <c r="BG67" i="2"/>
  <c r="BF67" i="2"/>
  <c r="BF68" i="2" s="1"/>
  <c r="BF69" i="2" s="1"/>
  <c r="BG63" i="2"/>
  <c r="BF63" i="2"/>
  <c r="BF64" i="2" s="1"/>
  <c r="BF65" i="2" s="1"/>
  <c r="BG59" i="2"/>
  <c r="BF59" i="2"/>
  <c r="BF60" i="2" s="1"/>
  <c r="BF61" i="2" s="1"/>
  <c r="BG55" i="2"/>
  <c r="BF55" i="2"/>
  <c r="BF56" i="2" s="1"/>
  <c r="BF57" i="2" s="1"/>
  <c r="BG51" i="2"/>
  <c r="BF51" i="2"/>
  <c r="BF52" i="2" s="1"/>
  <c r="BF53" i="2" s="1"/>
  <c r="BG47" i="2"/>
  <c r="BH47" i="2" s="1"/>
  <c r="BG43" i="2"/>
  <c r="BF43" i="2"/>
  <c r="BF44" i="2" s="1"/>
  <c r="BC187" i="2"/>
  <c r="BC188" i="2" s="1"/>
  <c r="BC189" i="2" s="1"/>
  <c r="BC139" i="2"/>
  <c r="BC140" i="2" s="1"/>
  <c r="BC141" i="2" s="1"/>
  <c r="BC235" i="2"/>
  <c r="BC236" i="2" s="1"/>
  <c r="BC237" i="2" s="1"/>
  <c r="BC183" i="2"/>
  <c r="BC184" i="2" s="1"/>
  <c r="BC185" i="2" s="1"/>
  <c r="BC135" i="2"/>
  <c r="BC136" i="2" s="1"/>
  <c r="BC137" i="2" s="1"/>
  <c r="BC231" i="2"/>
  <c r="BC232" i="2" s="1"/>
  <c r="BC233" i="2" s="1"/>
  <c r="BC227" i="2"/>
  <c r="BC228" i="2" s="1"/>
  <c r="BC229" i="2" s="1"/>
  <c r="BC223" i="2"/>
  <c r="BC224" i="2" s="1"/>
  <c r="BC219" i="2"/>
  <c r="BC220" i="2" s="1"/>
  <c r="BC215" i="2"/>
  <c r="BC216" i="2" s="1"/>
  <c r="BC217" i="2" s="1"/>
  <c r="BC211" i="2"/>
  <c r="BC212" i="2" s="1"/>
  <c r="BC213" i="2" s="1"/>
  <c r="BC207" i="2"/>
  <c r="BC208" i="2" s="1"/>
  <c r="BC203" i="2"/>
  <c r="BC204" i="2" s="1"/>
  <c r="BC205" i="2" s="1"/>
  <c r="BC199" i="2"/>
  <c r="BC200" i="2" s="1"/>
  <c r="BC201" i="2" s="1"/>
  <c r="BC195" i="2"/>
  <c r="BC196" i="2" s="1"/>
  <c r="BC197" i="2" s="1"/>
  <c r="BC179" i="2"/>
  <c r="BC180" i="2" s="1"/>
  <c r="BC181" i="2" s="1"/>
  <c r="BC175" i="2"/>
  <c r="BC176" i="2" s="1"/>
  <c r="BC177" i="2" s="1"/>
  <c r="BC171" i="2"/>
  <c r="BC172" i="2" s="1"/>
  <c r="BC173" i="2" s="1"/>
  <c r="BC167" i="2"/>
  <c r="BC168" i="2" s="1"/>
  <c r="BC159" i="2"/>
  <c r="BC160" i="2" s="1"/>
  <c r="BC161" i="2" s="1"/>
  <c r="BC163" i="2"/>
  <c r="BC164" i="2" s="1"/>
  <c r="BC165" i="2" s="1"/>
  <c r="BC155" i="2"/>
  <c r="BC156" i="2" s="1"/>
  <c r="BC151" i="2"/>
  <c r="BC152" i="2" s="1"/>
  <c r="BC153" i="2" s="1"/>
  <c r="BC147" i="2"/>
  <c r="BC148" i="2" s="1"/>
  <c r="BC149" i="2" s="1"/>
  <c r="BC143" i="2"/>
  <c r="BC144" i="2" s="1"/>
  <c r="BC145" i="2" s="1"/>
  <c r="BC131" i="2"/>
  <c r="BC132" i="2" s="1"/>
  <c r="BC133" i="2" s="1"/>
  <c r="BC127" i="2"/>
  <c r="BC128" i="2" s="1"/>
  <c r="BC129" i="2" s="1"/>
  <c r="BC123" i="2"/>
  <c r="BC124" i="2" s="1"/>
  <c r="BC125" i="2" s="1"/>
  <c r="BC119" i="2"/>
  <c r="BC120" i="2" s="1"/>
  <c r="BC121" i="2" s="1"/>
  <c r="BC115" i="2"/>
  <c r="BC116" i="2" s="1"/>
  <c r="BC117" i="2" s="1"/>
  <c r="BC111" i="2"/>
  <c r="BC112" i="2" s="1"/>
  <c r="BC113" i="2" s="1"/>
  <c r="BC107" i="2"/>
  <c r="BC108" i="2" s="1"/>
  <c r="BC103" i="2"/>
  <c r="BC104" i="2" s="1"/>
  <c r="BC105" i="2" s="1"/>
  <c r="BC99" i="2"/>
  <c r="BC100" i="2" s="1"/>
  <c r="BC101" i="2" s="1"/>
  <c r="BC95" i="2"/>
  <c r="BC96" i="2" s="1"/>
  <c r="BC97" i="2" s="1"/>
  <c r="BC87" i="2"/>
  <c r="BC88" i="2" s="1"/>
  <c r="BC89" i="2" s="1"/>
  <c r="BC83" i="2"/>
  <c r="BC84" i="2" s="1"/>
  <c r="BC85" i="2" s="1"/>
  <c r="BC79" i="2"/>
  <c r="BC80" i="2" s="1"/>
  <c r="BC81" i="2" s="1"/>
  <c r="BC75" i="2"/>
  <c r="BC76" i="2" s="1"/>
  <c r="BC77" i="2" s="1"/>
  <c r="BC71" i="2"/>
  <c r="BC72" i="2" s="1"/>
  <c r="BC73" i="2" s="1"/>
  <c r="BC67" i="2"/>
  <c r="BC68" i="2" s="1"/>
  <c r="BC69" i="2" s="1"/>
  <c r="BC63" i="2"/>
  <c r="BC64" i="2" s="1"/>
  <c r="BC65" i="2" s="1"/>
  <c r="BC59" i="2"/>
  <c r="BC60" i="2" s="1"/>
  <c r="BC61" i="2" s="1"/>
  <c r="BC55" i="2"/>
  <c r="BC56" i="2" s="1"/>
  <c r="BC57" i="2" s="1"/>
  <c r="BC51" i="2"/>
  <c r="BC52" i="2" s="1"/>
  <c r="BC53" i="2" s="1"/>
  <c r="BC47" i="2"/>
  <c r="BC48" i="2" s="1"/>
  <c r="BC49" i="2" s="1"/>
  <c r="BC43" i="2"/>
  <c r="BC44" i="2" s="1"/>
  <c r="BC45" i="2" s="1"/>
  <c r="BE102" i="2"/>
  <c r="AP36" i="2"/>
  <c r="AL36" i="2"/>
  <c r="AH36" i="2"/>
  <c r="AD36" i="2"/>
  <c r="Z36" i="2"/>
  <c r="V36" i="2"/>
  <c r="R36" i="2"/>
  <c r="N36" i="2"/>
  <c r="J36" i="2"/>
  <c r="F36" i="2"/>
  <c r="AX36" i="2"/>
  <c r="AR32" i="2"/>
  <c r="AN32" i="2"/>
  <c r="AJ32" i="2"/>
  <c r="AF32" i="2"/>
  <c r="AB32" i="2"/>
  <c r="X32" i="2"/>
  <c r="T32" i="2"/>
  <c r="P32" i="2"/>
  <c r="L32" i="2"/>
  <c r="H32" i="2"/>
  <c r="D32" i="2"/>
  <c r="AU28" i="2"/>
  <c r="AQ28" i="2"/>
  <c r="AM28" i="2"/>
  <c r="AI28" i="2"/>
  <c r="AE28" i="2"/>
  <c r="AA28" i="2"/>
  <c r="W28" i="2"/>
  <c r="S28" i="2"/>
  <c r="O28" i="2"/>
  <c r="K28" i="2"/>
  <c r="G28" i="2"/>
  <c r="C28" i="2"/>
  <c r="A24" i="2"/>
  <c r="E24" i="2"/>
  <c r="I24" i="2"/>
  <c r="M24" i="2"/>
  <c r="Q24" i="2"/>
  <c r="U24" i="2"/>
  <c r="Y24" i="2"/>
  <c r="AC24" i="2"/>
  <c r="AO24" i="2"/>
  <c r="AK24" i="2"/>
  <c r="AG24" i="2"/>
  <c r="AS24" i="2"/>
  <c r="BE189" i="2"/>
  <c r="BE188" i="2"/>
  <c r="BE187" i="2"/>
  <c r="BE186" i="2"/>
  <c r="BE141" i="2"/>
  <c r="BE140" i="2"/>
  <c r="BE139" i="2"/>
  <c r="BE138" i="2"/>
  <c r="BE89" i="2"/>
  <c r="BE88" i="2"/>
  <c r="BE87" i="2"/>
  <c r="BE86" i="2"/>
  <c r="BE237" i="2"/>
  <c r="BE236" i="2"/>
  <c r="BE235" i="2"/>
  <c r="BE234" i="2"/>
  <c r="BE185" i="2"/>
  <c r="BE184" i="2"/>
  <c r="BE183" i="2"/>
  <c r="BE182" i="2"/>
  <c r="BE137" i="2"/>
  <c r="BE136" i="2"/>
  <c r="BE135" i="2"/>
  <c r="BE134" i="2"/>
  <c r="BE85" i="2"/>
  <c r="BE84" i="2"/>
  <c r="BE83" i="2"/>
  <c r="BE82" i="2"/>
  <c r="BE81" i="2"/>
  <c r="BE80" i="2"/>
  <c r="BE79" i="2"/>
  <c r="BE78" i="2"/>
  <c r="BE77" i="2"/>
  <c r="BE76" i="2"/>
  <c r="BE75" i="2"/>
  <c r="BE74" i="2"/>
  <c r="BE73" i="2"/>
  <c r="BE72" i="2"/>
  <c r="BE71" i="2"/>
  <c r="BE70" i="2"/>
  <c r="BE69" i="2"/>
  <c r="BE68" i="2"/>
  <c r="BE67" i="2"/>
  <c r="BE66" i="2"/>
  <c r="BE65" i="2"/>
  <c r="BE64" i="2"/>
  <c r="BE63" i="2"/>
  <c r="BE62" i="2"/>
  <c r="BE61" i="2"/>
  <c r="BE60" i="2"/>
  <c r="BE59" i="2"/>
  <c r="BE58" i="2"/>
  <c r="BE57" i="2"/>
  <c r="BE56" i="2"/>
  <c r="BE55" i="2"/>
  <c r="BE54" i="2"/>
  <c r="BE53" i="2"/>
  <c r="BE52" i="2"/>
  <c r="BE51" i="2"/>
  <c r="BE50" i="2"/>
  <c r="BE49" i="2"/>
  <c r="BE48" i="2"/>
  <c r="BE47" i="2"/>
  <c r="BE46" i="2"/>
  <c r="BE45" i="2"/>
  <c r="BE44" i="2"/>
  <c r="AF308" i="1" s="1"/>
  <c r="BE43" i="2"/>
  <c r="BE42" i="2"/>
  <c r="BE233" i="2"/>
  <c r="BE232" i="2"/>
  <c r="BE231" i="2"/>
  <c r="BE230" i="2"/>
  <c r="BE229" i="2"/>
  <c r="BE228" i="2"/>
  <c r="BE227" i="2"/>
  <c r="BE226" i="2"/>
  <c r="BE225" i="2"/>
  <c r="BE224" i="2"/>
  <c r="BE223" i="2"/>
  <c r="BI223" i="2" s="1"/>
  <c r="BE222" i="2"/>
  <c r="BE221" i="2"/>
  <c r="BE220" i="2"/>
  <c r="BE219" i="2"/>
  <c r="BE218" i="2"/>
  <c r="BE217" i="2"/>
  <c r="BE216" i="2"/>
  <c r="BE215" i="2"/>
  <c r="BE214" i="2"/>
  <c r="BE213" i="2"/>
  <c r="BE212" i="2"/>
  <c r="BE211" i="2"/>
  <c r="BE210" i="2"/>
  <c r="BE209" i="2"/>
  <c r="BE208" i="2"/>
  <c r="BE207" i="2"/>
  <c r="BE206" i="2"/>
  <c r="BE205" i="2"/>
  <c r="BE204" i="2"/>
  <c r="BE203" i="2"/>
  <c r="BE202" i="2"/>
  <c r="BE201" i="2"/>
  <c r="BE200" i="2"/>
  <c r="BE199" i="2"/>
  <c r="BE198" i="2"/>
  <c r="BE197" i="2"/>
  <c r="BE196" i="2"/>
  <c r="BE195" i="2"/>
  <c r="BE194" i="2"/>
  <c r="BE181" i="2"/>
  <c r="BE180" i="2"/>
  <c r="BE179" i="2"/>
  <c r="BE178" i="2"/>
  <c r="BE177" i="2"/>
  <c r="BE176" i="2"/>
  <c r="BE175" i="2"/>
  <c r="BE174" i="2"/>
  <c r="BE173" i="2"/>
  <c r="BE172" i="2"/>
  <c r="BE171" i="2"/>
  <c r="BE170" i="2"/>
  <c r="BE169" i="2"/>
  <c r="BE168" i="2"/>
  <c r="BE167" i="2"/>
  <c r="BE166" i="2"/>
  <c r="BE165" i="2"/>
  <c r="BE164" i="2"/>
  <c r="BE163" i="2"/>
  <c r="BE162" i="2"/>
  <c r="BE161" i="2"/>
  <c r="BE160" i="2"/>
  <c r="BE159" i="2"/>
  <c r="BE158" i="2"/>
  <c r="BE157" i="2"/>
  <c r="BE156" i="2"/>
  <c r="BE155" i="2"/>
  <c r="BE154" i="2"/>
  <c r="BE153" i="2"/>
  <c r="BE152" i="2"/>
  <c r="BE151" i="2"/>
  <c r="BE150" i="2"/>
  <c r="BE149" i="2"/>
  <c r="BE148" i="2"/>
  <c r="BE147" i="2"/>
  <c r="BI147" i="2" s="1"/>
  <c r="BE146" i="2"/>
  <c r="BE145" i="2"/>
  <c r="BE144" i="2"/>
  <c r="BE143" i="2"/>
  <c r="BE142" i="2"/>
  <c r="BE133" i="2"/>
  <c r="BE132" i="2"/>
  <c r="BE131" i="2"/>
  <c r="BE130" i="2"/>
  <c r="BE129" i="2"/>
  <c r="BE128" i="2"/>
  <c r="BE127" i="2"/>
  <c r="BE126" i="2"/>
  <c r="BE125" i="2"/>
  <c r="BE124" i="2"/>
  <c r="BE123" i="2"/>
  <c r="BE122" i="2"/>
  <c r="BE121" i="2"/>
  <c r="BE120" i="2"/>
  <c r="BE119" i="2"/>
  <c r="BE118" i="2"/>
  <c r="BE117" i="2"/>
  <c r="BE116" i="2"/>
  <c r="BE115" i="2"/>
  <c r="BE114" i="2"/>
  <c r="BE113" i="2"/>
  <c r="BE112" i="2"/>
  <c r="BE111" i="2"/>
  <c r="BE110" i="2"/>
  <c r="BE109" i="2"/>
  <c r="BE108" i="2"/>
  <c r="BE107" i="2"/>
  <c r="BI107" i="2" s="1"/>
  <c r="BE106" i="2"/>
  <c r="BE105" i="2"/>
  <c r="BE104" i="2"/>
  <c r="BE103" i="2"/>
  <c r="BE101" i="2"/>
  <c r="BE100" i="2"/>
  <c r="BE99" i="2"/>
  <c r="BE98" i="2"/>
  <c r="BE97" i="2"/>
  <c r="BE96" i="2"/>
  <c r="BE95" i="2"/>
  <c r="BE94" i="2"/>
  <c r="AW28" i="2"/>
  <c r="AW26" i="2"/>
  <c r="AU26" i="2"/>
  <c r="AU24" i="2"/>
  <c r="AU22" i="2"/>
  <c r="AS22" i="2"/>
  <c r="AZ36" i="2"/>
  <c r="AZ34" i="2"/>
  <c r="AX34" i="2"/>
  <c r="AT32" i="2"/>
  <c r="AT30" i="2"/>
  <c r="AR30" i="2"/>
  <c r="AS28" i="2"/>
  <c r="AS26" i="2"/>
  <c r="AQ26" i="2"/>
  <c r="AQ24" i="2"/>
  <c r="AQ22" i="2"/>
  <c r="AO22" i="2"/>
  <c r="AM24" i="2"/>
  <c r="AM22" i="2"/>
  <c r="AK22" i="2"/>
  <c r="AI24" i="2"/>
  <c r="AI22" i="2"/>
  <c r="AG22" i="2"/>
  <c r="AE24" i="2"/>
  <c r="AE22" i="2"/>
  <c r="AC22" i="2"/>
  <c r="AA24" i="2"/>
  <c r="AA22" i="2"/>
  <c r="Y22" i="2"/>
  <c r="W24" i="2"/>
  <c r="W22" i="2"/>
  <c r="U22" i="2"/>
  <c r="S24" i="2"/>
  <c r="S22" i="2"/>
  <c r="Q22" i="2"/>
  <c r="O24" i="2"/>
  <c r="O22" i="2"/>
  <c r="M22" i="2"/>
  <c r="K24" i="2"/>
  <c r="K22" i="2"/>
  <c r="I22" i="2"/>
  <c r="G24" i="2"/>
  <c r="G22" i="2"/>
  <c r="E22" i="2"/>
  <c r="C24" i="2"/>
  <c r="C22" i="2"/>
  <c r="A22" i="2"/>
  <c r="AR36" i="2"/>
  <c r="AR34" i="2"/>
  <c r="AP34" i="2"/>
  <c r="AN36" i="2"/>
  <c r="AN34" i="2"/>
  <c r="AL34" i="2"/>
  <c r="AJ36" i="2"/>
  <c r="AJ34" i="2"/>
  <c r="AH34" i="2"/>
  <c r="AF36" i="2"/>
  <c r="AF34" i="2"/>
  <c r="AD34" i="2"/>
  <c r="AB36" i="2"/>
  <c r="AB34" i="2"/>
  <c r="Z34" i="2"/>
  <c r="X36" i="2"/>
  <c r="X34" i="2"/>
  <c r="V34" i="2"/>
  <c r="T36" i="2"/>
  <c r="T34" i="2"/>
  <c r="R34" i="2"/>
  <c r="P36" i="2"/>
  <c r="P34" i="2"/>
  <c r="N34" i="2"/>
  <c r="L36" i="2"/>
  <c r="L34" i="2"/>
  <c r="J34" i="2"/>
  <c r="H36" i="2"/>
  <c r="H34" i="2"/>
  <c r="F34" i="2"/>
  <c r="AP32" i="2"/>
  <c r="AP30" i="2"/>
  <c r="AN30" i="2"/>
  <c r="AL32" i="2"/>
  <c r="AL30" i="2"/>
  <c r="AJ30" i="2"/>
  <c r="AH32" i="2"/>
  <c r="AH30" i="2"/>
  <c r="AF30" i="2"/>
  <c r="AD32" i="2"/>
  <c r="AD30" i="2"/>
  <c r="AB30" i="2"/>
  <c r="Z32" i="2"/>
  <c r="Z30" i="2"/>
  <c r="X30" i="2"/>
  <c r="V32" i="2"/>
  <c r="V30" i="2"/>
  <c r="T30" i="2"/>
  <c r="R32" i="2"/>
  <c r="R30" i="2"/>
  <c r="P30" i="2"/>
  <c r="N32" i="2"/>
  <c r="N30" i="2"/>
  <c r="L30" i="2"/>
  <c r="J32" i="2"/>
  <c r="J30" i="2"/>
  <c r="H30" i="2"/>
  <c r="F32" i="2"/>
  <c r="F30" i="2"/>
  <c r="D30" i="2"/>
  <c r="AO28" i="2"/>
  <c r="AO26" i="2"/>
  <c r="AM26" i="2"/>
  <c r="AK28" i="2"/>
  <c r="AK26" i="2"/>
  <c r="AI26" i="2"/>
  <c r="AG28" i="2"/>
  <c r="AG26" i="2"/>
  <c r="AE26" i="2"/>
  <c r="AC28" i="2"/>
  <c r="AC26" i="2"/>
  <c r="AA26" i="2"/>
  <c r="Y28" i="2"/>
  <c r="Y26" i="2"/>
  <c r="W26" i="2"/>
  <c r="U28" i="2"/>
  <c r="U26" i="2"/>
  <c r="S26" i="2"/>
  <c r="Q28" i="2"/>
  <c r="Q26" i="2"/>
  <c r="O26" i="2"/>
  <c r="M28" i="2"/>
  <c r="M26" i="2"/>
  <c r="K26" i="2"/>
  <c r="I28" i="2"/>
  <c r="I26" i="2"/>
  <c r="G26" i="2"/>
  <c r="E28" i="2"/>
  <c r="E26" i="2"/>
  <c r="C26" i="2"/>
  <c r="AB301" i="1"/>
  <c r="AB302" i="1"/>
  <c r="AB185" i="1"/>
  <c r="AB184" i="1"/>
  <c r="Y294" i="1" s="1"/>
  <c r="AB183" i="1"/>
  <c r="AB182" i="1"/>
  <c r="Y292" i="1" s="1"/>
  <c r="AB181" i="1"/>
  <c r="Y291" i="1" s="1"/>
  <c r="AB180" i="1"/>
  <c r="Y290" i="1" s="1"/>
  <c r="AB179" i="1"/>
  <c r="Y289" i="1" s="1"/>
  <c r="AB178" i="1"/>
  <c r="Y288" i="1" s="1"/>
  <c r="AB177" i="1"/>
  <c r="Y287" i="1" s="1"/>
  <c r="AB176" i="1"/>
  <c r="Y286" i="1" s="1"/>
  <c r="AB175" i="1"/>
  <c r="Y285" i="1" s="1"/>
  <c r="AB174" i="1"/>
  <c r="Y284" i="1" s="1"/>
  <c r="AB173" i="1"/>
  <c r="AB172" i="1"/>
  <c r="Y282" i="1" s="1"/>
  <c r="AB171" i="1"/>
  <c r="Y281" i="1" s="1"/>
  <c r="AB170" i="1"/>
  <c r="Y280" i="1" s="1"/>
  <c r="AB169" i="1"/>
  <c r="AB168" i="1"/>
  <c r="Y278" i="1" s="1"/>
  <c r="AB167" i="1"/>
  <c r="Y277" i="1" s="1"/>
  <c r="AB166" i="1"/>
  <c r="Y276" i="1" s="1"/>
  <c r="AB165" i="1"/>
  <c r="AB164" i="1"/>
  <c r="Y274" i="1" s="1"/>
  <c r="AB163" i="1"/>
  <c r="Y273" i="1" s="1"/>
  <c r="AB162" i="1"/>
  <c r="Y272" i="1" s="1"/>
  <c r="AB161" i="1"/>
  <c r="AB160" i="1"/>
  <c r="Y270" i="1" s="1"/>
  <c r="AB159" i="1"/>
  <c r="Y269" i="1" s="1"/>
  <c r="AB158" i="1"/>
  <c r="Y268" i="1" s="1"/>
  <c r="AB157" i="1"/>
  <c r="AB156" i="1"/>
  <c r="Y266" i="1" s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243" i="1"/>
  <c r="AB242" i="1"/>
  <c r="AB241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Y189" i="1" s="1"/>
  <c r="AB81" i="1"/>
  <c r="Y188" i="1" s="1"/>
  <c r="AB80" i="1"/>
  <c r="Y187" i="1" s="1"/>
  <c r="AB79" i="1"/>
  <c r="Y186" i="1" s="1"/>
  <c r="AB78" i="1"/>
  <c r="AB74" i="1"/>
  <c r="AB77" i="1"/>
  <c r="AB76" i="1"/>
  <c r="AB75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44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293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73" i="1"/>
  <c r="AB72" i="1"/>
  <c r="AB71" i="1"/>
  <c r="AB70" i="1"/>
  <c r="AB69" i="1"/>
  <c r="AB68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BG301" i="1"/>
  <c r="BG302" i="1"/>
  <c r="BG243" i="1"/>
  <c r="BG242" i="1"/>
  <c r="BG241" i="1"/>
  <c r="BG185" i="1"/>
  <c r="BG184" i="1"/>
  <c r="BG183" i="1"/>
  <c r="BG182" i="1"/>
  <c r="BG181" i="1"/>
  <c r="BG180" i="1"/>
  <c r="BG179" i="1"/>
  <c r="BG178" i="1"/>
  <c r="BG177" i="1"/>
  <c r="BG176" i="1"/>
  <c r="BG175" i="1"/>
  <c r="BG174" i="1"/>
  <c r="BG172" i="1"/>
  <c r="BG171" i="1"/>
  <c r="BG170" i="1"/>
  <c r="BG169" i="1"/>
  <c r="BG168" i="1"/>
  <c r="BG167" i="1"/>
  <c r="BG166" i="1"/>
  <c r="BG165" i="1"/>
  <c r="BG164" i="1"/>
  <c r="BG163" i="1"/>
  <c r="BG162" i="1"/>
  <c r="BG161" i="1"/>
  <c r="BG160" i="1"/>
  <c r="BG159" i="1"/>
  <c r="BG158" i="1"/>
  <c r="BG157" i="1"/>
  <c r="BG156" i="1"/>
  <c r="BG155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Q17" i="4"/>
  <c r="E25" i="1"/>
  <c r="BG24" i="1"/>
  <c r="B23" i="1"/>
  <c r="A23" i="1"/>
  <c r="AC18" i="1"/>
  <c r="AC339" i="1" s="1"/>
  <c r="H57" i="3"/>
  <c r="H205" i="3"/>
  <c r="K205" i="3" s="1"/>
  <c r="H204" i="3"/>
  <c r="K204" i="3" s="1"/>
  <c r="H203" i="3"/>
  <c r="L203" i="3" s="1"/>
  <c r="H202" i="3"/>
  <c r="H201" i="3"/>
  <c r="H200" i="3"/>
  <c r="L200" i="3" s="1"/>
  <c r="H199" i="3"/>
  <c r="M199" i="3" s="1"/>
  <c r="H198" i="3"/>
  <c r="H197" i="3"/>
  <c r="I197" i="3" s="1"/>
  <c r="H196" i="3"/>
  <c r="M196" i="3" s="1"/>
  <c r="H195" i="3"/>
  <c r="I195" i="3" s="1"/>
  <c r="H194" i="3"/>
  <c r="I194" i="3" s="1"/>
  <c r="H193" i="3"/>
  <c r="H192" i="3"/>
  <c r="K192" i="3" s="1"/>
  <c r="H191" i="3"/>
  <c r="L191" i="3" s="1"/>
  <c r="H190" i="3"/>
  <c r="H189" i="3"/>
  <c r="H188" i="3"/>
  <c r="H187" i="3"/>
  <c r="I187" i="3" s="1"/>
  <c r="H186" i="3"/>
  <c r="M186" i="3" s="1"/>
  <c r="H185" i="3"/>
  <c r="H184" i="3"/>
  <c r="L184" i="3" s="1"/>
  <c r="H183" i="3"/>
  <c r="H182" i="3"/>
  <c r="H181" i="3"/>
  <c r="H180" i="3"/>
  <c r="H179" i="3"/>
  <c r="I179" i="3" s="1"/>
  <c r="H178" i="3"/>
  <c r="I178" i="3" s="1"/>
  <c r="H177" i="3"/>
  <c r="H176" i="3"/>
  <c r="L176" i="3" s="1"/>
  <c r="H175" i="3"/>
  <c r="M175" i="3" s="1"/>
  <c r="H174" i="3"/>
  <c r="H173" i="3"/>
  <c r="H172" i="3"/>
  <c r="L172" i="3" s="1"/>
  <c r="H171" i="3"/>
  <c r="L171" i="3" s="1"/>
  <c r="H170" i="3"/>
  <c r="J170" i="3" s="1"/>
  <c r="H169" i="3"/>
  <c r="H168" i="3"/>
  <c r="H162" i="3"/>
  <c r="M162" i="3" s="1"/>
  <c r="H161" i="3"/>
  <c r="H160" i="3"/>
  <c r="H159" i="3"/>
  <c r="M159" i="3" s="1"/>
  <c r="H167" i="3"/>
  <c r="I167" i="3" s="1"/>
  <c r="H166" i="3"/>
  <c r="I166" i="3" s="1"/>
  <c r="H165" i="3"/>
  <c r="H164" i="3"/>
  <c r="H163" i="3"/>
  <c r="M163" i="3" s="1"/>
  <c r="H158" i="3"/>
  <c r="H157" i="3"/>
  <c r="H156" i="3"/>
  <c r="I156" i="3" s="1"/>
  <c r="H155" i="3"/>
  <c r="I155" i="3" s="1"/>
  <c r="H154" i="3"/>
  <c r="M154" i="3" s="1"/>
  <c r="H153" i="3"/>
  <c r="H152" i="3"/>
  <c r="H151" i="3"/>
  <c r="I151" i="3" s="1"/>
  <c r="H150" i="3"/>
  <c r="H149" i="3"/>
  <c r="H148" i="3"/>
  <c r="J148" i="3" s="1"/>
  <c r="H147" i="3"/>
  <c r="I147" i="3" s="1"/>
  <c r="H146" i="3"/>
  <c r="M146" i="3" s="1"/>
  <c r="H145" i="3"/>
  <c r="M145" i="3" s="1"/>
  <c r="H144" i="3"/>
  <c r="H143" i="3"/>
  <c r="L143" i="3" s="1"/>
  <c r="H142" i="3"/>
  <c r="H141" i="3"/>
  <c r="H140" i="3"/>
  <c r="H139" i="3"/>
  <c r="L139" i="3" s="1"/>
  <c r="H138" i="3"/>
  <c r="H137" i="3"/>
  <c r="I137" i="3" s="1"/>
  <c r="H136" i="3"/>
  <c r="H135" i="3"/>
  <c r="H134" i="3"/>
  <c r="H133" i="3"/>
  <c r="H132" i="3"/>
  <c r="I132" i="3" s="1"/>
  <c r="H131" i="3"/>
  <c r="L131" i="3" s="1"/>
  <c r="H130" i="3"/>
  <c r="H129" i="3"/>
  <c r="I129" i="3" s="1"/>
  <c r="H128" i="3"/>
  <c r="H127" i="3"/>
  <c r="L127" i="3" s="1"/>
  <c r="H126" i="3"/>
  <c r="H125" i="3"/>
  <c r="H83" i="3"/>
  <c r="J83" i="3"/>
  <c r="H82" i="3"/>
  <c r="H81" i="3"/>
  <c r="I81" i="3" s="1"/>
  <c r="H80" i="3"/>
  <c r="H79" i="3"/>
  <c r="H124" i="3"/>
  <c r="H123" i="3"/>
  <c r="H122" i="3"/>
  <c r="H121" i="3"/>
  <c r="H120" i="3"/>
  <c r="H119" i="3"/>
  <c r="I119" i="3" s="1"/>
  <c r="H118" i="3"/>
  <c r="I118" i="3"/>
  <c r="H117" i="3"/>
  <c r="H116" i="3"/>
  <c r="M116" i="3" s="1"/>
  <c r="H115" i="3"/>
  <c r="I115" i="3" s="1"/>
  <c r="H114" i="3"/>
  <c r="H113" i="3"/>
  <c r="H112" i="3"/>
  <c r="J112" i="3" s="1"/>
  <c r="H111" i="3"/>
  <c r="I111" i="3" s="1"/>
  <c r="H110" i="3"/>
  <c r="M110" i="3" s="1"/>
  <c r="H109" i="3"/>
  <c r="H108" i="3"/>
  <c r="L108" i="3" s="1"/>
  <c r="H107" i="3"/>
  <c r="H106" i="3"/>
  <c r="H105" i="3"/>
  <c r="H104" i="3"/>
  <c r="L104" i="3" s="1"/>
  <c r="H103" i="3"/>
  <c r="J103" i="3" s="1"/>
  <c r="H102" i="3"/>
  <c r="M102" i="3" s="1"/>
  <c r="H101" i="3"/>
  <c r="L101" i="3" s="1"/>
  <c r="H100" i="3"/>
  <c r="I100" i="3" s="1"/>
  <c r="H99" i="3"/>
  <c r="M99" i="3" s="1"/>
  <c r="H98" i="3"/>
  <c r="H97" i="3"/>
  <c r="M97" i="3" s="1"/>
  <c r="H96" i="3"/>
  <c r="I96" i="3" s="1"/>
  <c r="H95" i="3"/>
  <c r="L95" i="3" s="1"/>
  <c r="H94" i="3"/>
  <c r="H93" i="3"/>
  <c r="M93" i="3" s="1"/>
  <c r="H92" i="3"/>
  <c r="M92" i="3" s="1"/>
  <c r="H91" i="3"/>
  <c r="J91" i="3" s="1"/>
  <c r="H90" i="3"/>
  <c r="H89" i="3"/>
  <c r="I89" i="3" s="1"/>
  <c r="H88" i="3"/>
  <c r="K88" i="3" s="1"/>
  <c r="H87" i="3"/>
  <c r="K87" i="3" s="1"/>
  <c r="H86" i="3"/>
  <c r="H85" i="3"/>
  <c r="K85" i="3" s="1"/>
  <c r="H84" i="3"/>
  <c r="M84" i="3" s="1"/>
  <c r="H78" i="3"/>
  <c r="K78" i="3" s="1"/>
  <c r="H77" i="3"/>
  <c r="H76" i="3"/>
  <c r="H75" i="3"/>
  <c r="K75" i="3" s="1"/>
  <c r="H74" i="3"/>
  <c r="I74" i="3" s="1"/>
  <c r="H73" i="3"/>
  <c r="H72" i="3"/>
  <c r="M72" i="3" s="1"/>
  <c r="H71" i="3"/>
  <c r="K71" i="3" s="1"/>
  <c r="H70" i="3"/>
  <c r="K70" i="3" s="1"/>
  <c r="H69" i="3"/>
  <c r="H68" i="3"/>
  <c r="H67" i="3"/>
  <c r="J67" i="3" s="1"/>
  <c r="H66" i="3"/>
  <c r="J66" i="3" s="1"/>
  <c r="H65" i="3"/>
  <c r="H64" i="3"/>
  <c r="H63" i="3"/>
  <c r="L63" i="3" s="1"/>
  <c r="H62" i="3"/>
  <c r="H61" i="3"/>
  <c r="M61" i="3" s="1"/>
  <c r="H60" i="3"/>
  <c r="I60" i="3" s="1"/>
  <c r="H59" i="3"/>
  <c r="I59" i="3" s="1"/>
  <c r="H58" i="3"/>
  <c r="I58" i="3" s="1"/>
  <c r="H56" i="3"/>
  <c r="H55" i="3"/>
  <c r="I55" i="3" s="1"/>
  <c r="H54" i="3"/>
  <c r="L54" i="3" s="1"/>
  <c r="H51" i="3"/>
  <c r="H50" i="3"/>
  <c r="I50" i="3" s="1"/>
  <c r="H49" i="3"/>
  <c r="J49" i="3" s="1"/>
  <c r="H48" i="3"/>
  <c r="M48" i="3" s="1"/>
  <c r="H53" i="3"/>
  <c r="M53" i="3" s="1"/>
  <c r="H52" i="3"/>
  <c r="H47" i="3"/>
  <c r="I47" i="3" s="1"/>
  <c r="H46" i="3"/>
  <c r="L46" i="3" s="1"/>
  <c r="H45" i="3"/>
  <c r="M45" i="3" s="1"/>
  <c r="H44" i="3"/>
  <c r="I44" i="3" s="1"/>
  <c r="H43" i="3"/>
  <c r="H42" i="3"/>
  <c r="L42" i="3" s="1"/>
  <c r="H41" i="3"/>
  <c r="H40" i="3"/>
  <c r="H39" i="3"/>
  <c r="H38" i="3"/>
  <c r="K38" i="3" s="1"/>
  <c r="H37" i="3"/>
  <c r="M37" i="3" s="1"/>
  <c r="H36" i="3"/>
  <c r="H35" i="3"/>
  <c r="M35" i="3" s="1"/>
  <c r="H34" i="3"/>
  <c r="I34" i="3" s="1"/>
  <c r="H33" i="3"/>
  <c r="H32" i="3"/>
  <c r="H31" i="3"/>
  <c r="H30" i="3"/>
  <c r="M30" i="3" s="1"/>
  <c r="H29" i="3"/>
  <c r="H27" i="3"/>
  <c r="H26" i="3"/>
  <c r="H25" i="3"/>
  <c r="L25" i="3" s="1"/>
  <c r="H24" i="3"/>
  <c r="H28" i="3"/>
  <c r="L28" i="3" s="1"/>
  <c r="H23" i="3"/>
  <c r="M23" i="3" s="1"/>
  <c r="H22" i="3"/>
  <c r="K22" i="3" s="1"/>
  <c r="H21" i="3"/>
  <c r="H20" i="3"/>
  <c r="H19" i="3"/>
  <c r="J19" i="3" s="1"/>
  <c r="H18" i="3"/>
  <c r="J18" i="3" s="1"/>
  <c r="H17" i="3"/>
  <c r="H16" i="3"/>
  <c r="H15" i="3"/>
  <c r="K15" i="3" s="1"/>
  <c r="H14" i="3"/>
  <c r="I14" i="3" s="1"/>
  <c r="H13" i="3"/>
  <c r="H12" i="3"/>
  <c r="M12" i="3" s="1"/>
  <c r="H11" i="3"/>
  <c r="L11" i="3" s="1"/>
  <c r="H10" i="3"/>
  <c r="H9" i="3"/>
  <c r="I9" i="3" s="1"/>
  <c r="H8" i="3"/>
  <c r="H7" i="3"/>
  <c r="H6" i="3"/>
  <c r="H5" i="3"/>
  <c r="L5" i="3" s="1"/>
  <c r="H4" i="3"/>
  <c r="AB24" i="1"/>
  <c r="K118" i="3"/>
  <c r="I80" i="3"/>
  <c r="M80" i="3"/>
  <c r="M173" i="3"/>
  <c r="M197" i="3"/>
  <c r="L205" i="3"/>
  <c r="J57" i="3"/>
  <c r="I57" i="3"/>
  <c r="L31" i="3"/>
  <c r="I68" i="3"/>
  <c r="L97" i="3"/>
  <c r="I128" i="3"/>
  <c r="M5" i="3"/>
  <c r="I5" i="3"/>
  <c r="L37" i="3"/>
  <c r="L41" i="3"/>
  <c r="I41" i="3"/>
  <c r="K45" i="3"/>
  <c r="L45" i="3"/>
  <c r="L53" i="3"/>
  <c r="J53" i="3"/>
  <c r="L78" i="3"/>
  <c r="M91" i="3"/>
  <c r="I95" i="3"/>
  <c r="K99" i="3"/>
  <c r="I107" i="3"/>
  <c r="K107" i="3"/>
  <c r="M111" i="3"/>
  <c r="L111" i="3"/>
  <c r="M115" i="3"/>
  <c r="L115" i="3"/>
  <c r="J115" i="3"/>
  <c r="L123" i="3"/>
  <c r="L130" i="3"/>
  <c r="L146" i="3"/>
  <c r="I150" i="3"/>
  <c r="L150" i="3"/>
  <c r="L154" i="3"/>
  <c r="I158" i="3"/>
  <c r="L158" i="3"/>
  <c r="M166" i="3"/>
  <c r="I161" i="3"/>
  <c r="J161" i="3"/>
  <c r="I170" i="3"/>
  <c r="M174" i="3"/>
  <c r="J174" i="3"/>
  <c r="L178" i="3"/>
  <c r="J182" i="3"/>
  <c r="M182" i="3"/>
  <c r="J186" i="3"/>
  <c r="M190" i="3"/>
  <c r="I190" i="3"/>
  <c r="L194" i="3"/>
  <c r="J198" i="3"/>
  <c r="I198" i="3"/>
  <c r="L198" i="3"/>
  <c r="M198" i="3"/>
  <c r="K202" i="3"/>
  <c r="L202" i="3"/>
  <c r="M202" i="3"/>
  <c r="I202" i="3"/>
  <c r="I11" i="3"/>
  <c r="J11" i="3"/>
  <c r="L23" i="3"/>
  <c r="K35" i="3"/>
  <c r="L35" i="3"/>
  <c r="J35" i="3"/>
  <c r="L47" i="3"/>
  <c r="K60" i="3"/>
  <c r="M101" i="3"/>
  <c r="I79" i="3"/>
  <c r="L132" i="3"/>
  <c r="M132" i="3"/>
  <c r="J132" i="3"/>
  <c r="I184" i="3"/>
  <c r="M9" i="3"/>
  <c r="L9" i="3"/>
  <c r="M10" i="3"/>
  <c r="J14" i="3"/>
  <c r="L18" i="3"/>
  <c r="M18" i="3"/>
  <c r="M22" i="3"/>
  <c r="M25" i="3"/>
  <c r="J30" i="3"/>
  <c r="J34" i="3"/>
  <c r="M34" i="3"/>
  <c r="M38" i="3"/>
  <c r="I38" i="3"/>
  <c r="M42" i="3"/>
  <c r="I42" i="3"/>
  <c r="M46" i="3"/>
  <c r="J54" i="3"/>
  <c r="M54" i="3"/>
  <c r="M59" i="3"/>
  <c r="L59" i="3"/>
  <c r="M63" i="3"/>
  <c r="K63" i="3"/>
  <c r="M67" i="3"/>
  <c r="M71" i="3"/>
  <c r="I71" i="3"/>
  <c r="L71" i="3"/>
  <c r="M75" i="3"/>
  <c r="I75" i="3"/>
  <c r="L75" i="3"/>
  <c r="L84" i="3"/>
  <c r="I84" i="3"/>
  <c r="M88" i="3"/>
  <c r="I88" i="3"/>
  <c r="L92" i="3"/>
  <c r="J92" i="3"/>
  <c r="L96" i="3"/>
  <c r="K96" i="3"/>
  <c r="L100" i="3"/>
  <c r="M100" i="3"/>
  <c r="M104" i="3"/>
  <c r="I108" i="3"/>
  <c r="I127" i="3"/>
  <c r="M131" i="3"/>
  <c r="I131" i="3"/>
  <c r="I135" i="3"/>
  <c r="L135" i="3"/>
  <c r="M139" i="3"/>
  <c r="M143" i="3"/>
  <c r="I143" i="3"/>
  <c r="M147" i="3"/>
  <c r="L147" i="3"/>
  <c r="J147" i="3"/>
  <c r="M151" i="3"/>
  <c r="L151" i="3"/>
  <c r="K151" i="3"/>
  <c r="M155" i="3"/>
  <c r="L155" i="3"/>
  <c r="J155" i="3"/>
  <c r="I163" i="3"/>
  <c r="L163" i="3"/>
  <c r="J167" i="3"/>
  <c r="M167" i="3"/>
  <c r="L167" i="3"/>
  <c r="I162" i="3"/>
  <c r="J162" i="3"/>
  <c r="L162" i="3"/>
  <c r="J171" i="3"/>
  <c r="M171" i="3"/>
  <c r="I171" i="3"/>
  <c r="K175" i="3"/>
  <c r="L175" i="3"/>
  <c r="K179" i="3"/>
  <c r="L179" i="3"/>
  <c r="M179" i="3"/>
  <c r="L183" i="3"/>
  <c r="M183" i="3"/>
  <c r="I183" i="3"/>
  <c r="L187" i="3"/>
  <c r="M187" i="3"/>
  <c r="J187" i="3"/>
  <c r="M191" i="3"/>
  <c r="K191" i="3"/>
  <c r="I191" i="3"/>
  <c r="M195" i="3"/>
  <c r="L195" i="3"/>
  <c r="L199" i="3"/>
  <c r="BC109" i="2"/>
  <c r="BC225" i="2"/>
  <c r="AC35" i="1"/>
  <c r="AC346" i="1"/>
  <c r="I110" i="3"/>
  <c r="I28" i="3"/>
  <c r="L12" i="3"/>
  <c r="K121" i="3"/>
  <c r="I174" i="3"/>
  <c r="J194" i="3"/>
  <c r="K89" i="3"/>
  <c r="K100" i="3"/>
  <c r="K195" i="3"/>
  <c r="K164" i="3"/>
  <c r="J84" i="3"/>
  <c r="J183" i="3"/>
  <c r="J199" i="3"/>
  <c r="J150" i="3"/>
  <c r="K79" i="3"/>
  <c r="J59" i="3"/>
  <c r="K111" i="3"/>
  <c r="K184" i="3"/>
  <c r="J135" i="3"/>
  <c r="J163" i="3"/>
  <c r="J175" i="3"/>
  <c r="J70" i="3"/>
  <c r="I48" i="3"/>
  <c r="L48" i="3"/>
  <c r="K48" i="3"/>
  <c r="L7" i="3"/>
  <c r="M7" i="3"/>
  <c r="I15" i="3"/>
  <c r="M15" i="3"/>
  <c r="L15" i="3"/>
  <c r="I19" i="3"/>
  <c r="M19" i="3"/>
  <c r="L26" i="3"/>
  <c r="J26" i="3"/>
  <c r="M26" i="3"/>
  <c r="I31" i="3"/>
  <c r="J31" i="3"/>
  <c r="K39" i="3"/>
  <c r="M39" i="3"/>
  <c r="I39" i="3"/>
  <c r="L39" i="3"/>
  <c r="M43" i="3"/>
  <c r="L43" i="3"/>
  <c r="I43" i="3"/>
  <c r="M49" i="3"/>
  <c r="I49" i="3"/>
  <c r="L49" i="3"/>
  <c r="M55" i="3"/>
  <c r="J55" i="3"/>
  <c r="I64" i="3"/>
  <c r="L64" i="3"/>
  <c r="J68" i="3"/>
  <c r="M68" i="3"/>
  <c r="L76" i="3"/>
  <c r="I76" i="3"/>
  <c r="M76" i="3"/>
  <c r="K76" i="3"/>
  <c r="L85" i="3"/>
  <c r="L93" i="3"/>
  <c r="J93" i="3"/>
  <c r="K97" i="3"/>
  <c r="I97" i="3"/>
  <c r="I121" i="3"/>
  <c r="M121" i="3"/>
  <c r="M83" i="3"/>
  <c r="L83" i="3"/>
  <c r="I83" i="3"/>
  <c r="M128" i="3"/>
  <c r="K128" i="3"/>
  <c r="M136" i="3"/>
  <c r="L136" i="3"/>
  <c r="K136" i="3"/>
  <c r="I136" i="3"/>
  <c r="K140" i="3"/>
  <c r="L140" i="3"/>
  <c r="I140" i="3"/>
  <c r="I144" i="3"/>
  <c r="J144" i="3"/>
  <c r="M144" i="3"/>
  <c r="I152" i="3"/>
  <c r="M152" i="3"/>
  <c r="M156" i="3"/>
  <c r="L156" i="3"/>
  <c r="I159" i="3"/>
  <c r="L159" i="3"/>
  <c r="M168" i="3"/>
  <c r="L168" i="3"/>
  <c r="I168" i="3"/>
  <c r="J168" i="3"/>
  <c r="M176" i="3"/>
  <c r="K176" i="3"/>
  <c r="I176" i="3"/>
  <c r="M180" i="3"/>
  <c r="L180" i="3"/>
  <c r="L188" i="3"/>
  <c r="K188" i="3"/>
  <c r="M188" i="3"/>
  <c r="I188" i="3"/>
  <c r="M192" i="3"/>
  <c r="I196" i="3"/>
  <c r="J196" i="3"/>
  <c r="L196" i="3"/>
  <c r="J156" i="3"/>
  <c r="I93" i="3"/>
  <c r="J4" i="3"/>
  <c r="L4" i="3"/>
  <c r="K4" i="3"/>
  <c r="K8" i="3"/>
  <c r="I8" i="3"/>
  <c r="L8" i="3"/>
  <c r="M8" i="3"/>
  <c r="I12" i="3"/>
  <c r="J12" i="3"/>
  <c r="M16" i="3"/>
  <c r="L16" i="3"/>
  <c r="I16" i="3"/>
  <c r="L20" i="3"/>
  <c r="I20" i="3"/>
  <c r="M20" i="3"/>
  <c r="J28" i="3"/>
  <c r="M28" i="3"/>
  <c r="J27" i="3"/>
  <c r="I27" i="3"/>
  <c r="M27" i="3"/>
  <c r="L27" i="3"/>
  <c r="I32" i="3"/>
  <c r="M32" i="3"/>
  <c r="K36" i="3"/>
  <c r="M36" i="3"/>
  <c r="L40" i="3"/>
  <c r="I40" i="3"/>
  <c r="M44" i="3"/>
  <c r="L44" i="3"/>
  <c r="J52" i="3"/>
  <c r="M52" i="3"/>
  <c r="L52" i="3"/>
  <c r="L50" i="3"/>
  <c r="J50" i="3"/>
  <c r="L56" i="3"/>
  <c r="J56" i="3"/>
  <c r="M56" i="3"/>
  <c r="L61" i="3"/>
  <c r="K61" i="3"/>
  <c r="I61" i="3"/>
  <c r="I65" i="3"/>
  <c r="J65" i="3"/>
  <c r="I102" i="3"/>
  <c r="L102" i="3"/>
  <c r="M106" i="3"/>
  <c r="K106" i="3"/>
  <c r="L106" i="3"/>
  <c r="K110" i="3"/>
  <c r="L110" i="3"/>
  <c r="L114" i="3"/>
  <c r="J114" i="3"/>
  <c r="M118" i="3"/>
  <c r="L118" i="3"/>
  <c r="M122" i="3"/>
  <c r="J122" i="3"/>
  <c r="L80" i="3"/>
  <c r="J80" i="3"/>
  <c r="M125" i="3"/>
  <c r="L125" i="3"/>
  <c r="L129" i="3"/>
  <c r="K129" i="3"/>
  <c r="M129" i="3"/>
  <c r="I133" i="3"/>
  <c r="M133" i="3"/>
  <c r="K137" i="3"/>
  <c r="M137" i="3"/>
  <c r="L137" i="3"/>
  <c r="I141" i="3"/>
  <c r="J141" i="3"/>
  <c r="M141" i="3"/>
  <c r="L145" i="3"/>
  <c r="J145" i="3"/>
  <c r="I145" i="3"/>
  <c r="J149" i="3"/>
  <c r="M149" i="3"/>
  <c r="L149" i="3"/>
  <c r="M153" i="3"/>
  <c r="L153" i="3"/>
  <c r="I153" i="3"/>
  <c r="I157" i="3"/>
  <c r="M157" i="3"/>
  <c r="L157" i="3"/>
  <c r="I165" i="3"/>
  <c r="M165" i="3"/>
  <c r="I160" i="3"/>
  <c r="J160" i="3"/>
  <c r="L169" i="3"/>
  <c r="M169" i="3"/>
  <c r="I169" i="3"/>
  <c r="I173" i="3"/>
  <c r="J173" i="3"/>
  <c r="L173" i="3"/>
  <c r="I177" i="3"/>
  <c r="M177" i="3"/>
  <c r="L177" i="3"/>
  <c r="I181" i="3"/>
  <c r="L181" i="3"/>
  <c r="K185" i="3"/>
  <c r="M185" i="3"/>
  <c r="L189" i="3"/>
  <c r="M189" i="3"/>
  <c r="M193" i="3"/>
  <c r="L193" i="3"/>
  <c r="I193" i="3"/>
  <c r="L197" i="3"/>
  <c r="K197" i="3"/>
  <c r="M201" i="3"/>
  <c r="L201" i="3"/>
  <c r="I201" i="3"/>
  <c r="M205" i="3"/>
  <c r="M57" i="3"/>
  <c r="L57" i="3"/>
  <c r="L192" i="3"/>
  <c r="K152" i="3"/>
  <c r="L128" i="3"/>
  <c r="I85" i="3"/>
  <c r="M31" i="3"/>
  <c r="I7" i="3"/>
  <c r="J201" i="3"/>
  <c r="J193" i="3"/>
  <c r="I185" i="3"/>
  <c r="K177" i="3"/>
  <c r="J169" i="3"/>
  <c r="J165" i="3"/>
  <c r="J153" i="3"/>
  <c r="L133" i="3"/>
  <c r="I125" i="3"/>
  <c r="L122" i="3"/>
  <c r="I114" i="3"/>
  <c r="L65" i="3"/>
  <c r="I56" i="3"/>
  <c r="I52" i="3"/>
  <c r="J40" i="3"/>
  <c r="J32" i="3"/>
  <c r="J20" i="3"/>
  <c r="K180" i="3"/>
  <c r="M64" i="3"/>
  <c r="I204" i="3"/>
  <c r="I192" i="3"/>
  <c r="K159" i="3"/>
  <c r="L152" i="3"/>
  <c r="L121" i="3"/>
  <c r="M85" i="3"/>
  <c r="L68" i="3"/>
  <c r="J43" i="3"/>
  <c r="L19" i="3"/>
  <c r="K7" i="3"/>
  <c r="I205" i="3"/>
  <c r="L185" i="3"/>
  <c r="L165" i="3"/>
  <c r="I149" i="3"/>
  <c r="L141" i="3"/>
  <c r="J133" i="3"/>
  <c r="J125" i="3"/>
  <c r="I122" i="3"/>
  <c r="M114" i="3"/>
  <c r="J106" i="3"/>
  <c r="M65" i="3"/>
  <c r="M40" i="3"/>
  <c r="L32" i="3"/>
  <c r="K16" i="3"/>
  <c r="M4" i="3"/>
  <c r="I180" i="3"/>
  <c r="L144" i="3"/>
  <c r="K64" i="3"/>
  <c r="I26" i="3"/>
  <c r="M140" i="3"/>
  <c r="AF321" i="1"/>
  <c r="AF306" i="1"/>
  <c r="AF315" i="1"/>
  <c r="AF335" i="1"/>
  <c r="AF234" i="1"/>
  <c r="AF309" i="1"/>
  <c r="AF301" i="1"/>
  <c r="AF74" i="1"/>
  <c r="AF33" i="1"/>
  <c r="AF100" i="1" l="1"/>
  <c r="AF222" i="1"/>
  <c r="AF98" i="1"/>
  <c r="AF342" i="1"/>
  <c r="AF327" i="1"/>
  <c r="AF339" i="1"/>
  <c r="AF82" i="1"/>
  <c r="AF80" i="1"/>
  <c r="AF227" i="1"/>
  <c r="AF334" i="1"/>
  <c r="AF326" i="1"/>
  <c r="AF83" i="1"/>
  <c r="AF236" i="1"/>
  <c r="AF348" i="1"/>
  <c r="AF350" i="1"/>
  <c r="AF344" i="1"/>
  <c r="AF24" i="1"/>
  <c r="AF337" i="1"/>
  <c r="AF294" i="1"/>
  <c r="AF295" i="1"/>
  <c r="BI99" i="2"/>
  <c r="AO242" i="1"/>
  <c r="AO129" i="1"/>
  <c r="AO133" i="1"/>
  <c r="AO137" i="1"/>
  <c r="AO141" i="1"/>
  <c r="AO145" i="1"/>
  <c r="AO149" i="1"/>
  <c r="AO153" i="1"/>
  <c r="AO157" i="1"/>
  <c r="Y267" i="1"/>
  <c r="AO161" i="1"/>
  <c r="Y271" i="1"/>
  <c r="AO165" i="1"/>
  <c r="Y275" i="1"/>
  <c r="AO169" i="1"/>
  <c r="Y279" i="1"/>
  <c r="AO173" i="1"/>
  <c r="Y283" i="1"/>
  <c r="Y295" i="1"/>
  <c r="AO177" i="1"/>
  <c r="AO181" i="1"/>
  <c r="AO185" i="1"/>
  <c r="AO243" i="1"/>
  <c r="AO130" i="1"/>
  <c r="AO134" i="1"/>
  <c r="AO138" i="1"/>
  <c r="AO142" i="1"/>
  <c r="AO146" i="1"/>
  <c r="AO150" i="1"/>
  <c r="AO154" i="1"/>
  <c r="AO158" i="1"/>
  <c r="AO162" i="1"/>
  <c r="AO166" i="1"/>
  <c r="AO170" i="1"/>
  <c r="AO174" i="1"/>
  <c r="AO178" i="1"/>
  <c r="AO182" i="1"/>
  <c r="AO127" i="1"/>
  <c r="AO131" i="1"/>
  <c r="AO135" i="1"/>
  <c r="AO139" i="1"/>
  <c r="AO143" i="1"/>
  <c r="AO147" i="1"/>
  <c r="AO151" i="1"/>
  <c r="AO155" i="1"/>
  <c r="AO159" i="1"/>
  <c r="AO163" i="1"/>
  <c r="AO167" i="1"/>
  <c r="AO171" i="1"/>
  <c r="AO175" i="1"/>
  <c r="AO179" i="1"/>
  <c r="AO183" i="1"/>
  <c r="AL241" i="1"/>
  <c r="AO241" i="1"/>
  <c r="AO128" i="1"/>
  <c r="AO132" i="1"/>
  <c r="AO136" i="1"/>
  <c r="AO140" i="1"/>
  <c r="AO144" i="1"/>
  <c r="AO148" i="1"/>
  <c r="AO152" i="1"/>
  <c r="AO156" i="1"/>
  <c r="AO160" i="1"/>
  <c r="AO164" i="1"/>
  <c r="AO168" i="1"/>
  <c r="AO172" i="1"/>
  <c r="AL176" i="1"/>
  <c r="AO176" i="1"/>
  <c r="AL180" i="1"/>
  <c r="AO180" i="1"/>
  <c r="AL184" i="1"/>
  <c r="AO184" i="1"/>
  <c r="AL63" i="4"/>
  <c r="AL59" i="4"/>
  <c r="AL55" i="4"/>
  <c r="AL51" i="4"/>
  <c r="AL47" i="4"/>
  <c r="AL40" i="4"/>
  <c r="AL36" i="4"/>
  <c r="AL32" i="4"/>
  <c r="AL28" i="4"/>
  <c r="AL24" i="4"/>
  <c r="AL20" i="4"/>
  <c r="AL62" i="4"/>
  <c r="AL58" i="4"/>
  <c r="AL54" i="4"/>
  <c r="AL50" i="4"/>
  <c r="AL46" i="4"/>
  <c r="AL39" i="4"/>
  <c r="AL35" i="4"/>
  <c r="AL31" i="4"/>
  <c r="AL27" i="4"/>
  <c r="AL19" i="4"/>
  <c r="AL61" i="4"/>
  <c r="AL57" i="4"/>
  <c r="AL53" i="4"/>
  <c r="AL49" i="4"/>
  <c r="AL45" i="4"/>
  <c r="AL38" i="4"/>
  <c r="AL34" i="4"/>
  <c r="AL30" i="4"/>
  <c r="AL26" i="4"/>
  <c r="AL60" i="4"/>
  <c r="AL56" i="4"/>
  <c r="AL52" i="4"/>
  <c r="AL48" i="4"/>
  <c r="AL41" i="4"/>
  <c r="AL37" i="4"/>
  <c r="AL33" i="4"/>
  <c r="AL29" i="4"/>
  <c r="AL25" i="4"/>
  <c r="AL17" i="4"/>
  <c r="AL18" i="4"/>
  <c r="AL23" i="4"/>
  <c r="AL22" i="4"/>
  <c r="AL21" i="4"/>
  <c r="AT43" i="4"/>
  <c r="BN44" i="4"/>
  <c r="AA44" i="4" s="1"/>
  <c r="CH44" i="4"/>
  <c r="AT42" i="4"/>
  <c r="BF16" i="4"/>
  <c r="BZ16" i="4" s="1"/>
  <c r="AL243" i="1"/>
  <c r="AL130" i="1"/>
  <c r="AL134" i="1"/>
  <c r="AL138" i="1"/>
  <c r="AL142" i="1"/>
  <c r="AL146" i="1"/>
  <c r="AL150" i="1"/>
  <c r="AL154" i="1"/>
  <c r="AL158" i="1"/>
  <c r="AL162" i="1"/>
  <c r="AL166" i="1"/>
  <c r="AL170" i="1"/>
  <c r="AL174" i="1"/>
  <c r="AL178" i="1"/>
  <c r="AL182" i="1"/>
  <c r="AL302" i="1"/>
  <c r="AI305" i="1"/>
  <c r="AL305" i="1"/>
  <c r="AI309" i="1"/>
  <c r="AL309" i="1"/>
  <c r="AI313" i="1"/>
  <c r="AL313" i="1"/>
  <c r="AI318" i="1"/>
  <c r="AL318" i="1"/>
  <c r="AI322" i="1"/>
  <c r="AL322" i="1"/>
  <c r="AI326" i="1"/>
  <c r="AL326" i="1"/>
  <c r="AI330" i="1"/>
  <c r="AL330" i="1"/>
  <c r="AI334" i="1"/>
  <c r="AL334" i="1"/>
  <c r="AI338" i="1"/>
  <c r="AL338" i="1"/>
  <c r="AI343" i="1"/>
  <c r="AL343" i="1"/>
  <c r="AI347" i="1"/>
  <c r="AL347" i="1"/>
  <c r="AI351" i="1"/>
  <c r="AL351" i="1"/>
  <c r="AL127" i="1"/>
  <c r="AL131" i="1"/>
  <c r="AL135" i="1"/>
  <c r="AL139" i="1"/>
  <c r="AL143" i="1"/>
  <c r="AL147" i="1"/>
  <c r="AL151" i="1"/>
  <c r="AL155" i="1"/>
  <c r="AL159" i="1"/>
  <c r="AL163" i="1"/>
  <c r="AL167" i="1"/>
  <c r="AL171" i="1"/>
  <c r="AL175" i="1"/>
  <c r="AL179" i="1"/>
  <c r="AL183" i="1"/>
  <c r="AL301" i="1"/>
  <c r="AI306" i="1"/>
  <c r="AL306" i="1"/>
  <c r="AI310" i="1"/>
  <c r="AL310" i="1"/>
  <c r="AI314" i="1"/>
  <c r="AL314" i="1"/>
  <c r="AI319" i="1"/>
  <c r="AL319" i="1"/>
  <c r="AI323" i="1"/>
  <c r="AL323" i="1"/>
  <c r="AI327" i="1"/>
  <c r="AL327" i="1"/>
  <c r="AI331" i="1"/>
  <c r="AL331" i="1"/>
  <c r="AI335" i="1"/>
  <c r="AL335" i="1"/>
  <c r="AI339" i="1"/>
  <c r="AL339" i="1"/>
  <c r="AI344" i="1"/>
  <c r="AL344" i="1"/>
  <c r="AI348" i="1"/>
  <c r="AL348" i="1"/>
  <c r="AI352" i="1"/>
  <c r="AL352" i="1"/>
  <c r="AO24" i="1"/>
  <c r="AI128" i="1"/>
  <c r="AL128" i="1"/>
  <c r="AI132" i="1"/>
  <c r="AL132" i="1"/>
  <c r="AI136" i="1"/>
  <c r="AL136" i="1"/>
  <c r="AI140" i="1"/>
  <c r="AL140" i="1"/>
  <c r="AI144" i="1"/>
  <c r="AL144" i="1"/>
  <c r="AI148" i="1"/>
  <c r="AL148" i="1"/>
  <c r="AI152" i="1"/>
  <c r="AL152" i="1"/>
  <c r="AI156" i="1"/>
  <c r="AL156" i="1"/>
  <c r="AI160" i="1"/>
  <c r="AL160" i="1"/>
  <c r="AI164" i="1"/>
  <c r="AL164" i="1"/>
  <c r="AI168" i="1"/>
  <c r="AL168" i="1"/>
  <c r="AI172" i="1"/>
  <c r="AL172" i="1"/>
  <c r="AI307" i="1"/>
  <c r="AL307" i="1"/>
  <c r="AI311" i="1"/>
  <c r="AL311" i="1"/>
  <c r="AI315" i="1"/>
  <c r="AL315" i="1"/>
  <c r="AI320" i="1"/>
  <c r="AL320" i="1"/>
  <c r="AI324" i="1"/>
  <c r="AL324" i="1"/>
  <c r="AI328" i="1"/>
  <c r="AL328" i="1"/>
  <c r="AI332" i="1"/>
  <c r="AL332" i="1"/>
  <c r="AI336" i="1"/>
  <c r="AL336" i="1"/>
  <c r="AI340" i="1"/>
  <c r="AL340" i="1"/>
  <c r="AI345" i="1"/>
  <c r="AL345" i="1"/>
  <c r="AI349" i="1"/>
  <c r="AL349" i="1"/>
  <c r="AL242" i="1"/>
  <c r="AI129" i="1"/>
  <c r="AL129" i="1"/>
  <c r="AI133" i="1"/>
  <c r="AL133" i="1"/>
  <c r="AI137" i="1"/>
  <c r="AL137" i="1"/>
  <c r="AI141" i="1"/>
  <c r="AL141" i="1"/>
  <c r="AI145" i="1"/>
  <c r="AL145" i="1"/>
  <c r="AI149" i="1"/>
  <c r="AL149" i="1"/>
  <c r="AI153" i="1"/>
  <c r="AL153" i="1"/>
  <c r="AI157" i="1"/>
  <c r="AL157" i="1"/>
  <c r="AI161" i="1"/>
  <c r="AL161" i="1"/>
  <c r="AI165" i="1"/>
  <c r="AL165" i="1"/>
  <c r="AI169" i="1"/>
  <c r="AL169" i="1"/>
  <c r="AI173" i="1"/>
  <c r="AL173" i="1"/>
  <c r="AL177" i="1"/>
  <c r="AL181" i="1"/>
  <c r="AL185" i="1"/>
  <c r="AI304" i="1"/>
  <c r="AL304" i="1"/>
  <c r="AI308" i="1"/>
  <c r="AL308" i="1"/>
  <c r="AI312" i="1"/>
  <c r="AL312" i="1"/>
  <c r="AI317" i="1"/>
  <c r="AL317" i="1"/>
  <c r="AI321" i="1"/>
  <c r="AL321" i="1"/>
  <c r="AI325" i="1"/>
  <c r="AL325" i="1"/>
  <c r="AI329" i="1"/>
  <c r="AL329" i="1"/>
  <c r="AI333" i="1"/>
  <c r="AL333" i="1"/>
  <c r="AI337" i="1"/>
  <c r="AL337" i="1"/>
  <c r="AI342" i="1"/>
  <c r="AL342" i="1"/>
  <c r="AI346" i="1"/>
  <c r="AL346" i="1"/>
  <c r="AI350" i="1"/>
  <c r="AL350" i="1"/>
  <c r="AI24" i="1"/>
  <c r="AL24" i="1"/>
  <c r="AC192" i="1"/>
  <c r="AC73" i="1"/>
  <c r="AC156" i="1"/>
  <c r="AC321" i="1"/>
  <c r="AC69" i="1"/>
  <c r="AI243" i="1"/>
  <c r="AI130" i="1"/>
  <c r="AI134" i="1"/>
  <c r="AI138" i="1"/>
  <c r="AI142" i="1"/>
  <c r="AI146" i="1"/>
  <c r="AI150" i="1"/>
  <c r="AI154" i="1"/>
  <c r="AI158" i="1"/>
  <c r="AI162" i="1"/>
  <c r="AI166" i="1"/>
  <c r="AI170" i="1"/>
  <c r="AI174" i="1"/>
  <c r="AI178" i="1"/>
  <c r="AI182" i="1"/>
  <c r="Y302" i="1"/>
  <c r="AI302" i="1"/>
  <c r="AC37" i="1"/>
  <c r="AC47" i="1"/>
  <c r="AI127" i="1"/>
  <c r="AI131" i="1"/>
  <c r="AI135" i="1"/>
  <c r="AI139" i="1"/>
  <c r="AI143" i="1"/>
  <c r="AI147" i="1"/>
  <c r="AI151" i="1"/>
  <c r="AI155" i="1"/>
  <c r="AI159" i="1"/>
  <c r="AI163" i="1"/>
  <c r="AI167" i="1"/>
  <c r="AI171" i="1"/>
  <c r="AI175" i="1"/>
  <c r="AI179" i="1"/>
  <c r="AI183" i="1"/>
  <c r="AI301" i="1"/>
  <c r="AI176" i="1"/>
  <c r="AI180" i="1"/>
  <c r="AI184" i="1"/>
  <c r="Y303" i="1"/>
  <c r="AI303" i="1"/>
  <c r="AI241" i="1"/>
  <c r="AI242" i="1"/>
  <c r="AI177" i="1"/>
  <c r="AI181" i="1"/>
  <c r="AI185" i="1"/>
  <c r="AI299" i="1"/>
  <c r="T35" i="1"/>
  <c r="R35" i="1"/>
  <c r="S35" i="1"/>
  <c r="T47" i="1"/>
  <c r="R47" i="1"/>
  <c r="S47" i="1"/>
  <c r="S37" i="1"/>
  <c r="T37" i="1"/>
  <c r="R37" i="1"/>
  <c r="T69" i="1"/>
  <c r="S69" i="1"/>
  <c r="R69" i="1"/>
  <c r="T73" i="1"/>
  <c r="S73" i="1"/>
  <c r="R73" i="1"/>
  <c r="Y27" i="1"/>
  <c r="Y31" i="1"/>
  <c r="N35" i="1"/>
  <c r="J35" i="1"/>
  <c r="M35" i="1"/>
  <c r="Q35" i="1"/>
  <c r="L35" i="1"/>
  <c r="P35" i="1"/>
  <c r="K35" i="1"/>
  <c r="O35" i="1"/>
  <c r="I35" i="1"/>
  <c r="Y35" i="1"/>
  <c r="Y39" i="1"/>
  <c r="Y43" i="1"/>
  <c r="O47" i="1"/>
  <c r="K47" i="1"/>
  <c r="N47" i="1"/>
  <c r="I47" i="1"/>
  <c r="Q47" i="1"/>
  <c r="J47" i="1"/>
  <c r="P47" i="1"/>
  <c r="M47" i="1"/>
  <c r="Y47" i="1"/>
  <c r="L47" i="1"/>
  <c r="Y70" i="1"/>
  <c r="Y28" i="1"/>
  <c r="Y32" i="1"/>
  <c r="Y36" i="1"/>
  <c r="Y40" i="1"/>
  <c r="Y44" i="1"/>
  <c r="Y48" i="1"/>
  <c r="Y71" i="1"/>
  <c r="Y301" i="1"/>
  <c r="Y29" i="1"/>
  <c r="Y33" i="1"/>
  <c r="N37" i="1"/>
  <c r="J37" i="1"/>
  <c r="Y37" i="1"/>
  <c r="P37" i="1"/>
  <c r="K37" i="1"/>
  <c r="O37" i="1"/>
  <c r="I37" i="1"/>
  <c r="M37" i="1"/>
  <c r="Q37" i="1"/>
  <c r="L37" i="1"/>
  <c r="Y41" i="1"/>
  <c r="Y45" i="1"/>
  <c r="Y68" i="1"/>
  <c r="Y72" i="1"/>
  <c r="Y26" i="1"/>
  <c r="Y30" i="1"/>
  <c r="Y34" i="1"/>
  <c r="Y38" i="1"/>
  <c r="Y42" i="1"/>
  <c r="Y46" i="1"/>
  <c r="N69" i="1"/>
  <c r="J69" i="1"/>
  <c r="Q69" i="1"/>
  <c r="L69" i="1"/>
  <c r="P69" i="1"/>
  <c r="K69" i="1"/>
  <c r="M69" i="1"/>
  <c r="Y69" i="1"/>
  <c r="I69" i="1"/>
  <c r="O69" i="1"/>
  <c r="P73" i="1"/>
  <c r="L73" i="1"/>
  <c r="O73" i="1"/>
  <c r="J73" i="1"/>
  <c r="M73" i="1"/>
  <c r="K73" i="1"/>
  <c r="Y73" i="1"/>
  <c r="Q73" i="1"/>
  <c r="N73" i="1"/>
  <c r="I73" i="1"/>
  <c r="Y299" i="1"/>
  <c r="Y245" i="1"/>
  <c r="E77" i="3"/>
  <c r="G77" i="3"/>
  <c r="F77" i="3"/>
  <c r="Y249" i="1"/>
  <c r="G140" i="3"/>
  <c r="F140" i="3"/>
  <c r="E140" i="3"/>
  <c r="Y253" i="1"/>
  <c r="G159" i="3"/>
  <c r="F159" i="3"/>
  <c r="E159" i="3"/>
  <c r="Y257" i="1"/>
  <c r="E4" i="3"/>
  <c r="F4" i="3"/>
  <c r="G4" i="3"/>
  <c r="Y261" i="1"/>
  <c r="G60" i="3"/>
  <c r="F60" i="3"/>
  <c r="E60" i="3"/>
  <c r="Y265" i="1"/>
  <c r="G95" i="3"/>
  <c r="F95" i="3"/>
  <c r="E95" i="3"/>
  <c r="Y192" i="1"/>
  <c r="G180" i="3"/>
  <c r="F180" i="3"/>
  <c r="E180" i="3"/>
  <c r="Y196" i="1"/>
  <c r="G208" i="3"/>
  <c r="F208" i="3"/>
  <c r="E208" i="3"/>
  <c r="Y200" i="1"/>
  <c r="G44" i="3"/>
  <c r="E44" i="3"/>
  <c r="F44" i="3"/>
  <c r="Y204" i="1"/>
  <c r="F5" i="3"/>
  <c r="E5" i="3"/>
  <c r="G5" i="3"/>
  <c r="Y208" i="1"/>
  <c r="G108" i="3"/>
  <c r="F108" i="3"/>
  <c r="E108" i="3"/>
  <c r="Y212" i="1"/>
  <c r="G199" i="3"/>
  <c r="F199" i="3"/>
  <c r="E199" i="3"/>
  <c r="Y216" i="1"/>
  <c r="G192" i="3"/>
  <c r="F192" i="3"/>
  <c r="E192" i="3"/>
  <c r="Y244" i="1"/>
  <c r="F198" i="3"/>
  <c r="E198" i="3"/>
  <c r="G198" i="3"/>
  <c r="Y223" i="1"/>
  <c r="G131" i="3"/>
  <c r="F131" i="3"/>
  <c r="E131" i="3"/>
  <c r="Y227" i="1"/>
  <c r="F150" i="3"/>
  <c r="E150" i="3"/>
  <c r="G150" i="3"/>
  <c r="Y231" i="1"/>
  <c r="G83" i="3"/>
  <c r="F83" i="3"/>
  <c r="E83" i="3"/>
  <c r="Y235" i="1"/>
  <c r="F170" i="3"/>
  <c r="E170" i="3"/>
  <c r="G170" i="3"/>
  <c r="Y239" i="1"/>
  <c r="E69" i="3"/>
  <c r="G69" i="3"/>
  <c r="F69" i="3"/>
  <c r="Y77" i="1"/>
  <c r="G55" i="3"/>
  <c r="F55" i="3"/>
  <c r="E55" i="3"/>
  <c r="F30" i="3"/>
  <c r="E30" i="3"/>
  <c r="Y80" i="1"/>
  <c r="G30" i="3"/>
  <c r="G14" i="3"/>
  <c r="E14" i="3"/>
  <c r="F14" i="3"/>
  <c r="Y84" i="1"/>
  <c r="G115" i="3"/>
  <c r="F115" i="3"/>
  <c r="Y88" i="1"/>
  <c r="E115" i="3"/>
  <c r="F21" i="3"/>
  <c r="Y92" i="1"/>
  <c r="E21" i="3"/>
  <c r="G21" i="3"/>
  <c r="G171" i="3"/>
  <c r="Y96" i="1"/>
  <c r="F171" i="3"/>
  <c r="E171" i="3"/>
  <c r="F38" i="3"/>
  <c r="Y100" i="1"/>
  <c r="E38" i="3"/>
  <c r="G38" i="3"/>
  <c r="Y104" i="1"/>
  <c r="G176" i="3"/>
  <c r="F176" i="3"/>
  <c r="E176" i="3"/>
  <c r="G183" i="3"/>
  <c r="Y108" i="1"/>
  <c r="F183" i="3"/>
  <c r="E183" i="3"/>
  <c r="Y113" i="1"/>
  <c r="E117" i="3"/>
  <c r="G117" i="3"/>
  <c r="F117" i="3"/>
  <c r="F122" i="3"/>
  <c r="Y117" i="1"/>
  <c r="E122" i="3"/>
  <c r="G122" i="3"/>
  <c r="Y121" i="1"/>
  <c r="G52" i="3"/>
  <c r="F52" i="3"/>
  <c r="E52" i="3"/>
  <c r="E161" i="3"/>
  <c r="Y125" i="1"/>
  <c r="G161" i="3"/>
  <c r="F161" i="3"/>
  <c r="Y243" i="1"/>
  <c r="Y130" i="1"/>
  <c r="Y134" i="1"/>
  <c r="Y138" i="1"/>
  <c r="Y142" i="1"/>
  <c r="Y146" i="1"/>
  <c r="Y150" i="1"/>
  <c r="Y154" i="1"/>
  <c r="Y158" i="1"/>
  <c r="Y162" i="1"/>
  <c r="Y166" i="1"/>
  <c r="Y170" i="1"/>
  <c r="Y174" i="1"/>
  <c r="Y178" i="1"/>
  <c r="Y182" i="1"/>
  <c r="Y246" i="1"/>
  <c r="G152" i="3"/>
  <c r="F152" i="3"/>
  <c r="E152" i="3"/>
  <c r="Y250" i="1"/>
  <c r="E61" i="3"/>
  <c r="G61" i="3"/>
  <c r="F61" i="3"/>
  <c r="Y254" i="1"/>
  <c r="G75" i="3"/>
  <c r="F75" i="3"/>
  <c r="E75" i="3"/>
  <c r="Y258" i="1"/>
  <c r="F70" i="3"/>
  <c r="E70" i="3"/>
  <c r="G70" i="3"/>
  <c r="Y262" i="1"/>
  <c r="F78" i="3"/>
  <c r="E78" i="3"/>
  <c r="G78" i="3"/>
  <c r="Y293" i="1"/>
  <c r="G63" i="3"/>
  <c r="F63" i="3"/>
  <c r="E63" i="3"/>
  <c r="Y193" i="1"/>
  <c r="G6" i="3"/>
  <c r="E6" i="3"/>
  <c r="F6" i="3"/>
  <c r="Y197" i="1"/>
  <c r="G207" i="3"/>
  <c r="F207" i="3"/>
  <c r="E207" i="3"/>
  <c r="Y201" i="1"/>
  <c r="G22" i="3"/>
  <c r="E22" i="3"/>
  <c r="F22" i="3"/>
  <c r="Y205" i="1"/>
  <c r="G47" i="3"/>
  <c r="F47" i="3"/>
  <c r="E47" i="3"/>
  <c r="Y209" i="1"/>
  <c r="F110" i="3"/>
  <c r="E110" i="3"/>
  <c r="G110" i="3"/>
  <c r="Y213" i="1"/>
  <c r="E201" i="3"/>
  <c r="G201" i="3"/>
  <c r="F201" i="3"/>
  <c r="Y217" i="1"/>
  <c r="E197" i="3"/>
  <c r="G197" i="3"/>
  <c r="F197" i="3"/>
  <c r="Y220" i="1"/>
  <c r="F90" i="3"/>
  <c r="E90" i="3"/>
  <c r="G90" i="3"/>
  <c r="Y224" i="1"/>
  <c r="G135" i="3"/>
  <c r="F135" i="3"/>
  <c r="E135" i="3"/>
  <c r="Y228" i="1"/>
  <c r="E149" i="3"/>
  <c r="G149" i="3"/>
  <c r="F149" i="3"/>
  <c r="Y232" i="1"/>
  <c r="E101" i="3"/>
  <c r="G101" i="3"/>
  <c r="F101" i="3"/>
  <c r="Y236" i="1"/>
  <c r="F174" i="3"/>
  <c r="E174" i="3"/>
  <c r="G174" i="3"/>
  <c r="Y240" i="1"/>
  <c r="G68" i="3"/>
  <c r="F68" i="3"/>
  <c r="E68" i="3"/>
  <c r="G71" i="3"/>
  <c r="F71" i="3"/>
  <c r="Y74" i="1"/>
  <c r="E71" i="3"/>
  <c r="F34" i="3"/>
  <c r="Y81" i="1"/>
  <c r="E34" i="3"/>
  <c r="G34" i="3"/>
  <c r="F13" i="3"/>
  <c r="Y85" i="1"/>
  <c r="E13" i="3"/>
  <c r="G13" i="3"/>
  <c r="G155" i="3"/>
  <c r="Y89" i="1"/>
  <c r="F155" i="3"/>
  <c r="E155" i="3"/>
  <c r="Y93" i="1"/>
  <c r="E169" i="3"/>
  <c r="G169" i="3"/>
  <c r="F169" i="3"/>
  <c r="Y97" i="1"/>
  <c r="G72" i="3"/>
  <c r="F72" i="3"/>
  <c r="E72" i="3"/>
  <c r="Y101" i="1"/>
  <c r="E37" i="3"/>
  <c r="F37" i="3"/>
  <c r="G37" i="3"/>
  <c r="Y105" i="1"/>
  <c r="F178" i="3"/>
  <c r="E178" i="3"/>
  <c r="G178" i="3"/>
  <c r="Y109" i="1"/>
  <c r="G188" i="3"/>
  <c r="F188" i="3"/>
  <c r="E188" i="3"/>
  <c r="G119" i="3"/>
  <c r="F119" i="3"/>
  <c r="E119" i="3"/>
  <c r="Y114" i="1"/>
  <c r="Y118" i="1"/>
  <c r="E49" i="3"/>
  <c r="F49" i="3"/>
  <c r="G49" i="3"/>
  <c r="Y122" i="1"/>
  <c r="F54" i="3"/>
  <c r="E54" i="3"/>
  <c r="G54" i="3"/>
  <c r="G163" i="3"/>
  <c r="Y126" i="1"/>
  <c r="F163" i="3"/>
  <c r="E163" i="3"/>
  <c r="Y127" i="1"/>
  <c r="Y131" i="1"/>
  <c r="Y135" i="1"/>
  <c r="Y139" i="1"/>
  <c r="Y143" i="1"/>
  <c r="Y147" i="1"/>
  <c r="Y151" i="1"/>
  <c r="Y155" i="1"/>
  <c r="Y159" i="1"/>
  <c r="Y163" i="1"/>
  <c r="Y167" i="1"/>
  <c r="Y171" i="1"/>
  <c r="Y175" i="1"/>
  <c r="Y179" i="1"/>
  <c r="Y183" i="1"/>
  <c r="Y247" i="1"/>
  <c r="F138" i="3"/>
  <c r="E138" i="3"/>
  <c r="G138" i="3"/>
  <c r="Y251" i="1"/>
  <c r="E129" i="3"/>
  <c r="G129" i="3"/>
  <c r="F129" i="3"/>
  <c r="Y255" i="1"/>
  <c r="G196" i="3"/>
  <c r="F196" i="3"/>
  <c r="E196" i="3"/>
  <c r="Y259" i="1"/>
  <c r="G175" i="3"/>
  <c r="F175" i="3"/>
  <c r="E175" i="3"/>
  <c r="Y263" i="1"/>
  <c r="G139" i="3"/>
  <c r="F139" i="3"/>
  <c r="E139" i="3"/>
  <c r="Y190" i="1"/>
  <c r="E15" i="3"/>
  <c r="G15" i="3"/>
  <c r="F15" i="3"/>
  <c r="Y194" i="1"/>
  <c r="E45" i="3"/>
  <c r="F45" i="3"/>
  <c r="G45" i="3"/>
  <c r="Y198" i="1"/>
  <c r="F46" i="3"/>
  <c r="E46" i="3"/>
  <c r="G46" i="3"/>
  <c r="Y202" i="1"/>
  <c r="E8" i="3"/>
  <c r="G8" i="3"/>
  <c r="F8" i="3"/>
  <c r="Y206" i="1"/>
  <c r="E209" i="3"/>
  <c r="G209" i="3"/>
  <c r="F209" i="3"/>
  <c r="Y210" i="1"/>
  <c r="E109" i="3"/>
  <c r="G109" i="3"/>
  <c r="F109" i="3"/>
  <c r="Y214" i="1"/>
  <c r="G200" i="3"/>
  <c r="F200" i="3"/>
  <c r="E200" i="3"/>
  <c r="Y218" i="1"/>
  <c r="G191" i="3"/>
  <c r="F191" i="3"/>
  <c r="E191" i="3"/>
  <c r="Y221" i="1"/>
  <c r="F94" i="3"/>
  <c r="E94" i="3"/>
  <c r="G94" i="3"/>
  <c r="Y225" i="1"/>
  <c r="F134" i="3"/>
  <c r="E134" i="3"/>
  <c r="G134" i="3"/>
  <c r="Y229" i="1"/>
  <c r="G80" i="3"/>
  <c r="F80" i="3"/>
  <c r="E80" i="3"/>
  <c r="Y233" i="1"/>
  <c r="E105" i="3"/>
  <c r="G105" i="3"/>
  <c r="F105" i="3"/>
  <c r="Y237" i="1"/>
  <c r="E173" i="3"/>
  <c r="G173" i="3"/>
  <c r="F173" i="3"/>
  <c r="F74" i="3"/>
  <c r="Y75" i="1"/>
  <c r="E74" i="3"/>
  <c r="G74" i="3"/>
  <c r="Y78" i="1"/>
  <c r="G59" i="3"/>
  <c r="F59" i="3"/>
  <c r="E59" i="3"/>
  <c r="Y82" i="1"/>
  <c r="E33" i="3"/>
  <c r="G33" i="3"/>
  <c r="F33" i="3"/>
  <c r="Y86" i="1"/>
  <c r="G112" i="3"/>
  <c r="F112" i="3"/>
  <c r="E112" i="3"/>
  <c r="E157" i="3"/>
  <c r="Y90" i="1"/>
  <c r="G157" i="3"/>
  <c r="F157" i="3"/>
  <c r="E29" i="3"/>
  <c r="F29" i="3"/>
  <c r="G29" i="3"/>
  <c r="Y94" i="1"/>
  <c r="G31" i="3"/>
  <c r="F31" i="3"/>
  <c r="E31" i="3"/>
  <c r="Y98" i="1"/>
  <c r="G39" i="3"/>
  <c r="F39" i="3"/>
  <c r="E39" i="3"/>
  <c r="Y102" i="1"/>
  <c r="E177" i="3"/>
  <c r="G177" i="3"/>
  <c r="Y106" i="1"/>
  <c r="F177" i="3"/>
  <c r="E185" i="3"/>
  <c r="G185" i="3"/>
  <c r="Y110" i="1"/>
  <c r="F185" i="3"/>
  <c r="F118" i="3"/>
  <c r="E118" i="3"/>
  <c r="Y115" i="1"/>
  <c r="G118" i="3"/>
  <c r="Y119" i="1"/>
  <c r="G51" i="3"/>
  <c r="F51" i="3"/>
  <c r="E51" i="3"/>
  <c r="Y123" i="1"/>
  <c r="G160" i="3"/>
  <c r="F160" i="3"/>
  <c r="E160" i="3"/>
  <c r="Y241" i="1"/>
  <c r="Y128" i="1"/>
  <c r="Y132" i="1"/>
  <c r="Y136" i="1"/>
  <c r="Y140" i="1"/>
  <c r="Y144" i="1"/>
  <c r="Y148" i="1"/>
  <c r="Y152" i="1"/>
  <c r="Y156" i="1"/>
  <c r="Y160" i="1"/>
  <c r="Y164" i="1"/>
  <c r="Y168" i="1"/>
  <c r="Y172" i="1"/>
  <c r="Y176" i="1"/>
  <c r="Y180" i="1"/>
  <c r="Y184" i="1"/>
  <c r="Y248" i="1"/>
  <c r="F130" i="3"/>
  <c r="E130" i="3"/>
  <c r="G130" i="3"/>
  <c r="Y252" i="1"/>
  <c r="G76" i="3"/>
  <c r="F76" i="3"/>
  <c r="E76" i="3"/>
  <c r="Y256" i="1"/>
  <c r="G79" i="3"/>
  <c r="F79" i="3"/>
  <c r="E79" i="3"/>
  <c r="Y260" i="1"/>
  <c r="G223" i="3"/>
  <c r="F223" i="3"/>
  <c r="E223" i="3"/>
  <c r="Y264" i="1"/>
  <c r="G151" i="3"/>
  <c r="F151" i="3"/>
  <c r="E151" i="3"/>
  <c r="Y191" i="1"/>
  <c r="F9" i="3"/>
  <c r="E9" i="3"/>
  <c r="G9" i="3"/>
  <c r="Y195" i="1"/>
  <c r="E16" i="3"/>
  <c r="G16" i="3"/>
  <c r="F16" i="3"/>
  <c r="Y199" i="1"/>
  <c r="G23" i="3"/>
  <c r="F23" i="3"/>
  <c r="E23" i="3"/>
  <c r="Y203" i="1"/>
  <c r="G7" i="3"/>
  <c r="E7" i="3"/>
  <c r="F7" i="3"/>
  <c r="Y207" i="1"/>
  <c r="G111" i="3"/>
  <c r="F111" i="3"/>
  <c r="E111" i="3"/>
  <c r="Y211" i="1"/>
  <c r="G107" i="3"/>
  <c r="F107" i="3"/>
  <c r="E107" i="3"/>
  <c r="Y215" i="1"/>
  <c r="F190" i="3"/>
  <c r="E190" i="3"/>
  <c r="G190" i="3"/>
  <c r="Y219" i="1"/>
  <c r="G195" i="3"/>
  <c r="F195" i="3"/>
  <c r="E195" i="3"/>
  <c r="Y222" i="1"/>
  <c r="E93" i="3"/>
  <c r="G93" i="3"/>
  <c r="F93" i="3"/>
  <c r="Y226" i="1"/>
  <c r="F146" i="3"/>
  <c r="E146" i="3"/>
  <c r="G146" i="3"/>
  <c r="Y230" i="1"/>
  <c r="G84" i="3"/>
  <c r="F84" i="3"/>
  <c r="E84" i="3"/>
  <c r="Y234" i="1"/>
  <c r="G104" i="3"/>
  <c r="F104" i="3"/>
  <c r="E104" i="3"/>
  <c r="Y238" i="1"/>
  <c r="E65" i="3"/>
  <c r="G65" i="3"/>
  <c r="F65" i="3"/>
  <c r="E73" i="3"/>
  <c r="Y76" i="1"/>
  <c r="G73" i="3"/>
  <c r="F73" i="3"/>
  <c r="F58" i="3"/>
  <c r="E58" i="3"/>
  <c r="Y79" i="1"/>
  <c r="G58" i="3"/>
  <c r="G10" i="3"/>
  <c r="F10" i="3"/>
  <c r="E10" i="3"/>
  <c r="Y83" i="1"/>
  <c r="G116" i="3"/>
  <c r="F116" i="3"/>
  <c r="Y87" i="1"/>
  <c r="E116" i="3"/>
  <c r="F19" i="3"/>
  <c r="Y91" i="1"/>
  <c r="G19" i="3"/>
  <c r="E19" i="3"/>
  <c r="G147" i="3"/>
  <c r="F147" i="3"/>
  <c r="Y95" i="1"/>
  <c r="E147" i="3"/>
  <c r="G36" i="3"/>
  <c r="E36" i="3"/>
  <c r="Y99" i="1"/>
  <c r="F36" i="3"/>
  <c r="G43" i="3"/>
  <c r="F43" i="3"/>
  <c r="Y103" i="1"/>
  <c r="E43" i="3"/>
  <c r="G179" i="3"/>
  <c r="F179" i="3"/>
  <c r="Y107" i="1"/>
  <c r="E179" i="3"/>
  <c r="G187" i="3"/>
  <c r="F187" i="3"/>
  <c r="Y111" i="1"/>
  <c r="E187" i="3"/>
  <c r="G120" i="3"/>
  <c r="Y116" i="1"/>
  <c r="F120" i="3"/>
  <c r="E120" i="3"/>
  <c r="Y120" i="1"/>
  <c r="F50" i="3"/>
  <c r="E50" i="3"/>
  <c r="G50" i="3"/>
  <c r="F162" i="3"/>
  <c r="E162" i="3"/>
  <c r="Y124" i="1"/>
  <c r="G162" i="3"/>
  <c r="Y242" i="1"/>
  <c r="Y129" i="1"/>
  <c r="Y133" i="1"/>
  <c r="Y137" i="1"/>
  <c r="Y141" i="1"/>
  <c r="Y145" i="1"/>
  <c r="Y149" i="1"/>
  <c r="Y153" i="1"/>
  <c r="Y157" i="1"/>
  <c r="Y161" i="1"/>
  <c r="Y165" i="1"/>
  <c r="Y169" i="1"/>
  <c r="Y173" i="1"/>
  <c r="Y177" i="1"/>
  <c r="Y181" i="1"/>
  <c r="Y185" i="1"/>
  <c r="AC296" i="1"/>
  <c r="AC297" i="1"/>
  <c r="AC294" i="1"/>
  <c r="AC295" i="1"/>
  <c r="AC62" i="1"/>
  <c r="AC59" i="1"/>
  <c r="AC55" i="1"/>
  <c r="AC65" i="1"/>
  <c r="AC61" i="1"/>
  <c r="AC58" i="1"/>
  <c r="AC66" i="1"/>
  <c r="AC64" i="1"/>
  <c r="AC63" i="1"/>
  <c r="AC60" i="1"/>
  <c r="AC56" i="1"/>
  <c r="AC67" i="1"/>
  <c r="AC53" i="1"/>
  <c r="AC54" i="1"/>
  <c r="AC57" i="1"/>
  <c r="AF331" i="1"/>
  <c r="BG116" i="2"/>
  <c r="BH116" i="2" s="1"/>
  <c r="BG180" i="2"/>
  <c r="BH180" i="2" s="1"/>
  <c r="AF312" i="1"/>
  <c r="AF198" i="1"/>
  <c r="AF212" i="1"/>
  <c r="AF235" i="1"/>
  <c r="AF328" i="1"/>
  <c r="AF311" i="1"/>
  <c r="AF332" i="1"/>
  <c r="BG148" i="2"/>
  <c r="BH148" i="2" s="1"/>
  <c r="BG216" i="2"/>
  <c r="BH216" i="2" s="1"/>
  <c r="AF325" i="1"/>
  <c r="AF320" i="1"/>
  <c r="AF323" i="1"/>
  <c r="AF329" i="1"/>
  <c r="AF305" i="1"/>
  <c r="AF333" i="1"/>
  <c r="BG132" i="2"/>
  <c r="BH132" i="2" s="1"/>
  <c r="BG164" i="2"/>
  <c r="BH164" i="2" s="1"/>
  <c r="BG200" i="2"/>
  <c r="BH200" i="2" s="1"/>
  <c r="AF228" i="1"/>
  <c r="AF341" i="1"/>
  <c r="AF316" i="1"/>
  <c r="AF302" i="1"/>
  <c r="AF263" i="1"/>
  <c r="AF237" i="1"/>
  <c r="AF330" i="1"/>
  <c r="AF223" i="1"/>
  <c r="AF304" i="1"/>
  <c r="AF259" i="1"/>
  <c r="AF232" i="1"/>
  <c r="AF218" i="1"/>
  <c r="AF225" i="1"/>
  <c r="AF319" i="1"/>
  <c r="AF224" i="1"/>
  <c r="AF349" i="1"/>
  <c r="AF317" i="1"/>
  <c r="AF352" i="1"/>
  <c r="AF340" i="1"/>
  <c r="AF347" i="1"/>
  <c r="AF324" i="1"/>
  <c r="AF338" i="1"/>
  <c r="AF250" i="1"/>
  <c r="AF264" i="1"/>
  <c r="BF48" i="2"/>
  <c r="BF49" i="2" s="1"/>
  <c r="CW30" i="4"/>
  <c r="AF255" i="1"/>
  <c r="AF67" i="1"/>
  <c r="AF66" i="1"/>
  <c r="AF65" i="1"/>
  <c r="AF63" i="1"/>
  <c r="AF59" i="1"/>
  <c r="AF57" i="1"/>
  <c r="AF56" i="1"/>
  <c r="AF55" i="1"/>
  <c r="AF54" i="1"/>
  <c r="AF53" i="1"/>
  <c r="AF60" i="1"/>
  <c r="AF58" i="1"/>
  <c r="AF64" i="1"/>
  <c r="AF62" i="1"/>
  <c r="AC300" i="1"/>
  <c r="U300" i="1" s="1"/>
  <c r="AC50" i="1"/>
  <c r="AC49" i="1"/>
  <c r="AC189" i="1"/>
  <c r="AC291" i="1"/>
  <c r="AC52" i="1"/>
  <c r="AC51" i="1"/>
  <c r="AC289" i="1"/>
  <c r="AC188" i="1"/>
  <c r="AC276" i="1"/>
  <c r="AC292" i="1"/>
  <c r="AC284" i="1"/>
  <c r="AC277" i="1"/>
  <c r="AC269" i="1"/>
  <c r="AC281" i="1"/>
  <c r="AC268" i="1"/>
  <c r="AC286" i="1"/>
  <c r="AC278" i="1"/>
  <c r="AC341" i="1"/>
  <c r="AC290" i="1"/>
  <c r="AC316" i="1"/>
  <c r="AC270" i="1"/>
  <c r="AC282" i="1"/>
  <c r="AC275" i="1"/>
  <c r="AC287" i="1"/>
  <c r="AC112" i="1"/>
  <c r="AC280" i="1"/>
  <c r="AC285" i="1"/>
  <c r="AC273" i="1"/>
  <c r="AC267" i="1"/>
  <c r="AC288" i="1"/>
  <c r="AC272" i="1"/>
  <c r="AC187" i="1"/>
  <c r="AC298" i="1"/>
  <c r="AC266" i="1"/>
  <c r="AC186" i="1"/>
  <c r="AC274" i="1"/>
  <c r="AC283" i="1"/>
  <c r="AC271" i="1"/>
  <c r="AC279" i="1"/>
  <c r="CW43" i="4"/>
  <c r="AF50" i="1"/>
  <c r="AF52" i="1"/>
  <c r="AF51" i="1"/>
  <c r="AF49" i="1"/>
  <c r="CW44" i="4"/>
  <c r="CW42" i="4"/>
  <c r="AF217" i="1"/>
  <c r="AF220" i="1"/>
  <c r="AF208" i="1"/>
  <c r="CW35" i="4"/>
  <c r="AF313" i="1"/>
  <c r="AF197" i="1"/>
  <c r="AF318" i="1"/>
  <c r="AF221" i="1"/>
  <c r="AF233" i="1"/>
  <c r="AF345" i="1"/>
  <c r="AF252" i="1"/>
  <c r="AF314" i="1"/>
  <c r="AF247" i="1"/>
  <c r="AF351" i="1"/>
  <c r="AF226" i="1"/>
  <c r="AF346" i="1"/>
  <c r="AF322" i="1"/>
  <c r="AF336" i="1"/>
  <c r="AF307" i="1"/>
  <c r="AF310" i="1"/>
  <c r="AF343" i="1"/>
  <c r="BF45" i="2"/>
  <c r="BI180" i="1" s="1"/>
  <c r="AF251" i="1"/>
  <c r="AF261" i="1"/>
  <c r="AF248" i="1"/>
  <c r="AF258" i="1"/>
  <c r="AF47" i="1"/>
  <c r="AF73" i="1"/>
  <c r="CW62" i="4"/>
  <c r="AF25" i="1"/>
  <c r="AF299" i="1"/>
  <c r="AF42" i="1"/>
  <c r="AF27" i="1"/>
  <c r="CW20" i="4"/>
  <c r="AF28" i="1"/>
  <c r="AF39" i="1"/>
  <c r="AF29" i="1"/>
  <c r="CW19" i="4"/>
  <c r="CW18" i="4"/>
  <c r="CW16" i="4"/>
  <c r="CW33" i="4"/>
  <c r="CW26" i="4"/>
  <c r="AF26" i="1"/>
  <c r="AF44" i="1"/>
  <c r="AF31" i="1"/>
  <c r="AF36" i="1"/>
  <c r="CW31" i="4"/>
  <c r="CW17" i="4"/>
  <c r="CW27" i="4"/>
  <c r="CW22" i="4"/>
  <c r="AF35" i="1"/>
  <c r="CW24" i="4"/>
  <c r="AF40" i="1"/>
  <c r="AF41" i="1"/>
  <c r="AF260" i="1"/>
  <c r="AF124" i="1"/>
  <c r="BC157" i="2"/>
  <c r="CW29" i="4" s="1"/>
  <c r="AF190" i="1"/>
  <c r="AF121" i="1"/>
  <c r="AF191" i="1"/>
  <c r="AF105" i="1"/>
  <c r="AF193" i="1"/>
  <c r="AF293" i="1"/>
  <c r="AF202" i="1"/>
  <c r="AF229" i="1"/>
  <c r="AF231" i="1"/>
  <c r="AF230" i="1"/>
  <c r="AF245" i="1"/>
  <c r="K14" i="3"/>
  <c r="J108" i="3"/>
  <c r="K161" i="3"/>
  <c r="J139" i="3"/>
  <c r="K11" i="3"/>
  <c r="K172" i="3"/>
  <c r="K42" i="3"/>
  <c r="K155" i="3"/>
  <c r="J5" i="3"/>
  <c r="J119" i="3"/>
  <c r="K186" i="3"/>
  <c r="J9" i="3"/>
  <c r="J129" i="3"/>
  <c r="D129" i="3" s="1"/>
  <c r="J176" i="3"/>
  <c r="D176" i="3" s="1"/>
  <c r="BG104" i="1" s="1"/>
  <c r="AL104" i="1" s="1"/>
  <c r="J76" i="3"/>
  <c r="D76" i="3" s="1"/>
  <c r="BG252" i="1" s="1"/>
  <c r="AI252" i="1" s="1"/>
  <c r="K156" i="3"/>
  <c r="D156" i="3" s="1"/>
  <c r="K168" i="3"/>
  <c r="D168" i="3" s="1"/>
  <c r="J192" i="3"/>
  <c r="K196" i="3"/>
  <c r="K83" i="3"/>
  <c r="J16" i="3"/>
  <c r="K32" i="3"/>
  <c r="K122" i="3"/>
  <c r="K80" i="3"/>
  <c r="K153" i="3"/>
  <c r="K160" i="3"/>
  <c r="J189" i="3"/>
  <c r="J197" i="3"/>
  <c r="J204" i="3"/>
  <c r="K144" i="3"/>
  <c r="K56" i="3"/>
  <c r="D56" i="3" s="1"/>
  <c r="K54" i="3"/>
  <c r="J61" i="3"/>
  <c r="D61" i="3" s="1"/>
  <c r="J128" i="3"/>
  <c r="D128" i="3" s="1"/>
  <c r="BG270" i="1" s="1"/>
  <c r="AO270" i="1" s="1"/>
  <c r="J48" i="3"/>
  <c r="D48" i="3" s="1"/>
  <c r="BG188" i="1" s="1"/>
  <c r="J85" i="3"/>
  <c r="J180" i="3"/>
  <c r="J8" i="3"/>
  <c r="K12" i="3"/>
  <c r="K40" i="3"/>
  <c r="K50" i="3"/>
  <c r="K133" i="3"/>
  <c r="J137" i="3"/>
  <c r="K165" i="3"/>
  <c r="J185" i="3"/>
  <c r="D185" i="3" s="1"/>
  <c r="J205" i="3"/>
  <c r="D205" i="3" s="1"/>
  <c r="BG275" i="1" s="1"/>
  <c r="AO275" i="1" s="1"/>
  <c r="J177" i="3"/>
  <c r="K52" i="3"/>
  <c r="J140" i="3"/>
  <c r="J88" i="3"/>
  <c r="J179" i="3"/>
  <c r="K103" i="3"/>
  <c r="I35" i="3"/>
  <c r="J75" i="3"/>
  <c r="K162" i="3"/>
  <c r="D162" i="3" s="1"/>
  <c r="J45" i="3"/>
  <c r="K182" i="3"/>
  <c r="K30" i="3"/>
  <c r="K67" i="3"/>
  <c r="J203" i="3"/>
  <c r="K154" i="3"/>
  <c r="K132" i="3"/>
  <c r="D132" i="3" s="1"/>
  <c r="K112" i="3"/>
  <c r="K19" i="3"/>
  <c r="D19" i="3" s="1"/>
  <c r="BG91" i="1" s="1"/>
  <c r="AI91" i="1" s="1"/>
  <c r="J7" i="3"/>
  <c r="J39" i="3"/>
  <c r="D39" i="3" s="1"/>
  <c r="BG102" i="1" s="1"/>
  <c r="AI102" i="1" s="1"/>
  <c r="J64" i="3"/>
  <c r="J136" i="3"/>
  <c r="D136" i="3" s="1"/>
  <c r="BG272" i="1" s="1"/>
  <c r="J188" i="3"/>
  <c r="D188" i="3" s="1"/>
  <c r="K49" i="3"/>
  <c r="K20" i="3"/>
  <c r="D20" i="3" s="1"/>
  <c r="K27" i="3"/>
  <c r="D27" i="3" s="1"/>
  <c r="J36" i="3"/>
  <c r="K114" i="3"/>
  <c r="D114" i="3" s="1"/>
  <c r="K181" i="3"/>
  <c r="J159" i="3"/>
  <c r="K68" i="3"/>
  <c r="K57" i="3"/>
  <c r="D57" i="3" s="1"/>
  <c r="K145" i="3"/>
  <c r="D145" i="3" s="1"/>
  <c r="I4" i="3"/>
  <c r="D4" i="3" s="1"/>
  <c r="BG257" i="1" s="1"/>
  <c r="AI257" i="1" s="1"/>
  <c r="K26" i="3"/>
  <c r="K201" i="3"/>
  <c r="D201" i="3" s="1"/>
  <c r="K169" i="3"/>
  <c r="K28" i="3"/>
  <c r="D28" i="3" s="1"/>
  <c r="J44" i="3"/>
  <c r="K65" i="3"/>
  <c r="D65" i="3" s="1"/>
  <c r="BG238" i="1" s="1"/>
  <c r="AI238" i="1" s="1"/>
  <c r="K102" i="3"/>
  <c r="J110" i="3"/>
  <c r="D110" i="3" s="1"/>
  <c r="J118" i="3"/>
  <c r="D118" i="3" s="1"/>
  <c r="BG115" i="1" s="1"/>
  <c r="AI115" i="1" s="1"/>
  <c r="K125" i="3"/>
  <c r="D125" i="3" s="1"/>
  <c r="K43" i="3"/>
  <c r="I106" i="3"/>
  <c r="D106" i="3" s="1"/>
  <c r="BG289" i="1" s="1"/>
  <c r="AO289" i="1" s="1"/>
  <c r="K193" i="3"/>
  <c r="D144" i="3"/>
  <c r="J97" i="3"/>
  <c r="D97" i="3" s="1"/>
  <c r="BG278" i="1" s="1"/>
  <c r="K93" i="3"/>
  <c r="D93" i="3" s="1"/>
  <c r="BG222" i="1" s="1"/>
  <c r="AI222" i="1" s="1"/>
  <c r="K55" i="3"/>
  <c r="J15" i="3"/>
  <c r="D15" i="3" s="1"/>
  <c r="BG190" i="1" s="1"/>
  <c r="AI190" i="1" s="1"/>
  <c r="K66" i="3"/>
  <c r="J191" i="3"/>
  <c r="J127" i="3"/>
  <c r="K170" i="3"/>
  <c r="K115" i="3"/>
  <c r="D115" i="3" s="1"/>
  <c r="BG88" i="1" s="1"/>
  <c r="AL88" i="1" s="1"/>
  <c r="K141" i="3"/>
  <c r="D141" i="3" s="1"/>
  <c r="K143" i="3"/>
  <c r="K34" i="3"/>
  <c r="K148" i="3"/>
  <c r="K198" i="3"/>
  <c r="J107" i="3"/>
  <c r="K101" i="3"/>
  <c r="K166" i="3"/>
  <c r="J158" i="3"/>
  <c r="BG117" i="2"/>
  <c r="BH117" i="2" s="1"/>
  <c r="BG124" i="2"/>
  <c r="BG149" i="2"/>
  <c r="BH149" i="2" s="1"/>
  <c r="BG156" i="2"/>
  <c r="BG181" i="2"/>
  <c r="BH181" i="2" s="1"/>
  <c r="BG188" i="2"/>
  <c r="BG217" i="2"/>
  <c r="BH217" i="2" s="1"/>
  <c r="BG224" i="2"/>
  <c r="AF94" i="1"/>
  <c r="AF303" i="1"/>
  <c r="J47" i="3"/>
  <c r="K81" i="3"/>
  <c r="K53" i="3"/>
  <c r="K187" i="3"/>
  <c r="K25" i="3"/>
  <c r="J72" i="3"/>
  <c r="J178" i="3"/>
  <c r="J37" i="3"/>
  <c r="J151" i="3"/>
  <c r="D151" i="3" s="1"/>
  <c r="J71" i="3"/>
  <c r="J202" i="3"/>
  <c r="K91" i="3"/>
  <c r="K171" i="3"/>
  <c r="D171" i="3" s="1"/>
  <c r="K18" i="3"/>
  <c r="J190" i="3"/>
  <c r="J100" i="3"/>
  <c r="D100" i="3" s="1"/>
  <c r="BG277" i="1" s="1"/>
  <c r="AO277" i="1" s="1"/>
  <c r="AF249" i="1"/>
  <c r="BG48" i="2"/>
  <c r="BG108" i="2"/>
  <c r="BG133" i="2"/>
  <c r="BH133" i="2" s="1"/>
  <c r="BG140" i="2"/>
  <c r="BG165" i="2"/>
  <c r="BH165" i="2" s="1"/>
  <c r="BG172" i="2"/>
  <c r="BG201" i="2"/>
  <c r="BH201" i="2" s="1"/>
  <c r="BG208" i="2"/>
  <c r="J111" i="3"/>
  <c r="D111" i="3" s="1"/>
  <c r="AF46" i="1"/>
  <c r="AF71" i="1"/>
  <c r="AF32" i="1"/>
  <c r="CW58" i="4"/>
  <c r="CW55" i="4"/>
  <c r="AF68" i="1"/>
  <c r="CW50" i="4"/>
  <c r="CW37" i="4"/>
  <c r="CW45" i="4"/>
  <c r="CW41" i="4"/>
  <c r="CW56" i="4"/>
  <c r="CW38" i="4"/>
  <c r="CW40" i="4"/>
  <c r="CW61" i="4"/>
  <c r="CW46" i="4"/>
  <c r="CW53" i="4"/>
  <c r="AF70" i="1"/>
  <c r="CW48" i="4"/>
  <c r="CW51" i="4"/>
  <c r="CW54" i="4"/>
  <c r="AF72" i="1"/>
  <c r="AF45" i="1"/>
  <c r="CW36" i="4"/>
  <c r="CW60" i="4"/>
  <c r="CW47" i="4"/>
  <c r="CW49" i="4"/>
  <c r="AF246" i="1"/>
  <c r="CW23" i="4"/>
  <c r="CW63" i="4"/>
  <c r="CW39" i="4"/>
  <c r="CW57" i="4"/>
  <c r="AF48" i="1"/>
  <c r="AF256" i="1"/>
  <c r="AF122" i="1"/>
  <c r="AF120" i="1"/>
  <c r="AF119" i="1"/>
  <c r="AF125" i="1"/>
  <c r="AF110" i="1"/>
  <c r="AF116" i="1"/>
  <c r="AF109" i="1"/>
  <c r="BC209" i="2"/>
  <c r="AF126" i="1"/>
  <c r="AF101" i="1"/>
  <c r="AF111" i="1"/>
  <c r="AF117" i="1"/>
  <c r="AF115" i="1"/>
  <c r="AF103" i="1"/>
  <c r="AF114" i="1"/>
  <c r="AF207" i="1"/>
  <c r="AF102" i="1"/>
  <c r="AF244" i="1"/>
  <c r="AF214" i="1"/>
  <c r="AF30" i="1"/>
  <c r="AF219" i="1"/>
  <c r="AF216" i="1"/>
  <c r="CW21" i="4"/>
  <c r="AF213" i="1"/>
  <c r="AF148" i="1"/>
  <c r="CW28" i="4"/>
  <c r="AF153" i="1"/>
  <c r="AF154" i="1"/>
  <c r="AF149" i="1"/>
  <c r="AF141" i="1"/>
  <c r="AF37" i="1"/>
  <c r="AF145" i="1"/>
  <c r="AF151" i="1"/>
  <c r="AF146" i="1"/>
  <c r="AF144" i="1"/>
  <c r="AF143" i="1"/>
  <c r="AF142" i="1"/>
  <c r="AF150" i="1"/>
  <c r="AF253" i="1"/>
  <c r="AF239" i="1"/>
  <c r="AF238" i="1"/>
  <c r="CW32" i="4"/>
  <c r="AF240" i="1"/>
  <c r="BC221" i="2"/>
  <c r="AF211" i="1"/>
  <c r="AF209" i="1"/>
  <c r="AF210" i="1"/>
  <c r="AF96" i="1"/>
  <c r="AF89" i="1"/>
  <c r="AF87" i="1"/>
  <c r="AF88" i="1"/>
  <c r="AF86" i="1"/>
  <c r="AF93" i="1"/>
  <c r="AF90" i="1"/>
  <c r="AF95" i="1"/>
  <c r="BB15" i="1"/>
  <c r="BB19" i="1"/>
  <c r="BB17" i="1"/>
  <c r="AF107" i="1"/>
  <c r="AF106" i="1"/>
  <c r="AF108" i="1"/>
  <c r="AF192" i="1"/>
  <c r="CW25" i="4"/>
  <c r="AF34" i="1"/>
  <c r="BC169" i="2"/>
  <c r="AF61" i="1" s="1"/>
  <c r="AF81" i="1"/>
  <c r="AF92" i="1"/>
  <c r="AF97" i="1"/>
  <c r="AF203" i="1"/>
  <c r="AF201" i="1"/>
  <c r="AF76" i="1"/>
  <c r="AF206" i="1"/>
  <c r="AF199" i="1"/>
  <c r="AF195" i="1"/>
  <c r="AF194" i="1"/>
  <c r="AF78" i="1"/>
  <c r="AF75" i="1"/>
  <c r="AF79" i="1"/>
  <c r="AF85" i="1"/>
  <c r="AF84" i="1"/>
  <c r="AF196" i="1"/>
  <c r="AF77" i="1"/>
  <c r="AF205" i="1"/>
  <c r="AF204" i="1"/>
  <c r="AF200" i="1"/>
  <c r="AF91" i="1"/>
  <c r="J195" i="3"/>
  <c r="D195" i="3" s="1"/>
  <c r="BG219" i="1" s="1"/>
  <c r="AI219" i="1" s="1"/>
  <c r="I70" i="3"/>
  <c r="J121" i="3"/>
  <c r="D121" i="3" s="1"/>
  <c r="J79" i="3"/>
  <c r="K135" i="3"/>
  <c r="K183" i="3"/>
  <c r="BI174" i="1"/>
  <c r="BH127" i="2"/>
  <c r="BG128" i="2"/>
  <c r="BH159" i="2"/>
  <c r="BG160" i="2"/>
  <c r="BH195" i="2"/>
  <c r="BG196" i="2"/>
  <c r="BH227" i="2"/>
  <c r="BG228" i="2"/>
  <c r="K51" i="3"/>
  <c r="K104" i="3"/>
  <c r="J22" i="3"/>
  <c r="J23" i="3"/>
  <c r="K146" i="3"/>
  <c r="K41" i="3"/>
  <c r="K131" i="3"/>
  <c r="J46" i="3"/>
  <c r="K163" i="3"/>
  <c r="K84" i="3"/>
  <c r="J152" i="3"/>
  <c r="D152" i="3" s="1"/>
  <c r="BG246" i="1" s="1"/>
  <c r="AI246" i="1" s="1"/>
  <c r="J164" i="3"/>
  <c r="BI242" i="1"/>
  <c r="W242" i="1" s="1"/>
  <c r="AF162" i="1"/>
  <c r="BG44" i="2"/>
  <c r="BH43" i="2"/>
  <c r="BH119" i="2"/>
  <c r="BG120" i="2"/>
  <c r="BH151" i="2"/>
  <c r="BG152" i="2"/>
  <c r="BH183" i="2"/>
  <c r="BG184" i="2"/>
  <c r="BH219" i="2"/>
  <c r="BG220" i="2"/>
  <c r="BH235" i="2"/>
  <c r="BG236" i="2"/>
  <c r="J89" i="3"/>
  <c r="K123" i="3"/>
  <c r="K149" i="3"/>
  <c r="D149" i="3" s="1"/>
  <c r="K173" i="3"/>
  <c r="D173" i="3" s="1"/>
  <c r="BH103" i="2"/>
  <c r="BG104" i="2"/>
  <c r="BH111" i="2"/>
  <c r="BG112" i="2"/>
  <c r="BH143" i="2"/>
  <c r="BG144" i="2"/>
  <c r="BH175" i="2"/>
  <c r="BG176" i="2"/>
  <c r="BH211" i="2"/>
  <c r="BG212" i="2"/>
  <c r="BH231" i="2"/>
  <c r="BG232" i="2"/>
  <c r="I175" i="3"/>
  <c r="D175" i="3" s="1"/>
  <c r="BI24" i="1"/>
  <c r="K31" i="3"/>
  <c r="AF188" i="1"/>
  <c r="AF187" i="1"/>
  <c r="AF186" i="1"/>
  <c r="AF292" i="1"/>
  <c r="AF291" i="1"/>
  <c r="AF290" i="1"/>
  <c r="AF289" i="1"/>
  <c r="AF288" i="1"/>
  <c r="AF287" i="1"/>
  <c r="AF286" i="1"/>
  <c r="AF285" i="1"/>
  <c r="AF284" i="1"/>
  <c r="AF283" i="1"/>
  <c r="AF282" i="1"/>
  <c r="AF281" i="1"/>
  <c r="AF280" i="1"/>
  <c r="AF279" i="1"/>
  <c r="AF278" i="1"/>
  <c r="AF277" i="1"/>
  <c r="AF276" i="1"/>
  <c r="AF275" i="1"/>
  <c r="AF274" i="1"/>
  <c r="AF273" i="1"/>
  <c r="AF272" i="1"/>
  <c r="AF271" i="1"/>
  <c r="AF270" i="1"/>
  <c r="AF269" i="1"/>
  <c r="AF268" i="1"/>
  <c r="AF112" i="1"/>
  <c r="AF267" i="1"/>
  <c r="AF266" i="1"/>
  <c r="AF189" i="1"/>
  <c r="BB16" i="1"/>
  <c r="BA16" i="1"/>
  <c r="AF300" i="1"/>
  <c r="BG52" i="2"/>
  <c r="BH51" i="2"/>
  <c r="BH55" i="2"/>
  <c r="BG56" i="2"/>
  <c r="BG60" i="2"/>
  <c r="BH59" i="2"/>
  <c r="BH63" i="2"/>
  <c r="BG64" i="2"/>
  <c r="BG68" i="2"/>
  <c r="BH67" i="2"/>
  <c r="BH71" i="2"/>
  <c r="BG72" i="2"/>
  <c r="BG76" i="2"/>
  <c r="BH75" i="2"/>
  <c r="BH79" i="2"/>
  <c r="BG80" i="2"/>
  <c r="BG84" i="2"/>
  <c r="BH83" i="2"/>
  <c r="BH87" i="2"/>
  <c r="BG88" i="2"/>
  <c r="BG96" i="2"/>
  <c r="BH95" i="2"/>
  <c r="BH135" i="2"/>
  <c r="BG136" i="2"/>
  <c r="BH167" i="2"/>
  <c r="BG168" i="2"/>
  <c r="BH203" i="2"/>
  <c r="BG204" i="2"/>
  <c r="BG100" i="2"/>
  <c r="BI298" i="1"/>
  <c r="BI268" i="1"/>
  <c r="BI292" i="1"/>
  <c r="K211" i="3"/>
  <c r="D211" i="3" s="1"/>
  <c r="J210" i="3"/>
  <c r="D210" i="3" s="1"/>
  <c r="BG187" i="1" s="1"/>
  <c r="AO187" i="1" s="1"/>
  <c r="J209" i="3"/>
  <c r="D209" i="3" s="1"/>
  <c r="BG206" i="1" s="1"/>
  <c r="AI206" i="1" s="1"/>
  <c r="J208" i="3"/>
  <c r="D208" i="3" s="1"/>
  <c r="BG196" i="1" s="1"/>
  <c r="AL196" i="1" s="1"/>
  <c r="J207" i="3"/>
  <c r="D207" i="3" s="1"/>
  <c r="I235" i="3"/>
  <c r="D235" i="3" s="1"/>
  <c r="I232" i="3"/>
  <c r="D232" i="3" s="1"/>
  <c r="I250" i="3"/>
  <c r="D250" i="3" s="1"/>
  <c r="I225" i="3"/>
  <c r="D225" i="3" s="1"/>
  <c r="I238" i="3"/>
  <c r="D238" i="3" s="1"/>
  <c r="J206" i="3"/>
  <c r="D206" i="3" s="1"/>
  <c r="BG186" i="1" s="1"/>
  <c r="AO186" i="1" s="1"/>
  <c r="I239" i="3"/>
  <c r="D239" i="3" s="1"/>
  <c r="I230" i="3"/>
  <c r="D230" i="3" s="1"/>
  <c r="I236" i="3"/>
  <c r="D236" i="3" s="1"/>
  <c r="I244" i="3"/>
  <c r="D244" i="3" s="1"/>
  <c r="I234" i="3"/>
  <c r="D234" i="3" s="1"/>
  <c r="I229" i="3"/>
  <c r="D229" i="3" s="1"/>
  <c r="I237" i="3"/>
  <c r="D237" i="3" s="1"/>
  <c r="I224" i="3"/>
  <c r="D224" i="3" s="1"/>
  <c r="I223" i="3"/>
  <c r="D223" i="3" s="1"/>
  <c r="BG260" i="1" s="1"/>
  <c r="AL260" i="1" s="1"/>
  <c r="I227" i="3"/>
  <c r="D227" i="3" s="1"/>
  <c r="I233" i="3"/>
  <c r="D233" i="3" s="1"/>
  <c r="I245" i="3"/>
  <c r="D245" i="3" s="1"/>
  <c r="I226" i="3"/>
  <c r="D226" i="3" s="1"/>
  <c r="I228" i="3"/>
  <c r="D228" i="3" s="1"/>
  <c r="I231" i="3"/>
  <c r="D231" i="3" s="1"/>
  <c r="I252" i="3"/>
  <c r="D71" i="3"/>
  <c r="D180" i="3"/>
  <c r="BG192" i="1" s="1"/>
  <c r="AL192" i="1" s="1"/>
  <c r="D40" i="3"/>
  <c r="BG251" i="1"/>
  <c r="AL251" i="1" s="1"/>
  <c r="D197" i="3"/>
  <c r="D35" i="3"/>
  <c r="BG274" i="1" s="1"/>
  <c r="AO274" i="1" s="1"/>
  <c r="D49" i="3"/>
  <c r="BG118" i="1" s="1"/>
  <c r="AL118" i="1" s="1"/>
  <c r="D159" i="3"/>
  <c r="D179" i="3"/>
  <c r="D183" i="3"/>
  <c r="D140" i="3"/>
  <c r="AC172" i="1"/>
  <c r="AC184" i="1"/>
  <c r="T184" i="1" s="1"/>
  <c r="AC210" i="1"/>
  <c r="AC223" i="1"/>
  <c r="AC235" i="1"/>
  <c r="AC237" i="1"/>
  <c r="AC239" i="1"/>
  <c r="BI241" i="1"/>
  <c r="BI159" i="1"/>
  <c r="BI148" i="1"/>
  <c r="BI152" i="1"/>
  <c r="BI172" i="1"/>
  <c r="AC132" i="1"/>
  <c r="AC128" i="1"/>
  <c r="T128" i="1" s="1"/>
  <c r="AC312" i="1"/>
  <c r="AC350" i="1"/>
  <c r="AC102" i="1"/>
  <c r="R102" i="1" s="1"/>
  <c r="AC90" i="1"/>
  <c r="AC40" i="1"/>
  <c r="AC113" i="1"/>
  <c r="AC248" i="1"/>
  <c r="AC29" i="1"/>
  <c r="AC144" i="1"/>
  <c r="AC78" i="1"/>
  <c r="AC131" i="1"/>
  <c r="AC74" i="1"/>
  <c r="AC340" i="1"/>
  <c r="AC196" i="1"/>
  <c r="AC233" i="1"/>
  <c r="AC31" i="1"/>
  <c r="AC264" i="1"/>
  <c r="AC148" i="1"/>
  <c r="AC242" i="1"/>
  <c r="AC33" i="1"/>
  <c r="AC166" i="1"/>
  <c r="AC198" i="1"/>
  <c r="AC335" i="1"/>
  <c r="AC162" i="1"/>
  <c r="AC194" i="1"/>
  <c r="AC314" i="1"/>
  <c r="AC208" i="1"/>
  <c r="AC230" i="1"/>
  <c r="AC302" i="1"/>
  <c r="U302" i="1" s="1"/>
  <c r="AC88" i="1"/>
  <c r="AC329" i="1"/>
  <c r="AC325" i="1"/>
  <c r="AC212" i="1"/>
  <c r="AC150" i="1"/>
  <c r="AC119" i="1"/>
  <c r="T119" i="1" s="1"/>
  <c r="AC319" i="1"/>
  <c r="AC138" i="1"/>
  <c r="AC115" i="1"/>
  <c r="T115" i="1" s="1"/>
  <c r="AC262" i="1"/>
  <c r="AC111" i="1"/>
  <c r="T111" i="1" s="1"/>
  <c r="BI143" i="1"/>
  <c r="BI151" i="1"/>
  <c r="D165" i="3"/>
  <c r="D153" i="3"/>
  <c r="D137" i="3"/>
  <c r="BG276" i="1" s="1"/>
  <c r="AO276" i="1" s="1"/>
  <c r="D133" i="3"/>
  <c r="D80" i="3"/>
  <c r="BG229" i="1" s="1"/>
  <c r="AI229" i="1" s="1"/>
  <c r="D122" i="3"/>
  <c r="D52" i="3"/>
  <c r="D32" i="3"/>
  <c r="D16" i="3"/>
  <c r="BG195" i="1" s="1"/>
  <c r="AO195" i="1" s="1"/>
  <c r="D169" i="3"/>
  <c r="BG93" i="1" s="1"/>
  <c r="AI93" i="1" s="1"/>
  <c r="D85" i="3"/>
  <c r="BG279" i="1" s="1"/>
  <c r="AO279" i="1" s="1"/>
  <c r="D193" i="3"/>
  <c r="D191" i="3"/>
  <c r="D68" i="3"/>
  <c r="J74" i="3"/>
  <c r="J116" i="3"/>
  <c r="J38" i="3"/>
  <c r="K167" i="3"/>
  <c r="D167" i="3" s="1"/>
  <c r="K92" i="3"/>
  <c r="J63" i="3"/>
  <c r="J60" i="3"/>
  <c r="J95" i="3"/>
  <c r="K147" i="3"/>
  <c r="D147" i="3" s="1"/>
  <c r="J96" i="3"/>
  <c r="J78" i="3"/>
  <c r="K44" i="3"/>
  <c r="D44" i="3" s="1"/>
  <c r="BG200" i="1" s="1"/>
  <c r="AL200" i="1" s="1"/>
  <c r="K203" i="3"/>
  <c r="K139" i="3"/>
  <c r="J131" i="3"/>
  <c r="D131" i="3" s="1"/>
  <c r="M127" i="3"/>
  <c r="I104" i="3"/>
  <c r="M96" i="3"/>
  <c r="I92" i="3"/>
  <c r="L88" i="3"/>
  <c r="D88" i="3" s="1"/>
  <c r="BG283" i="1" s="1"/>
  <c r="AO283" i="1" s="1"/>
  <c r="I67" i="3"/>
  <c r="K59" i="3"/>
  <c r="D59" i="3" s="1"/>
  <c r="I54" i="3"/>
  <c r="D54" i="3" s="1"/>
  <c r="BG122" i="1" s="1"/>
  <c r="AI122" i="1" s="1"/>
  <c r="I46" i="3"/>
  <c r="J42" i="3"/>
  <c r="D42" i="3" s="1"/>
  <c r="L38" i="3"/>
  <c r="I30" i="3"/>
  <c r="I22" i="3"/>
  <c r="I18" i="3"/>
  <c r="D18" i="3" s="1"/>
  <c r="L14" i="3"/>
  <c r="M79" i="3"/>
  <c r="L89" i="3"/>
  <c r="M47" i="3"/>
  <c r="M11" i="3"/>
  <c r="D11" i="3" s="1"/>
  <c r="I103" i="3"/>
  <c r="K95" i="3"/>
  <c r="I91" i="3"/>
  <c r="M87" i="3"/>
  <c r="L74" i="3"/>
  <c r="J102" i="3"/>
  <c r="D102" i="3" s="1"/>
  <c r="I253" i="3"/>
  <c r="D12" i="3"/>
  <c r="D8" i="3"/>
  <c r="BG202" i="1" s="1"/>
  <c r="AL202" i="1" s="1"/>
  <c r="D196" i="3"/>
  <c r="D192" i="3"/>
  <c r="M108" i="3"/>
  <c r="D75" i="3"/>
  <c r="K46" i="3"/>
  <c r="L34" i="3"/>
  <c r="J25" i="3"/>
  <c r="L22" i="3"/>
  <c r="M14" i="3"/>
  <c r="L79" i="3"/>
  <c r="I101" i="3"/>
  <c r="L99" i="3"/>
  <c r="M95" i="3"/>
  <c r="L87" i="3"/>
  <c r="M78" i="3"/>
  <c r="M255" i="3"/>
  <c r="J253" i="3"/>
  <c r="D64" i="3"/>
  <c r="BG291" i="1" s="1"/>
  <c r="AO291" i="1" s="1"/>
  <c r="D43" i="3"/>
  <c r="BG103" i="1" s="1"/>
  <c r="AL103" i="1" s="1"/>
  <c r="D31" i="3"/>
  <c r="BG98" i="1" s="1"/>
  <c r="AL98" i="1" s="1"/>
  <c r="D7" i="3"/>
  <c r="BG203" i="1" s="1"/>
  <c r="AI203" i="1" s="1"/>
  <c r="I99" i="3"/>
  <c r="L91" i="3"/>
  <c r="I87" i="3"/>
  <c r="I78" i="3"/>
  <c r="I255" i="3"/>
  <c r="I13" i="3"/>
  <c r="J13" i="3"/>
  <c r="K13" i="3"/>
  <c r="J17" i="3"/>
  <c r="I17" i="3"/>
  <c r="L17" i="3"/>
  <c r="K17" i="3"/>
  <c r="L21" i="3"/>
  <c r="K21" i="3"/>
  <c r="I21" i="3"/>
  <c r="M24" i="3"/>
  <c r="J24" i="3"/>
  <c r="I24" i="3"/>
  <c r="L24" i="3"/>
  <c r="K24" i="3"/>
  <c r="I29" i="3"/>
  <c r="J29" i="3"/>
  <c r="M29" i="3"/>
  <c r="K29" i="3"/>
  <c r="L29" i="3"/>
  <c r="J33" i="3"/>
  <c r="I33" i="3"/>
  <c r="L33" i="3"/>
  <c r="K33" i="3"/>
  <c r="M33" i="3"/>
  <c r="M69" i="3"/>
  <c r="I69" i="3"/>
  <c r="L69" i="3"/>
  <c r="K69" i="3"/>
  <c r="J69" i="3"/>
  <c r="J73" i="3"/>
  <c r="M73" i="3"/>
  <c r="L73" i="3"/>
  <c r="I73" i="3"/>
  <c r="L77" i="3"/>
  <c r="I77" i="3"/>
  <c r="M77" i="3"/>
  <c r="J77" i="3"/>
  <c r="K77" i="3"/>
  <c r="I86" i="3"/>
  <c r="J86" i="3"/>
  <c r="K86" i="3"/>
  <c r="M86" i="3"/>
  <c r="L86" i="3"/>
  <c r="M90" i="3"/>
  <c r="K90" i="3"/>
  <c r="L90" i="3"/>
  <c r="J90" i="3"/>
  <c r="I90" i="3"/>
  <c r="I94" i="3"/>
  <c r="J94" i="3"/>
  <c r="L94" i="3"/>
  <c r="M94" i="3"/>
  <c r="L98" i="3"/>
  <c r="I98" i="3"/>
  <c r="M98" i="3"/>
  <c r="J98" i="3"/>
  <c r="K98" i="3"/>
  <c r="M105" i="3"/>
  <c r="L105" i="3"/>
  <c r="I105" i="3"/>
  <c r="K105" i="3"/>
  <c r="J105" i="3"/>
  <c r="L109" i="3"/>
  <c r="I109" i="3"/>
  <c r="K109" i="3"/>
  <c r="J109" i="3"/>
  <c r="M109" i="3"/>
  <c r="L113" i="3"/>
  <c r="I113" i="3"/>
  <c r="K113" i="3"/>
  <c r="J113" i="3"/>
  <c r="M113" i="3"/>
  <c r="M117" i="3"/>
  <c r="L117" i="3"/>
  <c r="K117" i="3"/>
  <c r="J117" i="3"/>
  <c r="I117" i="3"/>
  <c r="I120" i="3"/>
  <c r="K120" i="3"/>
  <c r="J120" i="3"/>
  <c r="M120" i="3"/>
  <c r="L120" i="3"/>
  <c r="J124" i="3"/>
  <c r="M124" i="3"/>
  <c r="I124" i="3"/>
  <c r="L124" i="3"/>
  <c r="K124" i="3"/>
  <c r="I82" i="3"/>
  <c r="M82" i="3"/>
  <c r="K82" i="3"/>
  <c r="L82" i="3"/>
  <c r="J82" i="3"/>
  <c r="I126" i="3"/>
  <c r="L126" i="3"/>
  <c r="K126" i="3"/>
  <c r="J126" i="3"/>
  <c r="M126" i="3"/>
  <c r="I130" i="3"/>
  <c r="J130" i="3"/>
  <c r="M130" i="3"/>
  <c r="K130" i="3"/>
  <c r="L134" i="3"/>
  <c r="J134" i="3"/>
  <c r="I134" i="3"/>
  <c r="K134" i="3"/>
  <c r="M134" i="3"/>
  <c r="K138" i="3"/>
  <c r="M138" i="3"/>
  <c r="I138" i="3"/>
  <c r="J138" i="3"/>
  <c r="L138" i="3"/>
  <c r="L142" i="3"/>
  <c r="J142" i="3"/>
  <c r="M142" i="3"/>
  <c r="I142" i="3"/>
  <c r="K142" i="3"/>
  <c r="M258" i="3"/>
  <c r="L258" i="3"/>
  <c r="I258" i="3"/>
  <c r="K94" i="3"/>
  <c r="K73" i="3"/>
  <c r="D26" i="3"/>
  <c r="D177" i="3"/>
  <c r="BG106" i="1" s="1"/>
  <c r="AL106" i="1" s="1"/>
  <c r="D83" i="3"/>
  <c r="BG231" i="1" s="1"/>
  <c r="AL231" i="1" s="1"/>
  <c r="L6" i="3"/>
  <c r="J6" i="3"/>
  <c r="K6" i="3"/>
  <c r="L10" i="3"/>
  <c r="K10" i="3"/>
  <c r="J51" i="3"/>
  <c r="I51" i="3"/>
  <c r="M58" i="3"/>
  <c r="K58" i="3"/>
  <c r="K62" i="3"/>
  <c r="I62" i="3"/>
  <c r="J62" i="3"/>
  <c r="M62" i="3"/>
  <c r="L62" i="3"/>
  <c r="L66" i="3"/>
  <c r="I66" i="3"/>
  <c r="M66" i="3"/>
  <c r="M200" i="3"/>
  <c r="J200" i="3"/>
  <c r="I200" i="3"/>
  <c r="K200" i="3"/>
  <c r="L36" i="3"/>
  <c r="I36" i="3"/>
  <c r="J157" i="3"/>
  <c r="K157" i="3"/>
  <c r="L160" i="3"/>
  <c r="M160" i="3"/>
  <c r="J181" i="3"/>
  <c r="M181" i="3"/>
  <c r="K189" i="3"/>
  <c r="I189" i="3"/>
  <c r="D187" i="3"/>
  <c r="BG109" i="1" s="1"/>
  <c r="AI109" i="1" s="1"/>
  <c r="D198" i="3"/>
  <c r="D84" i="3"/>
  <c r="BG230" i="1" s="1"/>
  <c r="AL230" i="1" s="1"/>
  <c r="D202" i="3"/>
  <c r="BG281" i="1" s="1"/>
  <c r="AO281" i="1" s="1"/>
  <c r="I116" i="3"/>
  <c r="K108" i="3"/>
  <c r="J104" i="3"/>
  <c r="K9" i="3"/>
  <c r="D9" i="3" s="1"/>
  <c r="BG191" i="1" s="1"/>
  <c r="AI191" i="1" s="1"/>
  <c r="M172" i="3"/>
  <c r="J101" i="3"/>
  <c r="M89" i="3"/>
  <c r="K47" i="3"/>
  <c r="D163" i="3"/>
  <c r="D155" i="3"/>
  <c r="J99" i="3"/>
  <c r="M50" i="3"/>
  <c r="D50" i="3" s="1"/>
  <c r="BG120" i="1" s="1"/>
  <c r="AI120" i="1" s="1"/>
  <c r="J143" i="3"/>
  <c r="D143" i="3" s="1"/>
  <c r="I139" i="3"/>
  <c r="M135" i="3"/>
  <c r="D135" i="3" s="1"/>
  <c r="K127" i="3"/>
  <c r="L112" i="3"/>
  <c r="L67" i="3"/>
  <c r="I63" i="3"/>
  <c r="L30" i="3"/>
  <c r="I25" i="3"/>
  <c r="I148" i="3"/>
  <c r="I53" i="3"/>
  <c r="D53" i="3" s="1"/>
  <c r="I45" i="3"/>
  <c r="D45" i="3" s="1"/>
  <c r="K5" i="3"/>
  <c r="D5" i="3" s="1"/>
  <c r="BG204" i="1" s="1"/>
  <c r="AI204" i="1" s="1"/>
  <c r="D256" i="3"/>
  <c r="M254" i="3"/>
  <c r="BI155" i="1"/>
  <c r="I251" i="3"/>
  <c r="BI171" i="1"/>
  <c r="BI181" i="1"/>
  <c r="AC108" i="1"/>
  <c r="AC304" i="1"/>
  <c r="AC200" i="1"/>
  <c r="AC42" i="1"/>
  <c r="AC133" i="1"/>
  <c r="R133" i="1" s="1"/>
  <c r="AC169" i="1"/>
  <c r="R169" i="1" s="1"/>
  <c r="AC25" i="1"/>
  <c r="AC260" i="1"/>
  <c r="AC229" i="1"/>
  <c r="AC121" i="1"/>
  <c r="AC92" i="1"/>
  <c r="AC213" i="1"/>
  <c r="AC96" i="1"/>
  <c r="AC177" i="1"/>
  <c r="AC39" i="1"/>
  <c r="AC134" i="1"/>
  <c r="AC182" i="1"/>
  <c r="AC110" i="1"/>
  <c r="AC206" i="1"/>
  <c r="AC258" i="1"/>
  <c r="AC311" i="1"/>
  <c r="AC299" i="1"/>
  <c r="U299" i="1" s="1"/>
  <c r="AC352" i="1"/>
  <c r="AC130" i="1"/>
  <c r="AC170" i="1"/>
  <c r="AC106" i="1"/>
  <c r="T106" i="1" s="1"/>
  <c r="AC202" i="1"/>
  <c r="AC246" i="1"/>
  <c r="AC159" i="1"/>
  <c r="AC323" i="1"/>
  <c r="AC71" i="1"/>
  <c r="AC305" i="1"/>
  <c r="AC160" i="1"/>
  <c r="AC234" i="1"/>
  <c r="AC164" i="1"/>
  <c r="AC168" i="1"/>
  <c r="T168" i="1" s="1"/>
  <c r="AC41" i="1"/>
  <c r="AC104" i="1"/>
  <c r="AC153" i="1"/>
  <c r="AC45" i="1"/>
  <c r="AC100" i="1"/>
  <c r="AC140" i="1"/>
  <c r="AC216" i="1"/>
  <c r="AC256" i="1"/>
  <c r="AC158" i="1"/>
  <c r="AC86" i="1"/>
  <c r="AC190" i="1"/>
  <c r="AC231" i="1"/>
  <c r="AC203" i="1"/>
  <c r="AC327" i="1"/>
  <c r="AC43" i="1"/>
  <c r="AC154" i="1"/>
  <c r="AC82" i="1"/>
  <c r="AC123" i="1"/>
  <c r="T123" i="1" s="1"/>
  <c r="AC227" i="1"/>
  <c r="AC306" i="1"/>
  <c r="AC348" i="1"/>
  <c r="BI127" i="1"/>
  <c r="AC117" i="1"/>
  <c r="AC136" i="1"/>
  <c r="T136" i="1" s="1"/>
  <c r="AC76" i="1"/>
  <c r="T76" i="1" s="1"/>
  <c r="AC337" i="1"/>
  <c r="AC80" i="1"/>
  <c r="AC333" i="1"/>
  <c r="AC326" i="1"/>
  <c r="AC204" i="1"/>
  <c r="AC243" i="1"/>
  <c r="AC308" i="1"/>
  <c r="AC180" i="1"/>
  <c r="AC149" i="1"/>
  <c r="R149" i="1" s="1"/>
  <c r="AC225" i="1"/>
  <c r="AC152" i="1"/>
  <c r="T152" i="1" s="1"/>
  <c r="AC84" i="1"/>
  <c r="AC342" i="1"/>
  <c r="AC125" i="1"/>
  <c r="AC252" i="1"/>
  <c r="AC176" i="1"/>
  <c r="T176" i="1" s="1"/>
  <c r="AC317" i="1"/>
  <c r="AC221" i="1"/>
  <c r="AC142" i="1"/>
  <c r="AC174" i="1"/>
  <c r="AC94" i="1"/>
  <c r="AC217" i="1"/>
  <c r="T156" i="1" s="1"/>
  <c r="AC214" i="1"/>
  <c r="AC250" i="1"/>
  <c r="AC83" i="1"/>
  <c r="AC310" i="1"/>
  <c r="AC344" i="1"/>
  <c r="AC146" i="1"/>
  <c r="AC178" i="1"/>
  <c r="AC98" i="1"/>
  <c r="T98" i="1" s="1"/>
  <c r="AC219" i="1"/>
  <c r="AC254" i="1"/>
  <c r="AC27" i="1"/>
  <c r="AC232" i="1"/>
  <c r="AC331" i="1"/>
  <c r="BI300" i="1"/>
  <c r="BI299" i="1"/>
  <c r="X299" i="1" s="1"/>
  <c r="AC24" i="1"/>
  <c r="AC26" i="1"/>
  <c r="AC28" i="1"/>
  <c r="AC30" i="1"/>
  <c r="AC32" i="1"/>
  <c r="AC34" i="1"/>
  <c r="AC36" i="1"/>
  <c r="AC38" i="1"/>
  <c r="AC44" i="1"/>
  <c r="AC46" i="1"/>
  <c r="AC48" i="1"/>
  <c r="AC68" i="1"/>
  <c r="AC70" i="1"/>
  <c r="AC72" i="1"/>
  <c r="AC127" i="1"/>
  <c r="AC129" i="1"/>
  <c r="R129" i="1" s="1"/>
  <c r="AC135" i="1"/>
  <c r="AC137" i="1"/>
  <c r="T137" i="1" s="1"/>
  <c r="AC139" i="1"/>
  <c r="AC141" i="1"/>
  <c r="T141" i="1" s="1"/>
  <c r="AC143" i="1"/>
  <c r="AC145" i="1"/>
  <c r="S145" i="1" s="1"/>
  <c r="AC147" i="1"/>
  <c r="AC151" i="1"/>
  <c r="AC155" i="1"/>
  <c r="AC157" i="1"/>
  <c r="T157" i="1" s="1"/>
  <c r="AC161" i="1"/>
  <c r="S161" i="1" s="1"/>
  <c r="AC163" i="1"/>
  <c r="AC165" i="1"/>
  <c r="R165" i="1" s="1"/>
  <c r="AC167" i="1"/>
  <c r="AC171" i="1"/>
  <c r="AC173" i="1"/>
  <c r="T173" i="1" s="1"/>
  <c r="AC175" i="1"/>
  <c r="AC179" i="1"/>
  <c r="AC181" i="1"/>
  <c r="AC183" i="1"/>
  <c r="AC185" i="1"/>
  <c r="AC75" i="1"/>
  <c r="T75" i="1" s="1"/>
  <c r="AC77" i="1"/>
  <c r="AC79" i="1"/>
  <c r="AC81" i="1"/>
  <c r="AC85" i="1"/>
  <c r="R192" i="1" s="1"/>
  <c r="AC87" i="1"/>
  <c r="AC89" i="1"/>
  <c r="AC91" i="1"/>
  <c r="AC93" i="1"/>
  <c r="AC95" i="1"/>
  <c r="AC97" i="1"/>
  <c r="AC99" i="1"/>
  <c r="R99" i="1" s="1"/>
  <c r="AC101" i="1"/>
  <c r="AC103" i="1"/>
  <c r="R103" i="1" s="1"/>
  <c r="AC105" i="1"/>
  <c r="AC107" i="1"/>
  <c r="I107" i="1" s="1"/>
  <c r="AC109" i="1"/>
  <c r="AC114" i="1"/>
  <c r="AC116" i="1"/>
  <c r="AC118" i="1"/>
  <c r="AC120" i="1"/>
  <c r="AC122" i="1"/>
  <c r="AC124" i="1"/>
  <c r="AC126" i="1"/>
  <c r="AC241" i="1"/>
  <c r="AC244" i="1"/>
  <c r="AC191" i="1"/>
  <c r="AC193" i="1"/>
  <c r="AC195" i="1"/>
  <c r="AC197" i="1"/>
  <c r="AC199" i="1"/>
  <c r="AC201" i="1"/>
  <c r="AC205" i="1"/>
  <c r="AC207" i="1"/>
  <c r="AC209" i="1"/>
  <c r="AC211" i="1"/>
  <c r="AC215" i="1"/>
  <c r="AC218" i="1"/>
  <c r="AC220" i="1"/>
  <c r="AC222" i="1"/>
  <c r="AC224" i="1"/>
  <c r="AC226" i="1"/>
  <c r="AC228" i="1"/>
  <c r="AC236" i="1"/>
  <c r="AC238" i="1"/>
  <c r="AC240" i="1"/>
  <c r="AC245" i="1"/>
  <c r="AC247" i="1"/>
  <c r="AC249" i="1"/>
  <c r="AC251" i="1"/>
  <c r="AC253" i="1"/>
  <c r="AC255" i="1"/>
  <c r="AC257" i="1"/>
  <c r="AC259" i="1"/>
  <c r="AC261" i="1"/>
  <c r="AC263" i="1"/>
  <c r="AC265" i="1"/>
  <c r="AC293" i="1"/>
  <c r="AC303" i="1"/>
  <c r="U303" i="1" s="1"/>
  <c r="AC301" i="1"/>
  <c r="U301" i="1" s="1"/>
  <c r="AC307" i="1"/>
  <c r="AC309" i="1"/>
  <c r="AC313" i="1"/>
  <c r="AC315" i="1"/>
  <c r="AC318" i="1"/>
  <c r="AC320" i="1"/>
  <c r="AC322" i="1"/>
  <c r="AC324" i="1"/>
  <c r="AC328" i="1"/>
  <c r="AC330" i="1"/>
  <c r="AC332" i="1"/>
  <c r="AC334" i="1"/>
  <c r="AC336" i="1"/>
  <c r="AC338" i="1"/>
  <c r="AC343" i="1"/>
  <c r="AC345" i="1"/>
  <c r="AC347" i="1"/>
  <c r="AC349" i="1"/>
  <c r="AC351" i="1"/>
  <c r="BI142" i="1"/>
  <c r="BI146" i="1"/>
  <c r="BI154" i="1"/>
  <c r="BI158" i="1"/>
  <c r="BI302" i="1"/>
  <c r="X302" i="1" s="1"/>
  <c r="BI150" i="1"/>
  <c r="BI179" i="1"/>
  <c r="BI183" i="1"/>
  <c r="BI175" i="1"/>
  <c r="BI182" i="1"/>
  <c r="BI301" i="1"/>
  <c r="W301" i="1" s="1"/>
  <c r="I203" i="3"/>
  <c r="I199" i="3"/>
  <c r="I112" i="3"/>
  <c r="J10" i="3"/>
  <c r="I6" i="3"/>
  <c r="M17" i="3"/>
  <c r="J172" i="3"/>
  <c r="I164" i="3"/>
  <c r="L148" i="3"/>
  <c r="I72" i="3"/>
  <c r="M81" i="3"/>
  <c r="K119" i="3"/>
  <c r="L55" i="3"/>
  <c r="D55" i="3" s="1"/>
  <c r="BG77" i="1" s="1"/>
  <c r="AI77" i="1" s="1"/>
  <c r="K37" i="3"/>
  <c r="I37" i="3"/>
  <c r="M41" i="3"/>
  <c r="J41" i="3"/>
  <c r="L70" i="3"/>
  <c r="M70" i="3"/>
  <c r="M74" i="3"/>
  <c r="K74" i="3"/>
  <c r="J146" i="3"/>
  <c r="I146" i="3"/>
  <c r="M150" i="3"/>
  <c r="K150" i="3"/>
  <c r="J154" i="3"/>
  <c r="I154" i="3"/>
  <c r="M158" i="3"/>
  <c r="K158" i="3"/>
  <c r="J166" i="3"/>
  <c r="L166" i="3"/>
  <c r="L161" i="3"/>
  <c r="M161" i="3"/>
  <c r="L170" i="3"/>
  <c r="M170" i="3"/>
  <c r="K174" i="3"/>
  <c r="L174" i="3"/>
  <c r="K178" i="3"/>
  <c r="M178" i="3"/>
  <c r="L182" i="3"/>
  <c r="I182" i="3"/>
  <c r="I186" i="3"/>
  <c r="L186" i="3"/>
  <c r="K190" i="3"/>
  <c r="L190" i="3"/>
  <c r="K194" i="3"/>
  <c r="M194" i="3"/>
  <c r="M203" i="3"/>
  <c r="K199" i="3"/>
  <c r="K116" i="3"/>
  <c r="M112" i="3"/>
  <c r="I10" i="3"/>
  <c r="M6" i="3"/>
  <c r="J184" i="3"/>
  <c r="I172" i="3"/>
  <c r="M164" i="3"/>
  <c r="K23" i="3"/>
  <c r="I23" i="3"/>
  <c r="L60" i="3"/>
  <c r="M60" i="3"/>
  <c r="M103" i="3"/>
  <c r="L103" i="3"/>
  <c r="M107" i="3"/>
  <c r="L107" i="3"/>
  <c r="L72" i="3"/>
  <c r="K72" i="3"/>
  <c r="M119" i="3"/>
  <c r="L119" i="3"/>
  <c r="M123" i="3"/>
  <c r="J123" i="3"/>
  <c r="J81" i="3"/>
  <c r="L81" i="3"/>
  <c r="L116" i="3"/>
  <c r="M184" i="3"/>
  <c r="L164" i="3"/>
  <c r="M148" i="3"/>
  <c r="I123" i="3"/>
  <c r="M13" i="3"/>
  <c r="L13" i="3"/>
  <c r="M21" i="3"/>
  <c r="J21" i="3"/>
  <c r="M51" i="3"/>
  <c r="L51" i="3"/>
  <c r="J58" i="3"/>
  <c r="L58" i="3"/>
  <c r="L204" i="3"/>
  <c r="M204" i="3"/>
  <c r="L257" i="3"/>
  <c r="K257" i="3"/>
  <c r="J258" i="3"/>
  <c r="L253" i="3"/>
  <c r="K253" i="3"/>
  <c r="J254" i="3"/>
  <c r="M257" i="3"/>
  <c r="K258" i="3"/>
  <c r="I257" i="3"/>
  <c r="BI190" i="1"/>
  <c r="BI144" i="1"/>
  <c r="BI177" i="1"/>
  <c r="BI185" i="1"/>
  <c r="W295" i="1" s="1"/>
  <c r="BI129" i="1"/>
  <c r="BI141" i="1"/>
  <c r="BI145" i="1"/>
  <c r="BI153" i="1"/>
  <c r="BI165" i="1"/>
  <c r="BI178" i="1"/>
  <c r="BI149" i="1"/>
  <c r="BI147" i="1"/>
  <c r="BI176" i="1"/>
  <c r="BI184" i="1"/>
  <c r="BI307" i="1"/>
  <c r="Y307" i="1" s="1"/>
  <c r="BI311" i="1"/>
  <c r="W311" i="1" s="1"/>
  <c r="BI315" i="1"/>
  <c r="W315" i="1" s="1"/>
  <c r="BI320" i="1"/>
  <c r="W320" i="1" s="1"/>
  <c r="BI324" i="1"/>
  <c r="W324" i="1" s="1"/>
  <c r="BI328" i="1"/>
  <c r="W328" i="1" s="1"/>
  <c r="BI332" i="1"/>
  <c r="W332" i="1" s="1"/>
  <c r="BI336" i="1"/>
  <c r="W336" i="1" s="1"/>
  <c r="BI340" i="1"/>
  <c r="W340" i="1" s="1"/>
  <c r="BI345" i="1"/>
  <c r="X345" i="1" s="1"/>
  <c r="BI349" i="1"/>
  <c r="Y349" i="1" s="1"/>
  <c r="Y25" i="1"/>
  <c r="BI304" i="1"/>
  <c r="Y304" i="1" s="1"/>
  <c r="BI308" i="1"/>
  <c r="W308" i="1" s="1"/>
  <c r="BI312" i="1"/>
  <c r="V312" i="1" s="1"/>
  <c r="BI317" i="1"/>
  <c r="X317" i="1" s="1"/>
  <c r="BI321" i="1"/>
  <c r="Y321" i="1" s="1"/>
  <c r="BI325" i="1"/>
  <c r="V325" i="1" s="1"/>
  <c r="BI329" i="1"/>
  <c r="W329" i="1" s="1"/>
  <c r="BI333" i="1"/>
  <c r="X333" i="1" s="1"/>
  <c r="BI337" i="1"/>
  <c r="Y337" i="1" s="1"/>
  <c r="BI342" i="1"/>
  <c r="X342" i="1" s="1"/>
  <c r="BI346" i="1"/>
  <c r="X346" i="1" s="1"/>
  <c r="BI350" i="1"/>
  <c r="W350" i="1" s="1"/>
  <c r="BI305" i="1"/>
  <c r="W305" i="1" s="1"/>
  <c r="BI309" i="1"/>
  <c r="W309" i="1" s="1"/>
  <c r="BI313" i="1"/>
  <c r="W313" i="1" s="1"/>
  <c r="BI318" i="1"/>
  <c r="W318" i="1" s="1"/>
  <c r="BI322" i="1"/>
  <c r="W322" i="1" s="1"/>
  <c r="BI326" i="1"/>
  <c r="W326" i="1" s="1"/>
  <c r="BI330" i="1"/>
  <c r="W330" i="1" s="1"/>
  <c r="BI334" i="1"/>
  <c r="W334" i="1" s="1"/>
  <c r="BI338" i="1"/>
  <c r="Y338" i="1" s="1"/>
  <c r="BI343" i="1"/>
  <c r="V343" i="1" s="1"/>
  <c r="BI347" i="1"/>
  <c r="X347" i="1" s="1"/>
  <c r="BI351" i="1"/>
  <c r="X351" i="1" s="1"/>
  <c r="BI173" i="1"/>
  <c r="BI306" i="1"/>
  <c r="V306" i="1" s="1"/>
  <c r="BI310" i="1"/>
  <c r="X310" i="1" s="1"/>
  <c r="BI314" i="1"/>
  <c r="W314" i="1" s="1"/>
  <c r="BI319" i="1"/>
  <c r="W319" i="1" s="1"/>
  <c r="BI323" i="1"/>
  <c r="V323" i="1" s="1"/>
  <c r="BI327" i="1"/>
  <c r="X327" i="1" s="1"/>
  <c r="BI331" i="1"/>
  <c r="X331" i="1" s="1"/>
  <c r="BI335" i="1"/>
  <c r="Y335" i="1" s="1"/>
  <c r="BI339" i="1"/>
  <c r="W339" i="1" s="1"/>
  <c r="BI344" i="1"/>
  <c r="V344" i="1" s="1"/>
  <c r="BI348" i="1"/>
  <c r="V348" i="1" s="1"/>
  <c r="BI352" i="1"/>
  <c r="X352" i="1" s="1"/>
  <c r="L252" i="3"/>
  <c r="K251" i="3"/>
  <c r="J252" i="3"/>
  <c r="L251" i="3"/>
  <c r="BI303" i="1"/>
  <c r="X303" i="1" s="1"/>
  <c r="M251" i="3"/>
  <c r="BI243" i="1"/>
  <c r="BI204" i="1" l="1"/>
  <c r="S185" i="1"/>
  <c r="T153" i="1"/>
  <c r="R164" i="1"/>
  <c r="R132" i="1"/>
  <c r="R172" i="1"/>
  <c r="S192" i="1"/>
  <c r="R156" i="1"/>
  <c r="T192" i="1"/>
  <c r="S177" i="1"/>
  <c r="R148" i="1"/>
  <c r="R181" i="1"/>
  <c r="R180" i="1"/>
  <c r="W169" i="1"/>
  <c r="S156" i="1"/>
  <c r="V295" i="1"/>
  <c r="X295" i="1"/>
  <c r="AO229" i="1"/>
  <c r="AO122" i="1"/>
  <c r="AO204" i="1"/>
  <c r="AO219" i="1"/>
  <c r="AO203" i="1"/>
  <c r="BI229" i="1"/>
  <c r="V169" i="1" s="1"/>
  <c r="BI115" i="1"/>
  <c r="AL272" i="1"/>
  <c r="AO272" i="1"/>
  <c r="AO106" i="1"/>
  <c r="AO118" i="1"/>
  <c r="AO231" i="1"/>
  <c r="AO200" i="1"/>
  <c r="AO230" i="1"/>
  <c r="AO260" i="1"/>
  <c r="AL278" i="1"/>
  <c r="AO278" i="1"/>
  <c r="AL188" i="1"/>
  <c r="AO188" i="1"/>
  <c r="AO102" i="1"/>
  <c r="AO206" i="1"/>
  <c r="AO190" i="1"/>
  <c r="AO251" i="1"/>
  <c r="AO246" i="1"/>
  <c r="AO77" i="1"/>
  <c r="AO196" i="1"/>
  <c r="AO257" i="1"/>
  <c r="AO91" i="1"/>
  <c r="BI98" i="1"/>
  <c r="BI88" i="1"/>
  <c r="AO115" i="1"/>
  <c r="AO98" i="1"/>
  <c r="AO202" i="1"/>
  <c r="AO109" i="1"/>
  <c r="AO93" i="1"/>
  <c r="AO104" i="1"/>
  <c r="AO88" i="1"/>
  <c r="AO192" i="1"/>
  <c r="AO120" i="1"/>
  <c r="AO103" i="1"/>
  <c r="AO238" i="1"/>
  <c r="AO222" i="1"/>
  <c r="AO191" i="1"/>
  <c r="AO252" i="1"/>
  <c r="BF41" i="4"/>
  <c r="S41" i="4" s="1"/>
  <c r="AM41" i="4" s="1"/>
  <c r="BZ41" i="4"/>
  <c r="BF26" i="4"/>
  <c r="S26" i="4" s="1"/>
  <c r="AM26" i="4" s="1"/>
  <c r="BZ26" i="4"/>
  <c r="BF49" i="4"/>
  <c r="S49" i="4" s="1"/>
  <c r="AM49" i="4" s="1"/>
  <c r="BZ49" i="4"/>
  <c r="BF39" i="4"/>
  <c r="S39" i="4" s="1"/>
  <c r="BZ39" i="4"/>
  <c r="BF50" i="4"/>
  <c r="S50" i="4" s="1"/>
  <c r="AM50" i="4" s="1"/>
  <c r="BZ50" i="4"/>
  <c r="BZ20" i="4"/>
  <c r="BF20" i="4"/>
  <c r="S20" i="4" s="1"/>
  <c r="AM20" i="4" s="1"/>
  <c r="BF28" i="4"/>
  <c r="S28" i="4" s="1"/>
  <c r="AM28" i="4" s="1"/>
  <c r="BZ28" i="4"/>
  <c r="BZ33" i="4"/>
  <c r="BF33" i="4"/>
  <c r="S33" i="4" s="1"/>
  <c r="AM33" i="4" s="1"/>
  <c r="BZ56" i="4"/>
  <c r="BF56" i="4"/>
  <c r="S56" i="4" s="1"/>
  <c r="AM56" i="4" s="1"/>
  <c r="BF38" i="4"/>
  <c r="S38" i="4" s="1"/>
  <c r="AM38" i="4" s="1"/>
  <c r="BZ38" i="4"/>
  <c r="BF32" i="4"/>
  <c r="S32" i="4" s="1"/>
  <c r="AM32" i="4" s="1"/>
  <c r="BZ32" i="4"/>
  <c r="BF40" i="4"/>
  <c r="S40" i="4" s="1"/>
  <c r="AM40" i="4" s="1"/>
  <c r="BZ40" i="4"/>
  <c r="BF51" i="4"/>
  <c r="S51" i="4" s="1"/>
  <c r="AM51" i="4" s="1"/>
  <c r="BZ51" i="4"/>
  <c r="BF48" i="4"/>
  <c r="S48" i="4" s="1"/>
  <c r="AM48" i="4" s="1"/>
  <c r="BZ48" i="4"/>
  <c r="BF30" i="4"/>
  <c r="S30" i="4" s="1"/>
  <c r="AM30" i="4" s="1"/>
  <c r="BZ30" i="4"/>
  <c r="BF45" i="4"/>
  <c r="S45" i="4" s="1"/>
  <c r="AM45" i="4" s="1"/>
  <c r="BZ45" i="4"/>
  <c r="BF31" i="4"/>
  <c r="S31" i="4" s="1"/>
  <c r="AM31" i="4" s="1"/>
  <c r="BZ31" i="4"/>
  <c r="BF46" i="4"/>
  <c r="S46" i="4" s="1"/>
  <c r="AM46" i="4" s="1"/>
  <c r="BZ46" i="4"/>
  <c r="BF24" i="4"/>
  <c r="S24" i="4" s="1"/>
  <c r="AM24" i="4" s="1"/>
  <c r="BZ55" i="4"/>
  <c r="BF55" i="4"/>
  <c r="S55" i="4" s="1"/>
  <c r="AM55" i="4" s="1"/>
  <c r="BF29" i="4"/>
  <c r="S29" i="4" s="1"/>
  <c r="AM29" i="4" s="1"/>
  <c r="BZ29" i="4"/>
  <c r="BF37" i="4"/>
  <c r="S37" i="4" s="1"/>
  <c r="AM37" i="4" s="1"/>
  <c r="BZ37" i="4"/>
  <c r="BZ52" i="4"/>
  <c r="BF52" i="4"/>
  <c r="S52" i="4" s="1"/>
  <c r="AM52" i="4" s="1"/>
  <c r="BF34" i="4"/>
  <c r="S34" i="4" s="1"/>
  <c r="AM34" i="4" s="1"/>
  <c r="BZ34" i="4"/>
  <c r="BZ61" i="4"/>
  <c r="BF61" i="4"/>
  <c r="S61" i="4" s="1"/>
  <c r="AM61" i="4" s="1"/>
  <c r="BF35" i="4"/>
  <c r="S35" i="4" s="1"/>
  <c r="AM35" i="4" s="1"/>
  <c r="BZ35" i="4"/>
  <c r="BZ62" i="4"/>
  <c r="BF62" i="4"/>
  <c r="S62" i="4" s="1"/>
  <c r="AM62" i="4" s="1"/>
  <c r="BF47" i="4"/>
  <c r="S47" i="4" s="1"/>
  <c r="AM47" i="4" s="1"/>
  <c r="BZ47" i="4"/>
  <c r="BZ59" i="4"/>
  <c r="BF59" i="4"/>
  <c r="S59" i="4" s="1"/>
  <c r="AM59" i="4" s="1"/>
  <c r="BF25" i="4"/>
  <c r="S25" i="4" s="1"/>
  <c r="AM25" i="4" s="1"/>
  <c r="BZ25" i="4"/>
  <c r="BZ60" i="4"/>
  <c r="BF60" i="4"/>
  <c r="S60" i="4" s="1"/>
  <c r="AM60" i="4" s="1"/>
  <c r="BZ53" i="4"/>
  <c r="BF53" i="4"/>
  <c r="S53" i="4" s="1"/>
  <c r="AM53" i="4" s="1"/>
  <c r="BZ57" i="4"/>
  <c r="BF57" i="4"/>
  <c r="S57" i="4" s="1"/>
  <c r="AM57" i="4" s="1"/>
  <c r="BZ19" i="4"/>
  <c r="BF19" i="4"/>
  <c r="S19" i="4" s="1"/>
  <c r="AM19" i="4" s="1"/>
  <c r="BF27" i="4"/>
  <c r="S27" i="4" s="1"/>
  <c r="AM27" i="4" s="1"/>
  <c r="BZ27" i="4"/>
  <c r="BZ54" i="4"/>
  <c r="BF54" i="4"/>
  <c r="S54" i="4" s="1"/>
  <c r="AM54" i="4" s="1"/>
  <c r="BZ58" i="4"/>
  <c r="BF58" i="4"/>
  <c r="S58" i="4" s="1"/>
  <c r="AM58" i="4" s="1"/>
  <c r="BZ36" i="4"/>
  <c r="BF36" i="4"/>
  <c r="S36" i="4" s="1"/>
  <c r="AM36" i="4" s="1"/>
  <c r="BZ63" i="4"/>
  <c r="BF63" i="4"/>
  <c r="S63" i="4" s="1"/>
  <c r="AM63" i="4" s="1"/>
  <c r="BF18" i="4"/>
  <c r="S18" i="4" s="1"/>
  <c r="AM18" i="4" s="1"/>
  <c r="BZ18" i="4"/>
  <c r="BF17" i="4"/>
  <c r="S17" i="4" s="1"/>
  <c r="AM17" i="4" s="1"/>
  <c r="BZ17" i="4"/>
  <c r="BF21" i="4"/>
  <c r="S21" i="4" s="1"/>
  <c r="AM21" i="4" s="1"/>
  <c r="BF22" i="4"/>
  <c r="S22" i="4" s="1"/>
  <c r="AM22" i="4" s="1"/>
  <c r="BF23" i="4"/>
  <c r="S23" i="4" s="1"/>
  <c r="AM23" i="4" s="1"/>
  <c r="AU44" i="4"/>
  <c r="BN43" i="4"/>
  <c r="AA43" i="4" s="1"/>
  <c r="CH43" i="4"/>
  <c r="CH42" i="4"/>
  <c r="BN42" i="4"/>
  <c r="AA42" i="4" s="1"/>
  <c r="S16" i="4"/>
  <c r="AM16" i="4" s="1"/>
  <c r="AI283" i="1"/>
  <c r="AL283" i="1"/>
  <c r="AL115" i="1"/>
  <c r="AI277" i="1"/>
  <c r="AL277" i="1"/>
  <c r="AI275" i="1"/>
  <c r="AL275" i="1"/>
  <c r="AI270" i="1"/>
  <c r="AL270" i="1"/>
  <c r="AL91" i="1"/>
  <c r="AL195" i="1"/>
  <c r="AL229" i="1"/>
  <c r="AL246" i="1"/>
  <c r="AL77" i="1"/>
  <c r="AL257" i="1"/>
  <c r="AI281" i="1"/>
  <c r="AL281" i="1"/>
  <c r="AI186" i="1"/>
  <c r="AL186" i="1"/>
  <c r="AL120" i="1"/>
  <c r="AL238" i="1"/>
  <c r="AL222" i="1"/>
  <c r="AL191" i="1"/>
  <c r="AL252" i="1"/>
  <c r="AL109" i="1"/>
  <c r="AL93" i="1"/>
  <c r="AI291" i="1"/>
  <c r="AL291" i="1"/>
  <c r="AI279" i="1"/>
  <c r="AL279" i="1"/>
  <c r="AI276" i="1"/>
  <c r="AL276" i="1"/>
  <c r="AI274" i="1"/>
  <c r="AL274" i="1"/>
  <c r="AI187" i="1"/>
  <c r="AL187" i="1"/>
  <c r="AI289" i="1"/>
  <c r="AL289" i="1"/>
  <c r="AL219" i="1"/>
  <c r="AL203" i="1"/>
  <c r="AL102" i="1"/>
  <c r="AL206" i="1"/>
  <c r="AL190" i="1"/>
  <c r="AL122" i="1"/>
  <c r="AL204" i="1"/>
  <c r="T226" i="1"/>
  <c r="T218" i="1"/>
  <c r="S207" i="1"/>
  <c r="T203" i="1"/>
  <c r="BI106" i="1"/>
  <c r="AI106" i="1"/>
  <c r="BI103" i="1"/>
  <c r="AI103" i="1"/>
  <c r="AI118" i="1"/>
  <c r="BI196" i="1"/>
  <c r="W135" i="1" s="1"/>
  <c r="AI196" i="1"/>
  <c r="BI104" i="1"/>
  <c r="AI104" i="1"/>
  <c r="H296" i="1"/>
  <c r="F296" i="1"/>
  <c r="G296" i="1"/>
  <c r="AI195" i="1"/>
  <c r="R238" i="1"/>
  <c r="T195" i="1"/>
  <c r="T46" i="1"/>
  <c r="R34" i="1"/>
  <c r="Q252" i="1"/>
  <c r="R229" i="1"/>
  <c r="T230" i="1"/>
  <c r="T210" i="1"/>
  <c r="AI192" i="1"/>
  <c r="AI230" i="1"/>
  <c r="AI98" i="1"/>
  <c r="S222" i="1"/>
  <c r="T211" i="1"/>
  <c r="R221" i="1"/>
  <c r="S225" i="1"/>
  <c r="L260" i="1"/>
  <c r="S42" i="1"/>
  <c r="BI200" i="1"/>
  <c r="V139" i="1" s="1"/>
  <c r="AI200" i="1"/>
  <c r="T242" i="1"/>
  <c r="S233" i="1"/>
  <c r="R237" i="1"/>
  <c r="AI272" i="1"/>
  <c r="AI260" i="1"/>
  <c r="S199" i="1"/>
  <c r="S191" i="1"/>
  <c r="T38" i="1"/>
  <c r="T30" i="1"/>
  <c r="R234" i="1"/>
  <c r="T202" i="1"/>
  <c r="S206" i="1"/>
  <c r="I25" i="1"/>
  <c r="BI231" i="1"/>
  <c r="AI231" i="1"/>
  <c r="BI202" i="1"/>
  <c r="V141" i="1" s="1"/>
  <c r="AI202" i="1"/>
  <c r="BI251" i="1"/>
  <c r="W251" i="1" s="1"/>
  <c r="AI251" i="1"/>
  <c r="AI88" i="1"/>
  <c r="AI278" i="1"/>
  <c r="AI188" i="1"/>
  <c r="F298" i="1"/>
  <c r="G298" i="1"/>
  <c r="H298" i="1"/>
  <c r="H297" i="1"/>
  <c r="G297" i="1"/>
  <c r="F297" i="1"/>
  <c r="O87" i="1"/>
  <c r="S87" i="1"/>
  <c r="T171" i="1"/>
  <c r="R171" i="1"/>
  <c r="S171" i="1"/>
  <c r="T139" i="1"/>
  <c r="R139" i="1"/>
  <c r="S139" i="1"/>
  <c r="O48" i="1"/>
  <c r="T48" i="1"/>
  <c r="R48" i="1"/>
  <c r="S48" i="1"/>
  <c r="R146" i="1"/>
  <c r="T146" i="1"/>
  <c r="S146" i="1"/>
  <c r="S158" i="1"/>
  <c r="R158" i="1"/>
  <c r="T158" i="1"/>
  <c r="O41" i="1"/>
  <c r="S41" i="1"/>
  <c r="T41" i="1"/>
  <c r="R41" i="1"/>
  <c r="S160" i="1"/>
  <c r="R160" i="1"/>
  <c r="T39" i="1"/>
  <c r="R39" i="1"/>
  <c r="S39" i="1"/>
  <c r="T92" i="1"/>
  <c r="S92" i="1"/>
  <c r="O25" i="1"/>
  <c r="S25" i="1"/>
  <c r="T25" i="1"/>
  <c r="R25" i="1"/>
  <c r="S200" i="1"/>
  <c r="R200" i="1"/>
  <c r="T200" i="1"/>
  <c r="T138" i="1"/>
  <c r="R138" i="1"/>
  <c r="S138" i="1"/>
  <c r="T212" i="1"/>
  <c r="S212" i="1"/>
  <c r="R212" i="1"/>
  <c r="T198" i="1"/>
  <c r="R198" i="1"/>
  <c r="N196" i="1"/>
  <c r="T196" i="1"/>
  <c r="S196" i="1"/>
  <c r="R196" i="1"/>
  <c r="S131" i="1"/>
  <c r="T131" i="1"/>
  <c r="R131" i="1"/>
  <c r="M248" i="1"/>
  <c r="S248" i="1"/>
  <c r="T248" i="1"/>
  <c r="T223" i="1"/>
  <c r="R223" i="1"/>
  <c r="S223" i="1"/>
  <c r="T274" i="1"/>
  <c r="R274" i="1"/>
  <c r="R187" i="1"/>
  <c r="S187" i="1"/>
  <c r="T187" i="1"/>
  <c r="T273" i="1"/>
  <c r="R273" i="1"/>
  <c r="R287" i="1"/>
  <c r="T287" i="1"/>
  <c r="R286" i="1"/>
  <c r="T286" i="1"/>
  <c r="R277" i="1"/>
  <c r="T277" i="1"/>
  <c r="S188" i="1"/>
  <c r="R188" i="1"/>
  <c r="T188" i="1"/>
  <c r="T291" i="1"/>
  <c r="R291" i="1"/>
  <c r="S67" i="1"/>
  <c r="T67" i="1"/>
  <c r="R67" i="1"/>
  <c r="T64" i="1"/>
  <c r="R64" i="1"/>
  <c r="S64" i="1"/>
  <c r="R65" i="1"/>
  <c r="S65" i="1"/>
  <c r="T65" i="1"/>
  <c r="T296" i="1"/>
  <c r="R296" i="1"/>
  <c r="T185" i="1"/>
  <c r="T177" i="1"/>
  <c r="S169" i="1"/>
  <c r="R161" i="1"/>
  <c r="R153" i="1"/>
  <c r="T149" i="1"/>
  <c r="S141" i="1"/>
  <c r="S133" i="1"/>
  <c r="S242" i="1"/>
  <c r="T124" i="1"/>
  <c r="T116" i="1"/>
  <c r="R107" i="1"/>
  <c r="S99" i="1"/>
  <c r="S91" i="1"/>
  <c r="T87" i="1"/>
  <c r="S238" i="1"/>
  <c r="R230" i="1"/>
  <c r="R222" i="1"/>
  <c r="S211" i="1"/>
  <c r="R191" i="1"/>
  <c r="T252" i="1"/>
  <c r="S34" i="1"/>
  <c r="R184" i="1"/>
  <c r="S164" i="1"/>
  <c r="S148" i="1"/>
  <c r="R136" i="1"/>
  <c r="R119" i="1"/>
  <c r="S86" i="1"/>
  <c r="S75" i="1"/>
  <c r="T221" i="1"/>
  <c r="R210" i="1"/>
  <c r="T265" i="1"/>
  <c r="S265" i="1"/>
  <c r="T257" i="1"/>
  <c r="S257" i="1"/>
  <c r="T249" i="1"/>
  <c r="S249" i="1"/>
  <c r="T224" i="1"/>
  <c r="S224" i="1"/>
  <c r="R224" i="1"/>
  <c r="T215" i="1"/>
  <c r="S215" i="1"/>
  <c r="R205" i="1"/>
  <c r="T205" i="1"/>
  <c r="S205" i="1"/>
  <c r="S241" i="1"/>
  <c r="T241" i="1"/>
  <c r="P120" i="1"/>
  <c r="R120" i="1"/>
  <c r="T109" i="1"/>
  <c r="R109" i="1"/>
  <c r="R101" i="1"/>
  <c r="T101" i="1"/>
  <c r="Q95" i="1"/>
  <c r="T95" i="1"/>
  <c r="T77" i="1"/>
  <c r="S77" i="1"/>
  <c r="S147" i="1"/>
  <c r="T147" i="1"/>
  <c r="R147" i="1"/>
  <c r="R127" i="1"/>
  <c r="S127" i="1"/>
  <c r="T127" i="1"/>
  <c r="R36" i="1"/>
  <c r="T36" i="1"/>
  <c r="S36" i="1"/>
  <c r="J28" i="1"/>
  <c r="T28" i="1"/>
  <c r="S28" i="1"/>
  <c r="R28" i="1"/>
  <c r="T254" i="1"/>
  <c r="S254" i="1"/>
  <c r="S250" i="1"/>
  <c r="T250" i="1"/>
  <c r="S174" i="1"/>
  <c r="R174" i="1"/>
  <c r="T174" i="1"/>
  <c r="S176" i="1"/>
  <c r="R176" i="1"/>
  <c r="T84" i="1"/>
  <c r="S84" i="1"/>
  <c r="S82" i="1"/>
  <c r="R203" i="1"/>
  <c r="S203" i="1"/>
  <c r="T100" i="1"/>
  <c r="S100" i="1"/>
  <c r="R202" i="1"/>
  <c r="S202" i="1"/>
  <c r="BI195" i="1"/>
  <c r="X134" i="1" s="1"/>
  <c r="T263" i="1"/>
  <c r="S263" i="1"/>
  <c r="T255" i="1"/>
  <c r="S255" i="1"/>
  <c r="T247" i="1"/>
  <c r="S247" i="1"/>
  <c r="R236" i="1"/>
  <c r="S236" i="1"/>
  <c r="T236" i="1"/>
  <c r="S201" i="1"/>
  <c r="R201" i="1"/>
  <c r="T201" i="1"/>
  <c r="T193" i="1"/>
  <c r="S193" i="1"/>
  <c r="R193" i="1"/>
  <c r="T126" i="1"/>
  <c r="S126" i="1"/>
  <c r="R126" i="1"/>
  <c r="R118" i="1"/>
  <c r="T118" i="1"/>
  <c r="T93" i="1"/>
  <c r="S93" i="1"/>
  <c r="T85" i="1"/>
  <c r="S85" i="1"/>
  <c r="S179" i="1"/>
  <c r="T179" i="1"/>
  <c r="R179" i="1"/>
  <c r="T167" i="1"/>
  <c r="R167" i="1"/>
  <c r="S167" i="1"/>
  <c r="J72" i="1"/>
  <c r="T72" i="1"/>
  <c r="S72" i="1"/>
  <c r="R72" i="1"/>
  <c r="O46" i="1"/>
  <c r="S46" i="1"/>
  <c r="R46" i="1"/>
  <c r="J26" i="1"/>
  <c r="T26" i="1"/>
  <c r="R26" i="1"/>
  <c r="R219" i="1"/>
  <c r="S219" i="1"/>
  <c r="T214" i="1"/>
  <c r="S214" i="1"/>
  <c r="S142" i="1"/>
  <c r="R142" i="1"/>
  <c r="T142" i="1"/>
  <c r="T154" i="1"/>
  <c r="S154" i="1"/>
  <c r="R154" i="1"/>
  <c r="S231" i="1"/>
  <c r="R231" i="1"/>
  <c r="T231" i="1"/>
  <c r="P256" i="1"/>
  <c r="S256" i="1"/>
  <c r="T256" i="1"/>
  <c r="T45" i="1"/>
  <c r="R45" i="1"/>
  <c r="S45" i="1"/>
  <c r="T110" i="1"/>
  <c r="T121" i="1"/>
  <c r="R121" i="1"/>
  <c r="T194" i="1"/>
  <c r="R194" i="1"/>
  <c r="T166" i="1"/>
  <c r="S166" i="1"/>
  <c r="R166" i="1"/>
  <c r="S264" i="1"/>
  <c r="T264" i="1"/>
  <c r="T78" i="1"/>
  <c r="S78" i="1"/>
  <c r="R113" i="1"/>
  <c r="T113" i="1"/>
  <c r="T239" i="1"/>
  <c r="R239" i="1"/>
  <c r="S239" i="1"/>
  <c r="R279" i="1"/>
  <c r="T279" i="1"/>
  <c r="R186" i="1"/>
  <c r="S186" i="1"/>
  <c r="T186" i="1"/>
  <c r="T272" i="1"/>
  <c r="R272" i="1"/>
  <c r="R285" i="1"/>
  <c r="T285" i="1"/>
  <c r="T275" i="1"/>
  <c r="R275" i="1"/>
  <c r="T290" i="1"/>
  <c r="R290" i="1"/>
  <c r="S268" i="1"/>
  <c r="T268" i="1"/>
  <c r="T284" i="1"/>
  <c r="R284" i="1"/>
  <c r="T289" i="1"/>
  <c r="R289" i="1"/>
  <c r="T189" i="1"/>
  <c r="S189" i="1"/>
  <c r="R189" i="1"/>
  <c r="S57" i="1"/>
  <c r="T57" i="1"/>
  <c r="R57" i="1"/>
  <c r="S56" i="1"/>
  <c r="T56" i="1"/>
  <c r="R56" i="1"/>
  <c r="R66" i="1"/>
  <c r="T66" i="1"/>
  <c r="S66" i="1"/>
  <c r="T55" i="1"/>
  <c r="R55" i="1"/>
  <c r="S55" i="1"/>
  <c r="R295" i="1"/>
  <c r="S295" i="1"/>
  <c r="S181" i="1"/>
  <c r="R173" i="1"/>
  <c r="T169" i="1"/>
  <c r="T161" i="1"/>
  <c r="S153" i="1"/>
  <c r="R145" i="1"/>
  <c r="R137" i="1"/>
  <c r="T133" i="1"/>
  <c r="R242" i="1"/>
  <c r="T107" i="1"/>
  <c r="R91" i="1"/>
  <c r="S83" i="1"/>
  <c r="T238" i="1"/>
  <c r="S230" i="1"/>
  <c r="T222" i="1"/>
  <c r="R211" i="1"/>
  <c r="T191" i="1"/>
  <c r="S252" i="1"/>
  <c r="T34" i="1"/>
  <c r="S184" i="1"/>
  <c r="T164" i="1"/>
  <c r="T148" i="1"/>
  <c r="S136" i="1"/>
  <c r="R241" i="1"/>
  <c r="R106" i="1"/>
  <c r="T86" i="1"/>
  <c r="S221" i="1"/>
  <c r="S210" i="1"/>
  <c r="S198" i="1"/>
  <c r="S261" i="1"/>
  <c r="T261" i="1"/>
  <c r="S253" i="1"/>
  <c r="T253" i="1"/>
  <c r="S245" i="1"/>
  <c r="T245" i="1"/>
  <c r="T228" i="1"/>
  <c r="S228" i="1"/>
  <c r="R228" i="1"/>
  <c r="R220" i="1"/>
  <c r="T220" i="1"/>
  <c r="S220" i="1"/>
  <c r="S209" i="1"/>
  <c r="T209" i="1"/>
  <c r="R209" i="1"/>
  <c r="T199" i="1"/>
  <c r="R199" i="1"/>
  <c r="T105" i="1"/>
  <c r="R105" i="1"/>
  <c r="S81" i="1"/>
  <c r="T81" i="1"/>
  <c r="R175" i="1"/>
  <c r="S175" i="1"/>
  <c r="T175" i="1"/>
  <c r="T155" i="1"/>
  <c r="R155" i="1"/>
  <c r="S155" i="1"/>
  <c r="R143" i="1"/>
  <c r="S143" i="1"/>
  <c r="T143" i="1"/>
  <c r="T135" i="1"/>
  <c r="R135" i="1"/>
  <c r="S135" i="1"/>
  <c r="N70" i="1"/>
  <c r="R70" i="1"/>
  <c r="T70" i="1"/>
  <c r="S70" i="1"/>
  <c r="K44" i="1"/>
  <c r="T44" i="1"/>
  <c r="S44" i="1"/>
  <c r="R44" i="1"/>
  <c r="N32" i="1"/>
  <c r="T32" i="1"/>
  <c r="R32" i="1"/>
  <c r="S32" i="1"/>
  <c r="S232" i="1"/>
  <c r="R232" i="1"/>
  <c r="T232" i="1"/>
  <c r="S98" i="1"/>
  <c r="T217" i="1"/>
  <c r="R217" i="1"/>
  <c r="S217" i="1"/>
  <c r="T125" i="1"/>
  <c r="S125" i="1"/>
  <c r="R125" i="1"/>
  <c r="R243" i="1"/>
  <c r="S243" i="1"/>
  <c r="T243" i="1"/>
  <c r="S80" i="1"/>
  <c r="T80" i="1"/>
  <c r="R117" i="1"/>
  <c r="T117" i="1"/>
  <c r="T227" i="1"/>
  <c r="R227" i="1"/>
  <c r="S227" i="1"/>
  <c r="T43" i="1"/>
  <c r="R43" i="1"/>
  <c r="S43" i="1"/>
  <c r="S190" i="1"/>
  <c r="T190" i="1"/>
  <c r="S216" i="1"/>
  <c r="R216" i="1"/>
  <c r="T216" i="1"/>
  <c r="S71" i="1"/>
  <c r="T71" i="1"/>
  <c r="R71" i="1"/>
  <c r="R159" i="1"/>
  <c r="S159" i="1"/>
  <c r="T159" i="1"/>
  <c r="T170" i="1"/>
  <c r="S170" i="1"/>
  <c r="R170" i="1"/>
  <c r="T182" i="1"/>
  <c r="R182" i="1"/>
  <c r="S182" i="1"/>
  <c r="S96" i="1"/>
  <c r="T96" i="1"/>
  <c r="S229" i="1"/>
  <c r="T229" i="1"/>
  <c r="T108" i="1"/>
  <c r="R108" i="1"/>
  <c r="T262" i="1"/>
  <c r="S262" i="1"/>
  <c r="O119" i="1"/>
  <c r="T208" i="1"/>
  <c r="S208" i="1"/>
  <c r="R208" i="1"/>
  <c r="R162" i="1"/>
  <c r="T162" i="1"/>
  <c r="S162" i="1"/>
  <c r="P33" i="1"/>
  <c r="R33" i="1"/>
  <c r="S33" i="1"/>
  <c r="T33" i="1"/>
  <c r="J31" i="1"/>
  <c r="R31" i="1"/>
  <c r="S31" i="1"/>
  <c r="T31" i="1"/>
  <c r="S144" i="1"/>
  <c r="R144" i="1"/>
  <c r="S40" i="1"/>
  <c r="T40" i="1"/>
  <c r="R40" i="1"/>
  <c r="R271" i="1"/>
  <c r="T271" i="1"/>
  <c r="T266" i="1"/>
  <c r="S266" i="1"/>
  <c r="T288" i="1"/>
  <c r="R288" i="1"/>
  <c r="T280" i="1"/>
  <c r="R280" i="1"/>
  <c r="T282" i="1"/>
  <c r="R282" i="1"/>
  <c r="T281" i="1"/>
  <c r="R281" i="1"/>
  <c r="R292" i="1"/>
  <c r="T292" i="1"/>
  <c r="S51" i="1"/>
  <c r="T51" i="1"/>
  <c r="R51" i="1"/>
  <c r="R49" i="1"/>
  <c r="S49" i="1"/>
  <c r="T49" i="1"/>
  <c r="T54" i="1"/>
  <c r="S54" i="1"/>
  <c r="R54" i="1"/>
  <c r="T60" i="1"/>
  <c r="S60" i="1"/>
  <c r="R60" i="1"/>
  <c r="T58" i="1"/>
  <c r="R58" i="1"/>
  <c r="S58" i="1"/>
  <c r="T59" i="1"/>
  <c r="R59" i="1"/>
  <c r="S59" i="1"/>
  <c r="S294" i="1"/>
  <c r="R294" i="1"/>
  <c r="R185" i="1"/>
  <c r="T181" i="1"/>
  <c r="S173" i="1"/>
  <c r="S165" i="1"/>
  <c r="R157" i="1"/>
  <c r="T145" i="1"/>
  <c r="S137" i="1"/>
  <c r="R124" i="1"/>
  <c r="T120" i="1"/>
  <c r="R111" i="1"/>
  <c r="S95" i="1"/>
  <c r="T83" i="1"/>
  <c r="S76" i="1"/>
  <c r="S234" i="1"/>
  <c r="R226" i="1"/>
  <c r="T219" i="1"/>
  <c r="R207" i="1"/>
  <c r="S195" i="1"/>
  <c r="T260" i="1"/>
  <c r="R38" i="1"/>
  <c r="S180" i="1"/>
  <c r="R168" i="1"/>
  <c r="T160" i="1"/>
  <c r="R152" i="1"/>
  <c r="T144" i="1"/>
  <c r="S132" i="1"/>
  <c r="S90" i="1"/>
  <c r="T82" i="1"/>
  <c r="T237" i="1"/>
  <c r="R225" i="1"/>
  <c r="R206" i="1"/>
  <c r="S194" i="1"/>
  <c r="R293" i="1"/>
  <c r="S293" i="1"/>
  <c r="T259" i="1"/>
  <c r="S259" i="1"/>
  <c r="T251" i="1"/>
  <c r="S251" i="1"/>
  <c r="S240" i="1"/>
  <c r="T240" i="1"/>
  <c r="R240" i="1"/>
  <c r="R218" i="1"/>
  <c r="S218" i="1"/>
  <c r="T197" i="1"/>
  <c r="S197" i="1"/>
  <c r="R197" i="1"/>
  <c r="R244" i="1"/>
  <c r="S244" i="1"/>
  <c r="T244" i="1"/>
  <c r="T122" i="1"/>
  <c r="R122" i="1"/>
  <c r="R114" i="1"/>
  <c r="T114" i="1"/>
  <c r="Q103" i="1"/>
  <c r="S97" i="1"/>
  <c r="T97" i="1"/>
  <c r="T89" i="1"/>
  <c r="S89" i="1"/>
  <c r="J79" i="1"/>
  <c r="T79" i="1"/>
  <c r="T183" i="1"/>
  <c r="R183" i="1"/>
  <c r="S183" i="1"/>
  <c r="S163" i="1"/>
  <c r="T163" i="1"/>
  <c r="R163" i="1"/>
  <c r="T151" i="1"/>
  <c r="R151" i="1"/>
  <c r="S151" i="1"/>
  <c r="Q129" i="1"/>
  <c r="S129" i="1"/>
  <c r="R68" i="1"/>
  <c r="T68" i="1"/>
  <c r="S68" i="1"/>
  <c r="N30" i="1"/>
  <c r="S30" i="1"/>
  <c r="R30" i="1"/>
  <c r="T27" i="1"/>
  <c r="R27" i="1"/>
  <c r="S27" i="1"/>
  <c r="R178" i="1"/>
  <c r="T178" i="1"/>
  <c r="S178" i="1"/>
  <c r="T94" i="1"/>
  <c r="S94" i="1"/>
  <c r="R204" i="1"/>
  <c r="T204" i="1"/>
  <c r="S204" i="1"/>
  <c r="T140" i="1"/>
  <c r="S140" i="1"/>
  <c r="T104" i="1"/>
  <c r="R104" i="1"/>
  <c r="T246" i="1"/>
  <c r="S246" i="1"/>
  <c r="R130" i="1"/>
  <c r="T130" i="1"/>
  <c r="S130" i="1"/>
  <c r="S258" i="1"/>
  <c r="T258" i="1"/>
  <c r="T134" i="1"/>
  <c r="S134" i="1"/>
  <c r="R134" i="1"/>
  <c r="S213" i="1"/>
  <c r="T213" i="1"/>
  <c r="R213" i="1"/>
  <c r="K42" i="1"/>
  <c r="T42" i="1"/>
  <c r="R42" i="1"/>
  <c r="L115" i="1"/>
  <c r="R115" i="1"/>
  <c r="T150" i="1"/>
  <c r="S150" i="1"/>
  <c r="R150" i="1"/>
  <c r="T88" i="1"/>
  <c r="S88" i="1"/>
  <c r="T233" i="1"/>
  <c r="R233" i="1"/>
  <c r="T74" i="1"/>
  <c r="S74" i="1"/>
  <c r="T29" i="1"/>
  <c r="R29" i="1"/>
  <c r="S29" i="1"/>
  <c r="S128" i="1"/>
  <c r="R128" i="1"/>
  <c r="S235" i="1"/>
  <c r="T235" i="1"/>
  <c r="R235" i="1"/>
  <c r="T172" i="1"/>
  <c r="S172" i="1"/>
  <c r="T283" i="1"/>
  <c r="R283" i="1"/>
  <c r="T298" i="1"/>
  <c r="R298" i="1"/>
  <c r="T267" i="1"/>
  <c r="S267" i="1"/>
  <c r="T112" i="1"/>
  <c r="R112" i="1"/>
  <c r="R270" i="1"/>
  <c r="T270" i="1"/>
  <c r="R278" i="1"/>
  <c r="T278" i="1"/>
  <c r="R269" i="1"/>
  <c r="T269" i="1"/>
  <c r="T276" i="1"/>
  <c r="R276" i="1"/>
  <c r="R52" i="1"/>
  <c r="T52" i="1"/>
  <c r="S52" i="1"/>
  <c r="R50" i="1"/>
  <c r="T50" i="1"/>
  <c r="S50" i="1"/>
  <c r="S53" i="1"/>
  <c r="T53" i="1"/>
  <c r="R53" i="1"/>
  <c r="R63" i="1"/>
  <c r="S63" i="1"/>
  <c r="T63" i="1"/>
  <c r="T61" i="1"/>
  <c r="R61" i="1"/>
  <c r="S61" i="1"/>
  <c r="S62" i="1"/>
  <c r="R62" i="1"/>
  <c r="T62" i="1"/>
  <c r="R297" i="1"/>
  <c r="T297" i="1"/>
  <c r="R177" i="1"/>
  <c r="T165" i="1"/>
  <c r="S157" i="1"/>
  <c r="S149" i="1"/>
  <c r="R141" i="1"/>
  <c r="T129" i="1"/>
  <c r="R116" i="1"/>
  <c r="T103" i="1"/>
  <c r="S79" i="1"/>
  <c r="T234" i="1"/>
  <c r="S226" i="1"/>
  <c r="R215" i="1"/>
  <c r="T207" i="1"/>
  <c r="R195" i="1"/>
  <c r="S260" i="1"/>
  <c r="S38" i="1"/>
  <c r="S26" i="1"/>
  <c r="T180" i="1"/>
  <c r="S168" i="1"/>
  <c r="S152" i="1"/>
  <c r="R140" i="1"/>
  <c r="T132" i="1"/>
  <c r="R123" i="1"/>
  <c r="R110" i="1"/>
  <c r="T102" i="1"/>
  <c r="R90" i="1"/>
  <c r="S237" i="1"/>
  <c r="T225" i="1"/>
  <c r="R214" i="1"/>
  <c r="T206" i="1"/>
  <c r="R190" i="1"/>
  <c r="BI91" i="1"/>
  <c r="BI188" i="1"/>
  <c r="BI278" i="1"/>
  <c r="V300" i="1"/>
  <c r="X300" i="1"/>
  <c r="W300" i="1"/>
  <c r="BD25" i="1"/>
  <c r="K51" i="1"/>
  <c r="P51" i="1"/>
  <c r="L51" i="1"/>
  <c r="M51" i="1"/>
  <c r="N51" i="1"/>
  <c r="Q51" i="1"/>
  <c r="O51" i="1"/>
  <c r="I51" i="1"/>
  <c r="J51" i="1"/>
  <c r="K49" i="1"/>
  <c r="N49" i="1"/>
  <c r="J49" i="1"/>
  <c r="Q49" i="1"/>
  <c r="P49" i="1"/>
  <c r="L49" i="1"/>
  <c r="M49" i="1"/>
  <c r="I49" i="1"/>
  <c r="O49" i="1"/>
  <c r="O54" i="1"/>
  <c r="J54" i="1"/>
  <c r="K54" i="1"/>
  <c r="P54" i="1"/>
  <c r="M54" i="1"/>
  <c r="I54" i="1"/>
  <c r="N54" i="1"/>
  <c r="L54" i="1"/>
  <c r="Q54" i="1"/>
  <c r="N60" i="1"/>
  <c r="I60" i="1"/>
  <c r="O60" i="1"/>
  <c r="J60" i="1"/>
  <c r="M60" i="1"/>
  <c r="K60" i="1"/>
  <c r="P60" i="1"/>
  <c r="L60" i="1"/>
  <c r="Q60" i="1"/>
  <c r="N58" i="1"/>
  <c r="I58" i="1"/>
  <c r="L58" i="1"/>
  <c r="O58" i="1"/>
  <c r="J58" i="1"/>
  <c r="Q58" i="1"/>
  <c r="K58" i="1"/>
  <c r="P58" i="1"/>
  <c r="M58" i="1"/>
  <c r="O59" i="1"/>
  <c r="J59" i="1"/>
  <c r="P59" i="1"/>
  <c r="K59" i="1"/>
  <c r="L59" i="1"/>
  <c r="M59" i="1"/>
  <c r="N59" i="1"/>
  <c r="Q59" i="1"/>
  <c r="I59" i="1"/>
  <c r="V299" i="1"/>
  <c r="Y350" i="1"/>
  <c r="W346" i="1"/>
  <c r="W342" i="1"/>
  <c r="V337" i="1"/>
  <c r="Y333" i="1"/>
  <c r="X329" i="1"/>
  <c r="W325" i="1"/>
  <c r="V321" i="1"/>
  <c r="Y317" i="1"/>
  <c r="X312" i="1"/>
  <c r="V308" i="1"/>
  <c r="W304" i="1"/>
  <c r="J46" i="1"/>
  <c r="Q42" i="1"/>
  <c r="O42" i="1"/>
  <c r="L38" i="1"/>
  <c r="J38" i="1"/>
  <c r="P34" i="1"/>
  <c r="K30" i="1"/>
  <c r="M30" i="1"/>
  <c r="O30" i="1"/>
  <c r="Q26" i="1"/>
  <c r="I26" i="1"/>
  <c r="N26" i="1"/>
  <c r="V349" i="1"/>
  <c r="Y345" i="1"/>
  <c r="V340" i="1"/>
  <c r="V336" i="1"/>
  <c r="V332" i="1"/>
  <c r="V328" i="1"/>
  <c r="V324" i="1"/>
  <c r="V320" i="1"/>
  <c r="V315" i="1"/>
  <c r="V311" i="1"/>
  <c r="W307" i="1"/>
  <c r="P72" i="1"/>
  <c r="Q72" i="1"/>
  <c r="N72" i="1"/>
  <c r="P68" i="1"/>
  <c r="L68" i="1"/>
  <c r="J68" i="1"/>
  <c r="I45" i="1"/>
  <c r="M45" i="1"/>
  <c r="Q45" i="1"/>
  <c r="M41" i="1"/>
  <c r="P41" i="1"/>
  <c r="L41" i="1"/>
  <c r="M33" i="1"/>
  <c r="O33" i="1"/>
  <c r="J33" i="1"/>
  <c r="Q29" i="1"/>
  <c r="I29" i="1"/>
  <c r="P29" i="1"/>
  <c r="J25" i="1"/>
  <c r="P25" i="1"/>
  <c r="Y352" i="1"/>
  <c r="X348" i="1"/>
  <c r="X344" i="1"/>
  <c r="V339" i="1"/>
  <c r="W335" i="1"/>
  <c r="Y331" i="1"/>
  <c r="Y327" i="1"/>
  <c r="X323" i="1"/>
  <c r="V319" i="1"/>
  <c r="Y314" i="1"/>
  <c r="W310" i="1"/>
  <c r="X306" i="1"/>
  <c r="X301" i="1"/>
  <c r="L71" i="1"/>
  <c r="M71" i="1"/>
  <c r="N48" i="1"/>
  <c r="J48" i="1"/>
  <c r="M48" i="1"/>
  <c r="I44" i="1"/>
  <c r="Q44" i="1"/>
  <c r="O44" i="1"/>
  <c r="Q40" i="1"/>
  <c r="I40" i="1"/>
  <c r="K40" i="1"/>
  <c r="Q36" i="1"/>
  <c r="M32" i="1"/>
  <c r="O32" i="1"/>
  <c r="L32" i="1"/>
  <c r="I28" i="1"/>
  <c r="P28" i="1"/>
  <c r="N28" i="1"/>
  <c r="Y351" i="1"/>
  <c r="Y347" i="1"/>
  <c r="X343" i="1"/>
  <c r="V338" i="1"/>
  <c r="Y334" i="1"/>
  <c r="Y330" i="1"/>
  <c r="Y326" i="1"/>
  <c r="Y322" i="1"/>
  <c r="Y318" i="1"/>
  <c r="X313" i="1"/>
  <c r="X309" i="1"/>
  <c r="X305" i="1"/>
  <c r="Q70" i="1"/>
  <c r="L70" i="1"/>
  <c r="K70" i="1"/>
  <c r="L43" i="1"/>
  <c r="P43" i="1"/>
  <c r="K43" i="1"/>
  <c r="P39" i="1"/>
  <c r="N39" i="1"/>
  <c r="Q31" i="1"/>
  <c r="N31" i="1"/>
  <c r="O27" i="1"/>
  <c r="L27" i="1"/>
  <c r="J27" i="1"/>
  <c r="N52" i="1"/>
  <c r="M52" i="1"/>
  <c r="I52" i="1"/>
  <c r="O52" i="1"/>
  <c r="J52" i="1"/>
  <c r="L52" i="1"/>
  <c r="K52" i="1"/>
  <c r="P52" i="1"/>
  <c r="Q52" i="1"/>
  <c r="P50" i="1"/>
  <c r="J50" i="1"/>
  <c r="N50" i="1"/>
  <c r="L50" i="1"/>
  <c r="O50" i="1"/>
  <c r="Q50" i="1"/>
  <c r="K50" i="1"/>
  <c r="I50" i="1"/>
  <c r="M50" i="1"/>
  <c r="L53" i="1"/>
  <c r="I53" i="1"/>
  <c r="N53" i="1"/>
  <c r="Q53" i="1"/>
  <c r="O53" i="1"/>
  <c r="J53" i="1"/>
  <c r="P53" i="1"/>
  <c r="K53" i="1"/>
  <c r="M53" i="1"/>
  <c r="M63" i="1"/>
  <c r="P63" i="1"/>
  <c r="N63" i="1"/>
  <c r="I63" i="1"/>
  <c r="O63" i="1"/>
  <c r="J63" i="1"/>
  <c r="Q63" i="1"/>
  <c r="K63" i="1"/>
  <c r="L63" i="1"/>
  <c r="O61" i="1"/>
  <c r="J61" i="1"/>
  <c r="P61" i="1"/>
  <c r="K61" i="1"/>
  <c r="M61" i="1"/>
  <c r="L61" i="1"/>
  <c r="I61" i="1"/>
  <c r="N61" i="1"/>
  <c r="Q61" i="1"/>
  <c r="M62" i="1"/>
  <c r="Q62" i="1"/>
  <c r="N62" i="1"/>
  <c r="L62" i="1"/>
  <c r="O62" i="1"/>
  <c r="J62" i="1"/>
  <c r="K62" i="1"/>
  <c r="P62" i="1"/>
  <c r="I62" i="1"/>
  <c r="W299" i="1"/>
  <c r="V350" i="1"/>
  <c r="Y346" i="1"/>
  <c r="Y342" i="1"/>
  <c r="W337" i="1"/>
  <c r="V333" i="1"/>
  <c r="Y329" i="1"/>
  <c r="X325" i="1"/>
  <c r="W321" i="1"/>
  <c r="V317" i="1"/>
  <c r="Y312" i="1"/>
  <c r="X308" i="1"/>
  <c r="V304" i="1"/>
  <c r="I46" i="1"/>
  <c r="M46" i="1"/>
  <c r="P46" i="1"/>
  <c r="N42" i="1"/>
  <c r="L42" i="1"/>
  <c r="J42" i="1"/>
  <c r="Q38" i="1"/>
  <c r="I38" i="1"/>
  <c r="N38" i="1"/>
  <c r="L34" i="1"/>
  <c r="J34" i="1"/>
  <c r="P30" i="1"/>
  <c r="K26" i="1"/>
  <c r="M26" i="1"/>
  <c r="O26" i="1"/>
  <c r="W349" i="1"/>
  <c r="V345" i="1"/>
  <c r="X340" i="1"/>
  <c r="X336" i="1"/>
  <c r="X332" i="1"/>
  <c r="X328" i="1"/>
  <c r="X324" i="1"/>
  <c r="X320" i="1"/>
  <c r="X315" i="1"/>
  <c r="X311" i="1"/>
  <c r="V307" i="1"/>
  <c r="I72" i="1"/>
  <c r="M72" i="1"/>
  <c r="Q68" i="1"/>
  <c r="N68" i="1"/>
  <c r="P45" i="1"/>
  <c r="K45" i="1"/>
  <c r="J41" i="1"/>
  <c r="Q41" i="1"/>
  <c r="N33" i="1"/>
  <c r="M29" i="1"/>
  <c r="O29" i="1"/>
  <c r="J29" i="1"/>
  <c r="K25" i="1"/>
  <c r="W352" i="1"/>
  <c r="Y348" i="1"/>
  <c r="Y344" i="1"/>
  <c r="X339" i="1"/>
  <c r="V335" i="1"/>
  <c r="W331" i="1"/>
  <c r="W327" i="1"/>
  <c r="Y323" i="1"/>
  <c r="X319" i="1"/>
  <c r="V314" i="1"/>
  <c r="Y310" i="1"/>
  <c r="W306" i="1"/>
  <c r="V301" i="1"/>
  <c r="J71" i="1"/>
  <c r="I48" i="1"/>
  <c r="Q48" i="1"/>
  <c r="L44" i="1"/>
  <c r="P44" i="1"/>
  <c r="M44" i="1"/>
  <c r="L40" i="1"/>
  <c r="P40" i="1"/>
  <c r="O40" i="1"/>
  <c r="K36" i="1"/>
  <c r="J36" i="1"/>
  <c r="Q32" i="1"/>
  <c r="M28" i="1"/>
  <c r="O28" i="1"/>
  <c r="L28" i="1"/>
  <c r="W351" i="1"/>
  <c r="W347" i="1"/>
  <c r="Y343" i="1"/>
  <c r="X338" i="1"/>
  <c r="V334" i="1"/>
  <c r="V330" i="1"/>
  <c r="V326" i="1"/>
  <c r="V322" i="1"/>
  <c r="V318" i="1"/>
  <c r="Y313" i="1"/>
  <c r="Y309" i="1"/>
  <c r="Y305" i="1"/>
  <c r="I70" i="1"/>
  <c r="P70" i="1"/>
  <c r="I43" i="1"/>
  <c r="O43" i="1"/>
  <c r="K39" i="1"/>
  <c r="K31" i="1"/>
  <c r="M31" i="1"/>
  <c r="Q27" i="1"/>
  <c r="N27" i="1"/>
  <c r="M67" i="1"/>
  <c r="K67" i="1"/>
  <c r="O67" i="1"/>
  <c r="P67" i="1"/>
  <c r="N67" i="1"/>
  <c r="I67" i="1"/>
  <c r="Q67" i="1"/>
  <c r="J67" i="1"/>
  <c r="L67" i="1"/>
  <c r="M64" i="1"/>
  <c r="I64" i="1"/>
  <c r="P64" i="1"/>
  <c r="N64" i="1"/>
  <c r="Q64" i="1"/>
  <c r="O64" i="1"/>
  <c r="J64" i="1"/>
  <c r="L64" i="1"/>
  <c r="K64" i="1"/>
  <c r="L65" i="1"/>
  <c r="N65" i="1"/>
  <c r="P65" i="1"/>
  <c r="O65" i="1"/>
  <c r="J65" i="1"/>
  <c r="K65" i="1"/>
  <c r="M65" i="1"/>
  <c r="Q65" i="1"/>
  <c r="I65" i="1"/>
  <c r="X350" i="1"/>
  <c r="V346" i="1"/>
  <c r="V342" i="1"/>
  <c r="A321" i="5" s="1"/>
  <c r="X337" i="1"/>
  <c r="W333" i="1"/>
  <c r="V329" i="1"/>
  <c r="Y325" i="1"/>
  <c r="X321" i="1"/>
  <c r="W317" i="1"/>
  <c r="W312" i="1"/>
  <c r="Y308" i="1"/>
  <c r="X304" i="1"/>
  <c r="Q46" i="1"/>
  <c r="K46" i="1"/>
  <c r="P42" i="1"/>
  <c r="K38" i="1"/>
  <c r="O38" i="1"/>
  <c r="Q34" i="1"/>
  <c r="I34" i="1"/>
  <c r="N34" i="1"/>
  <c r="L30" i="1"/>
  <c r="J30" i="1"/>
  <c r="P26" i="1"/>
  <c r="X349" i="1"/>
  <c r="W345" i="1"/>
  <c r="Y340" i="1"/>
  <c r="Y336" i="1"/>
  <c r="Y332" i="1"/>
  <c r="Y328" i="1"/>
  <c r="Y324" i="1"/>
  <c r="Y320" i="1"/>
  <c r="Y315" i="1"/>
  <c r="Y311" i="1"/>
  <c r="X307" i="1"/>
  <c r="K72" i="1"/>
  <c r="K68" i="1"/>
  <c r="I68" i="1"/>
  <c r="M68" i="1"/>
  <c r="J45" i="1"/>
  <c r="O45" i="1"/>
  <c r="N41" i="1"/>
  <c r="K41" i="1"/>
  <c r="L33" i="1"/>
  <c r="K33" i="1"/>
  <c r="N29" i="1"/>
  <c r="L25" i="1"/>
  <c r="V352" i="1"/>
  <c r="A331" i="5" s="1"/>
  <c r="W348" i="1"/>
  <c r="A327" i="5" s="1"/>
  <c r="W344" i="1"/>
  <c r="Y339" i="1"/>
  <c r="X335" i="1"/>
  <c r="V331" i="1"/>
  <c r="V327" i="1"/>
  <c r="W323" i="1"/>
  <c r="Y319" i="1"/>
  <c r="X314" i="1"/>
  <c r="V310" i="1"/>
  <c r="Y306" i="1"/>
  <c r="P71" i="1"/>
  <c r="I71" i="1"/>
  <c r="N71" i="1"/>
  <c r="P48" i="1"/>
  <c r="L48" i="1"/>
  <c r="K48" i="1"/>
  <c r="M40" i="1"/>
  <c r="I36" i="1"/>
  <c r="P36" i="1"/>
  <c r="N36" i="1"/>
  <c r="K32" i="1"/>
  <c r="J32" i="1"/>
  <c r="Q28" i="1"/>
  <c r="V351" i="1"/>
  <c r="A330" i="5" s="1"/>
  <c r="V347" i="1"/>
  <c r="W343" i="1"/>
  <c r="W338" i="1"/>
  <c r="X334" i="1"/>
  <c r="X330" i="1"/>
  <c r="X326" i="1"/>
  <c r="X322" i="1"/>
  <c r="X318" i="1"/>
  <c r="V313" i="1"/>
  <c r="V309" i="1"/>
  <c r="V305" i="1"/>
  <c r="O70" i="1"/>
  <c r="J70" i="1"/>
  <c r="J43" i="1"/>
  <c r="N43" i="1"/>
  <c r="Q39" i="1"/>
  <c r="M39" i="1"/>
  <c r="O39" i="1"/>
  <c r="I31" i="1"/>
  <c r="P31" i="1"/>
  <c r="K27" i="1"/>
  <c r="M27" i="1"/>
  <c r="K57" i="1"/>
  <c r="Q57" i="1"/>
  <c r="L57" i="1"/>
  <c r="P57" i="1"/>
  <c r="N57" i="1"/>
  <c r="M57" i="1"/>
  <c r="O57" i="1"/>
  <c r="J57" i="1"/>
  <c r="I57" i="1"/>
  <c r="O56" i="1"/>
  <c r="J56" i="1"/>
  <c r="I56" i="1"/>
  <c r="K56" i="1"/>
  <c r="P56" i="1"/>
  <c r="Q56" i="1"/>
  <c r="L56" i="1"/>
  <c r="M56" i="1"/>
  <c r="N56" i="1"/>
  <c r="J66" i="1"/>
  <c r="O66" i="1"/>
  <c r="P66" i="1"/>
  <c r="I66" i="1"/>
  <c r="M66" i="1"/>
  <c r="K66" i="1"/>
  <c r="Q66" i="1"/>
  <c r="L66" i="1"/>
  <c r="N66" i="1"/>
  <c r="K55" i="1"/>
  <c r="I55" i="1"/>
  <c r="L55" i="1"/>
  <c r="Q55" i="1"/>
  <c r="N55" i="1"/>
  <c r="M55" i="1"/>
  <c r="P55" i="1"/>
  <c r="O55" i="1"/>
  <c r="J55" i="1"/>
  <c r="L46" i="1"/>
  <c r="N46" i="1"/>
  <c r="I42" i="1"/>
  <c r="M42" i="1"/>
  <c r="P38" i="1"/>
  <c r="M38" i="1"/>
  <c r="K34" i="1"/>
  <c r="M34" i="1"/>
  <c r="O34" i="1"/>
  <c r="Q30" i="1"/>
  <c r="I30" i="1"/>
  <c r="L26" i="1"/>
  <c r="O72" i="1"/>
  <c r="L72" i="1"/>
  <c r="O68" i="1"/>
  <c r="N45" i="1"/>
  <c r="L45" i="1"/>
  <c r="I41" i="1"/>
  <c r="Q33" i="1"/>
  <c r="I33" i="1"/>
  <c r="L29" i="1"/>
  <c r="K29" i="1"/>
  <c r="N25" i="1"/>
  <c r="Q71" i="1"/>
  <c r="K71" i="1"/>
  <c r="O71" i="1"/>
  <c r="N44" i="1"/>
  <c r="J44" i="1"/>
  <c r="J40" i="1"/>
  <c r="N40" i="1"/>
  <c r="M36" i="1"/>
  <c r="O36" i="1"/>
  <c r="L36" i="1"/>
  <c r="I32" i="1"/>
  <c r="P32" i="1"/>
  <c r="K28" i="1"/>
  <c r="M70" i="1"/>
  <c r="Q43" i="1"/>
  <c r="M43" i="1"/>
  <c r="I39" i="1"/>
  <c r="L39" i="1"/>
  <c r="J39" i="1"/>
  <c r="O31" i="1"/>
  <c r="L31" i="1"/>
  <c r="I27" i="1"/>
  <c r="P27" i="1"/>
  <c r="W298" i="1"/>
  <c r="V298" i="1"/>
  <c r="X298" i="1"/>
  <c r="W171" i="1"/>
  <c r="V171" i="1"/>
  <c r="X171" i="1"/>
  <c r="X243" i="1"/>
  <c r="W243" i="1"/>
  <c r="V243" i="1"/>
  <c r="BI109" i="1"/>
  <c r="BI222" i="1"/>
  <c r="X222" i="1" s="1"/>
  <c r="W129" i="1"/>
  <c r="Q261" i="1"/>
  <c r="O261" i="1"/>
  <c r="K261" i="1"/>
  <c r="N261" i="1"/>
  <c r="M261" i="1"/>
  <c r="J261" i="1"/>
  <c r="P261" i="1"/>
  <c r="L261" i="1"/>
  <c r="I261" i="1"/>
  <c r="K253" i="1"/>
  <c r="J253" i="1"/>
  <c r="I253" i="1"/>
  <c r="Q253" i="1"/>
  <c r="P253" i="1"/>
  <c r="O253" i="1"/>
  <c r="N253" i="1"/>
  <c r="M253" i="1"/>
  <c r="L253" i="1"/>
  <c r="Q245" i="1"/>
  <c r="O245" i="1"/>
  <c r="N245" i="1"/>
  <c r="M245" i="1"/>
  <c r="K245" i="1"/>
  <c r="J245" i="1"/>
  <c r="I245" i="1"/>
  <c r="P245" i="1"/>
  <c r="L245" i="1"/>
  <c r="I124" i="1"/>
  <c r="O124" i="1"/>
  <c r="M116" i="1"/>
  <c r="L116" i="1"/>
  <c r="K116" i="1"/>
  <c r="I105" i="1"/>
  <c r="O105" i="1"/>
  <c r="K105" i="1"/>
  <c r="N105" i="1"/>
  <c r="M105" i="1"/>
  <c r="L105" i="1"/>
  <c r="J105" i="1"/>
  <c r="Q105" i="1"/>
  <c r="P105" i="1"/>
  <c r="M99" i="1"/>
  <c r="L99" i="1"/>
  <c r="J99" i="1"/>
  <c r="M91" i="1"/>
  <c r="K81" i="1"/>
  <c r="Q81" i="1"/>
  <c r="P81" i="1"/>
  <c r="M81" i="1"/>
  <c r="L81" i="1"/>
  <c r="O81" i="1"/>
  <c r="J81" i="1"/>
  <c r="N81" i="1"/>
  <c r="I81" i="1"/>
  <c r="M98" i="1"/>
  <c r="L98" i="1"/>
  <c r="K98" i="1"/>
  <c r="I98" i="1"/>
  <c r="O98" i="1"/>
  <c r="N98" i="1"/>
  <c r="J98" i="1"/>
  <c r="Q98" i="1"/>
  <c r="P98" i="1"/>
  <c r="J125" i="1"/>
  <c r="I125" i="1"/>
  <c r="O125" i="1"/>
  <c r="K125" i="1"/>
  <c r="N125" i="1"/>
  <c r="Q125" i="1"/>
  <c r="P125" i="1"/>
  <c r="M80" i="1"/>
  <c r="L80" i="1"/>
  <c r="N80" i="1"/>
  <c r="I80" i="1"/>
  <c r="O80" i="1"/>
  <c r="J80" i="1"/>
  <c r="K80" i="1"/>
  <c r="Q80" i="1"/>
  <c r="P80" i="1"/>
  <c r="Q117" i="1"/>
  <c r="P117" i="1"/>
  <c r="M117" i="1"/>
  <c r="L117" i="1"/>
  <c r="J117" i="1"/>
  <c r="I117" i="1"/>
  <c r="O117" i="1"/>
  <c r="K117" i="1"/>
  <c r="N117" i="1"/>
  <c r="M106" i="1"/>
  <c r="L106" i="1"/>
  <c r="K106" i="1"/>
  <c r="I106" i="1"/>
  <c r="O106" i="1"/>
  <c r="N106" i="1"/>
  <c r="J106" i="1"/>
  <c r="Q106" i="1"/>
  <c r="P106" i="1"/>
  <c r="I110" i="1"/>
  <c r="O110" i="1"/>
  <c r="N110" i="1"/>
  <c r="J110" i="1"/>
  <c r="Q110" i="1"/>
  <c r="P110" i="1"/>
  <c r="Q121" i="1"/>
  <c r="P121" i="1"/>
  <c r="M121" i="1"/>
  <c r="L121" i="1"/>
  <c r="J121" i="1"/>
  <c r="I121" i="1"/>
  <c r="O121" i="1"/>
  <c r="K121" i="1"/>
  <c r="N121" i="1"/>
  <c r="V195" i="1"/>
  <c r="W143" i="1"/>
  <c r="V143" i="1"/>
  <c r="X143" i="1"/>
  <c r="BI272" i="1"/>
  <c r="W104" i="1" s="1"/>
  <c r="V127" i="1"/>
  <c r="P274" i="1"/>
  <c r="K274" i="1"/>
  <c r="I274" i="1"/>
  <c r="L274" i="1"/>
  <c r="N274" i="1"/>
  <c r="J274" i="1"/>
  <c r="O274" i="1"/>
  <c r="Q274" i="1"/>
  <c r="M274" i="1"/>
  <c r="O187" i="1"/>
  <c r="Q187" i="1"/>
  <c r="I187" i="1"/>
  <c r="K187" i="1"/>
  <c r="P187" i="1"/>
  <c r="N187" i="1"/>
  <c r="J187" i="1"/>
  <c r="P273" i="1"/>
  <c r="L273" i="1"/>
  <c r="Q273" i="1"/>
  <c r="N273" i="1"/>
  <c r="M273" i="1"/>
  <c r="O273" i="1"/>
  <c r="K273" i="1"/>
  <c r="J273" i="1"/>
  <c r="I273" i="1"/>
  <c r="Q287" i="1"/>
  <c r="L287" i="1"/>
  <c r="O287" i="1"/>
  <c r="M287" i="1"/>
  <c r="I287" i="1"/>
  <c r="N287" i="1"/>
  <c r="P287" i="1"/>
  <c r="J287" i="1"/>
  <c r="K287" i="1"/>
  <c r="L286" i="1"/>
  <c r="P286" i="1"/>
  <c r="I286" i="1"/>
  <c r="O286" i="1"/>
  <c r="N286" i="1"/>
  <c r="Q286" i="1"/>
  <c r="K286" i="1"/>
  <c r="J286" i="1"/>
  <c r="M286" i="1"/>
  <c r="I277" i="1"/>
  <c r="N277" i="1"/>
  <c r="J277" i="1"/>
  <c r="P277" i="1"/>
  <c r="Q277" i="1"/>
  <c r="L277" i="1"/>
  <c r="M277" i="1"/>
  <c r="K277" i="1"/>
  <c r="O277" i="1"/>
  <c r="J188" i="1"/>
  <c r="Q188" i="1"/>
  <c r="P188" i="1"/>
  <c r="K188" i="1"/>
  <c r="O188" i="1"/>
  <c r="I188" i="1"/>
  <c r="N188" i="1"/>
  <c r="P291" i="1"/>
  <c r="O291" i="1"/>
  <c r="N291" i="1"/>
  <c r="Q291" i="1"/>
  <c r="L291" i="1"/>
  <c r="K291" i="1"/>
  <c r="J291" i="1"/>
  <c r="M291" i="1"/>
  <c r="I291" i="1"/>
  <c r="J296" i="1"/>
  <c r="I296" i="1"/>
  <c r="N296" i="1"/>
  <c r="M296" i="1"/>
  <c r="L296" i="1"/>
  <c r="O296" i="1"/>
  <c r="Q296" i="1"/>
  <c r="P296" i="1"/>
  <c r="K296" i="1"/>
  <c r="I196" i="1"/>
  <c r="N129" i="1"/>
  <c r="J124" i="1"/>
  <c r="L124" i="1"/>
  <c r="Q124" i="1"/>
  <c r="J120" i="1"/>
  <c r="O120" i="1"/>
  <c r="Q120" i="1"/>
  <c r="N116" i="1"/>
  <c r="I116" i="1"/>
  <c r="O107" i="1"/>
  <c r="P107" i="1"/>
  <c r="N103" i="1"/>
  <c r="K99" i="1"/>
  <c r="I99" i="1"/>
  <c r="L91" i="1"/>
  <c r="J91" i="1"/>
  <c r="M87" i="1"/>
  <c r="K87" i="1"/>
  <c r="P83" i="1"/>
  <c r="L79" i="1"/>
  <c r="I76" i="1"/>
  <c r="K76" i="1"/>
  <c r="X195" i="1"/>
  <c r="K264" i="1"/>
  <c r="P264" i="1"/>
  <c r="J256" i="1"/>
  <c r="Q256" i="1"/>
  <c r="J252" i="1"/>
  <c r="K252" i="1"/>
  <c r="P252" i="1"/>
  <c r="J132" i="1"/>
  <c r="I119" i="1"/>
  <c r="K110" i="1"/>
  <c r="N82" i="1"/>
  <c r="I82" i="1"/>
  <c r="O82" i="1"/>
  <c r="J82" i="1"/>
  <c r="L82" i="1"/>
  <c r="K82" i="1"/>
  <c r="Q82" i="1"/>
  <c r="M82" i="1"/>
  <c r="P82" i="1"/>
  <c r="Q100" i="1"/>
  <c r="P100" i="1"/>
  <c r="M100" i="1"/>
  <c r="L100" i="1"/>
  <c r="K100" i="1"/>
  <c r="I100" i="1"/>
  <c r="O100" i="1"/>
  <c r="N100" i="1"/>
  <c r="J100" i="1"/>
  <c r="X141" i="1"/>
  <c r="I293" i="1"/>
  <c r="P293" i="1"/>
  <c r="O293" i="1"/>
  <c r="N293" i="1"/>
  <c r="Q293" i="1"/>
  <c r="L293" i="1"/>
  <c r="K293" i="1"/>
  <c r="J293" i="1"/>
  <c r="M293" i="1"/>
  <c r="Q259" i="1"/>
  <c r="L259" i="1"/>
  <c r="O259" i="1"/>
  <c r="N259" i="1"/>
  <c r="M259" i="1"/>
  <c r="K259" i="1"/>
  <c r="J259" i="1"/>
  <c r="I259" i="1"/>
  <c r="P259" i="1"/>
  <c r="K251" i="1"/>
  <c r="J251" i="1"/>
  <c r="I251" i="1"/>
  <c r="P251" i="1"/>
  <c r="Q251" i="1"/>
  <c r="L251" i="1"/>
  <c r="O251" i="1"/>
  <c r="N251" i="1"/>
  <c r="M251" i="1"/>
  <c r="I122" i="1"/>
  <c r="O122" i="1"/>
  <c r="N122" i="1"/>
  <c r="J122" i="1"/>
  <c r="M122" i="1"/>
  <c r="L122" i="1"/>
  <c r="K122" i="1"/>
  <c r="Q122" i="1"/>
  <c r="P122" i="1"/>
  <c r="I114" i="1"/>
  <c r="O114" i="1"/>
  <c r="N114" i="1"/>
  <c r="J114" i="1"/>
  <c r="M114" i="1"/>
  <c r="L114" i="1"/>
  <c r="K114" i="1"/>
  <c r="P114" i="1"/>
  <c r="Q114" i="1"/>
  <c r="M103" i="1"/>
  <c r="L103" i="1"/>
  <c r="J103" i="1"/>
  <c r="I97" i="1"/>
  <c r="O97" i="1"/>
  <c r="K97" i="1"/>
  <c r="N97" i="1"/>
  <c r="M97" i="1"/>
  <c r="L97" i="1"/>
  <c r="J97" i="1"/>
  <c r="P97" i="1"/>
  <c r="Q97" i="1"/>
  <c r="K89" i="1"/>
  <c r="Q89" i="1"/>
  <c r="P89" i="1"/>
  <c r="M89" i="1"/>
  <c r="L89" i="1"/>
  <c r="O89" i="1"/>
  <c r="J89" i="1"/>
  <c r="N89" i="1"/>
  <c r="I89" i="1"/>
  <c r="N79" i="1"/>
  <c r="I79" i="1"/>
  <c r="I129" i="1"/>
  <c r="O129" i="1"/>
  <c r="N83" i="1"/>
  <c r="I83" i="1"/>
  <c r="M94" i="1"/>
  <c r="L94" i="1"/>
  <c r="K94" i="1"/>
  <c r="I94" i="1"/>
  <c r="O94" i="1"/>
  <c r="N94" i="1"/>
  <c r="J94" i="1"/>
  <c r="Q94" i="1"/>
  <c r="P94" i="1"/>
  <c r="Q123" i="1"/>
  <c r="P123" i="1"/>
  <c r="M123" i="1"/>
  <c r="L123" i="1"/>
  <c r="J123" i="1"/>
  <c r="I123" i="1"/>
  <c r="O123" i="1"/>
  <c r="N86" i="1"/>
  <c r="I86" i="1"/>
  <c r="O86" i="1"/>
  <c r="J86" i="1"/>
  <c r="L86" i="1"/>
  <c r="K86" i="1"/>
  <c r="Q86" i="1"/>
  <c r="M86" i="1"/>
  <c r="P86" i="1"/>
  <c r="Q104" i="1"/>
  <c r="P104" i="1"/>
  <c r="M104" i="1"/>
  <c r="L104" i="1"/>
  <c r="K104" i="1"/>
  <c r="I104" i="1"/>
  <c r="O104" i="1"/>
  <c r="N104" i="1"/>
  <c r="J104" i="1"/>
  <c r="Q96" i="1"/>
  <c r="P96" i="1"/>
  <c r="M96" i="1"/>
  <c r="L96" i="1"/>
  <c r="K96" i="1"/>
  <c r="I96" i="1"/>
  <c r="O96" i="1"/>
  <c r="N96" i="1"/>
  <c r="J96" i="1"/>
  <c r="Q108" i="1"/>
  <c r="P108" i="1"/>
  <c r="M108" i="1"/>
  <c r="L108" i="1"/>
  <c r="K108" i="1"/>
  <c r="I108" i="1"/>
  <c r="O108" i="1"/>
  <c r="N108" i="1"/>
  <c r="J108" i="1"/>
  <c r="M111" i="1"/>
  <c r="L111" i="1"/>
  <c r="J111" i="1"/>
  <c r="K74" i="1"/>
  <c r="Q74" i="1"/>
  <c r="M74" i="1"/>
  <c r="P74" i="1"/>
  <c r="N74" i="1"/>
  <c r="I74" i="1"/>
  <c r="O74" i="1"/>
  <c r="J74" i="1"/>
  <c r="L74" i="1"/>
  <c r="N90" i="1"/>
  <c r="I90" i="1"/>
  <c r="O90" i="1"/>
  <c r="J90" i="1"/>
  <c r="K90" i="1"/>
  <c r="Q90" i="1"/>
  <c r="P90" i="1"/>
  <c r="M90" i="1"/>
  <c r="L90" i="1"/>
  <c r="K128" i="1"/>
  <c r="I128" i="1"/>
  <c r="O128" i="1"/>
  <c r="N128" i="1"/>
  <c r="J128" i="1"/>
  <c r="V251" i="1"/>
  <c r="BI186" i="1"/>
  <c r="X268" i="1"/>
  <c r="W268" i="1"/>
  <c r="V268" i="1"/>
  <c r="I279" i="1"/>
  <c r="N279" i="1"/>
  <c r="P279" i="1"/>
  <c r="J279" i="1"/>
  <c r="K279" i="1"/>
  <c r="Q279" i="1"/>
  <c r="L279" i="1"/>
  <c r="O279" i="1"/>
  <c r="M279" i="1"/>
  <c r="J186" i="1"/>
  <c r="I186" i="1"/>
  <c r="N186" i="1"/>
  <c r="K186" i="1"/>
  <c r="P186" i="1"/>
  <c r="O186" i="1"/>
  <c r="Q186" i="1"/>
  <c r="L272" i="1"/>
  <c r="K272" i="1"/>
  <c r="M272" i="1"/>
  <c r="I272" i="1"/>
  <c r="N272" i="1"/>
  <c r="J272" i="1"/>
  <c r="P272" i="1"/>
  <c r="O272" i="1"/>
  <c r="Q272" i="1"/>
  <c r="Q285" i="1"/>
  <c r="L285" i="1"/>
  <c r="M285" i="1"/>
  <c r="K285" i="1"/>
  <c r="O285" i="1"/>
  <c r="I285" i="1"/>
  <c r="N285" i="1"/>
  <c r="J285" i="1"/>
  <c r="P285" i="1"/>
  <c r="P275" i="1"/>
  <c r="J275" i="1"/>
  <c r="Q275" i="1"/>
  <c r="L275" i="1"/>
  <c r="O275" i="1"/>
  <c r="N275" i="1"/>
  <c r="M275" i="1"/>
  <c r="K275" i="1"/>
  <c r="I275" i="1"/>
  <c r="K290" i="1"/>
  <c r="J290" i="1"/>
  <c r="M290" i="1"/>
  <c r="Q290" i="1"/>
  <c r="L290" i="1"/>
  <c r="O290" i="1"/>
  <c r="N290" i="1"/>
  <c r="P290" i="1"/>
  <c r="I290" i="1"/>
  <c r="N268" i="1"/>
  <c r="J268" i="1"/>
  <c r="P268" i="1"/>
  <c r="O268" i="1"/>
  <c r="I268" i="1"/>
  <c r="L268" i="1"/>
  <c r="K268" i="1"/>
  <c r="M268" i="1"/>
  <c r="Q268" i="1"/>
  <c r="K284" i="1"/>
  <c r="J284" i="1"/>
  <c r="I284" i="1"/>
  <c r="L284" i="1"/>
  <c r="P284" i="1"/>
  <c r="O284" i="1"/>
  <c r="N284" i="1"/>
  <c r="Q284" i="1"/>
  <c r="M284" i="1"/>
  <c r="P289" i="1"/>
  <c r="O289" i="1"/>
  <c r="Q289" i="1"/>
  <c r="L289" i="1"/>
  <c r="J289" i="1"/>
  <c r="M289" i="1"/>
  <c r="K289" i="1"/>
  <c r="I289" i="1"/>
  <c r="N289" i="1"/>
  <c r="K189" i="1"/>
  <c r="J189" i="1"/>
  <c r="Q189" i="1"/>
  <c r="P189" i="1"/>
  <c r="I189" i="1"/>
  <c r="M295" i="1"/>
  <c r="P295" i="1"/>
  <c r="O295" i="1"/>
  <c r="N295" i="1"/>
  <c r="I295" i="1"/>
  <c r="L295" i="1"/>
  <c r="K295" i="1"/>
  <c r="J295" i="1"/>
  <c r="Q295" i="1"/>
  <c r="O196" i="1"/>
  <c r="W141" i="1"/>
  <c r="J129" i="1"/>
  <c r="P129" i="1"/>
  <c r="V242" i="1"/>
  <c r="K124" i="1"/>
  <c r="P124" i="1"/>
  <c r="J116" i="1"/>
  <c r="O116" i="1"/>
  <c r="Q116" i="1"/>
  <c r="K111" i="1"/>
  <c r="I111" i="1"/>
  <c r="O103" i="1"/>
  <c r="P103" i="1"/>
  <c r="N99" i="1"/>
  <c r="Q99" i="1"/>
  <c r="K95" i="1"/>
  <c r="I95" i="1"/>
  <c r="P91" i="1"/>
  <c r="N91" i="1"/>
  <c r="Q87" i="1"/>
  <c r="M83" i="1"/>
  <c r="K83" i="1"/>
  <c r="P79" i="1"/>
  <c r="Q76" i="1"/>
  <c r="O76" i="1"/>
  <c r="M264" i="1"/>
  <c r="O264" i="1"/>
  <c r="N256" i="1"/>
  <c r="L256" i="1"/>
  <c r="N252" i="1"/>
  <c r="O252" i="1"/>
  <c r="M252" i="1"/>
  <c r="K248" i="1"/>
  <c r="P248" i="1"/>
  <c r="N132" i="1"/>
  <c r="P128" i="1"/>
  <c r="N123" i="1"/>
  <c r="J115" i="1"/>
  <c r="L110" i="1"/>
  <c r="P265" i="1"/>
  <c r="L265" i="1"/>
  <c r="Q265" i="1"/>
  <c r="N265" i="1"/>
  <c r="M265" i="1"/>
  <c r="O265" i="1"/>
  <c r="K265" i="1"/>
  <c r="J265" i="1"/>
  <c r="I265" i="1"/>
  <c r="O257" i="1"/>
  <c r="N257" i="1"/>
  <c r="M257" i="1"/>
  <c r="K257" i="1"/>
  <c r="J257" i="1"/>
  <c r="I257" i="1"/>
  <c r="P257" i="1"/>
  <c r="Q257" i="1"/>
  <c r="L257" i="1"/>
  <c r="P249" i="1"/>
  <c r="Q249" i="1"/>
  <c r="L249" i="1"/>
  <c r="O249" i="1"/>
  <c r="N249" i="1"/>
  <c r="M249" i="1"/>
  <c r="K249" i="1"/>
  <c r="J249" i="1"/>
  <c r="I249" i="1"/>
  <c r="M120" i="1"/>
  <c r="L120" i="1"/>
  <c r="K120" i="1"/>
  <c r="I109" i="1"/>
  <c r="O109" i="1"/>
  <c r="K109" i="1"/>
  <c r="N109" i="1"/>
  <c r="M109" i="1"/>
  <c r="L109" i="1"/>
  <c r="J109" i="1"/>
  <c r="Q109" i="1"/>
  <c r="P109" i="1"/>
  <c r="I101" i="1"/>
  <c r="O101" i="1"/>
  <c r="K101" i="1"/>
  <c r="N101" i="1"/>
  <c r="M101" i="1"/>
  <c r="L101" i="1"/>
  <c r="J101" i="1"/>
  <c r="Q101" i="1"/>
  <c r="P101" i="1"/>
  <c r="N87" i="1"/>
  <c r="I87" i="1"/>
  <c r="N246" i="1"/>
  <c r="J246" i="1"/>
  <c r="P246" i="1"/>
  <c r="O246" i="1"/>
  <c r="Q246" i="1"/>
  <c r="L246" i="1"/>
  <c r="K246" i="1"/>
  <c r="M246" i="1"/>
  <c r="I246" i="1"/>
  <c r="K130" i="1"/>
  <c r="I130" i="1"/>
  <c r="O130" i="1"/>
  <c r="N130" i="1"/>
  <c r="J130" i="1"/>
  <c r="Q130" i="1"/>
  <c r="P130" i="1"/>
  <c r="Q258" i="1"/>
  <c r="L258" i="1"/>
  <c r="K258" i="1"/>
  <c r="J258" i="1"/>
  <c r="M258" i="1"/>
  <c r="I258" i="1"/>
  <c r="P258" i="1"/>
  <c r="O258" i="1"/>
  <c r="N258" i="1"/>
  <c r="P260" i="1"/>
  <c r="Q260" i="1"/>
  <c r="K260" i="1"/>
  <c r="N260" i="1"/>
  <c r="X241" i="1"/>
  <c r="W241" i="1"/>
  <c r="V241" i="1"/>
  <c r="W222" i="1"/>
  <c r="BI289" i="1"/>
  <c r="W289" i="1" s="1"/>
  <c r="W272" i="1"/>
  <c r="Q271" i="1"/>
  <c r="O271" i="1"/>
  <c r="N271" i="1"/>
  <c r="M271" i="1"/>
  <c r="K271" i="1"/>
  <c r="J271" i="1"/>
  <c r="I271" i="1"/>
  <c r="P271" i="1"/>
  <c r="L271" i="1"/>
  <c r="L266" i="1"/>
  <c r="K266" i="1"/>
  <c r="Q266" i="1"/>
  <c r="M266" i="1"/>
  <c r="I266" i="1"/>
  <c r="N266" i="1"/>
  <c r="P266" i="1"/>
  <c r="O266" i="1"/>
  <c r="J266" i="1"/>
  <c r="O288" i="1"/>
  <c r="N288" i="1"/>
  <c r="Q288" i="1"/>
  <c r="K288" i="1"/>
  <c r="J288" i="1"/>
  <c r="I288" i="1"/>
  <c r="P288" i="1"/>
  <c r="L288" i="1"/>
  <c r="M288" i="1"/>
  <c r="P280" i="1"/>
  <c r="L280" i="1"/>
  <c r="M280" i="1"/>
  <c r="O280" i="1"/>
  <c r="N280" i="1"/>
  <c r="Q280" i="1"/>
  <c r="K280" i="1"/>
  <c r="J280" i="1"/>
  <c r="I280" i="1"/>
  <c r="P282" i="1"/>
  <c r="L282" i="1"/>
  <c r="O282" i="1"/>
  <c r="N282" i="1"/>
  <c r="I282" i="1"/>
  <c r="K282" i="1"/>
  <c r="J282" i="1"/>
  <c r="M282" i="1"/>
  <c r="Q282" i="1"/>
  <c r="M281" i="1"/>
  <c r="K281" i="1"/>
  <c r="I281" i="1"/>
  <c r="N281" i="1"/>
  <c r="P281" i="1"/>
  <c r="O281" i="1"/>
  <c r="Q281" i="1"/>
  <c r="L281" i="1"/>
  <c r="J281" i="1"/>
  <c r="N292" i="1"/>
  <c r="I292" i="1"/>
  <c r="O292" i="1"/>
  <c r="J292" i="1"/>
  <c r="P292" i="1"/>
  <c r="K292" i="1"/>
  <c r="Q292" i="1"/>
  <c r="L292" i="1"/>
  <c r="M292" i="1"/>
  <c r="Q294" i="1"/>
  <c r="L294" i="1"/>
  <c r="N294" i="1"/>
  <c r="M294" i="1"/>
  <c r="O294" i="1"/>
  <c r="J294" i="1"/>
  <c r="I294" i="1"/>
  <c r="K294" i="1"/>
  <c r="P294" i="1"/>
  <c r="K196" i="1"/>
  <c r="J196" i="1"/>
  <c r="X242" i="1"/>
  <c r="P116" i="1"/>
  <c r="N111" i="1"/>
  <c r="Q111" i="1"/>
  <c r="K107" i="1"/>
  <c r="O99" i="1"/>
  <c r="P99" i="1"/>
  <c r="N95" i="1"/>
  <c r="I91" i="1"/>
  <c r="K91" i="1"/>
  <c r="L87" i="1"/>
  <c r="J87" i="1"/>
  <c r="Q83" i="1"/>
  <c r="O83" i="1"/>
  <c r="M79" i="1"/>
  <c r="K79" i="1"/>
  <c r="P76" i="1"/>
  <c r="J76" i="1"/>
  <c r="I264" i="1"/>
  <c r="I260" i="1"/>
  <c r="K256" i="1"/>
  <c r="N248" i="1"/>
  <c r="Q128" i="1"/>
  <c r="K123" i="1"/>
  <c r="M110" i="1"/>
  <c r="M95" i="1"/>
  <c r="L95" i="1"/>
  <c r="J95" i="1"/>
  <c r="M77" i="1"/>
  <c r="L77" i="1"/>
  <c r="N77" i="1"/>
  <c r="I77" i="1"/>
  <c r="O77" i="1"/>
  <c r="J77" i="1"/>
  <c r="K77" i="1"/>
  <c r="Q77" i="1"/>
  <c r="P77" i="1"/>
  <c r="K127" i="1"/>
  <c r="N127" i="1"/>
  <c r="Q127" i="1"/>
  <c r="P127" i="1"/>
  <c r="I127" i="1"/>
  <c r="O127" i="1"/>
  <c r="J127" i="1"/>
  <c r="M254" i="1"/>
  <c r="N254" i="1"/>
  <c r="I254" i="1"/>
  <c r="J254" i="1"/>
  <c r="P254" i="1"/>
  <c r="O254" i="1"/>
  <c r="Q254" i="1"/>
  <c r="L254" i="1"/>
  <c r="K254" i="1"/>
  <c r="I250" i="1"/>
  <c r="P250" i="1"/>
  <c r="O250" i="1"/>
  <c r="N250" i="1"/>
  <c r="Q250" i="1"/>
  <c r="L250" i="1"/>
  <c r="K250" i="1"/>
  <c r="J250" i="1"/>
  <c r="M250" i="1"/>
  <c r="M84" i="1"/>
  <c r="L84" i="1"/>
  <c r="N84" i="1"/>
  <c r="I84" i="1"/>
  <c r="O84" i="1"/>
  <c r="J84" i="1"/>
  <c r="K84" i="1"/>
  <c r="Q84" i="1"/>
  <c r="P84" i="1"/>
  <c r="M76" i="1"/>
  <c r="L76" i="1"/>
  <c r="N262" i="1"/>
  <c r="P262" i="1"/>
  <c r="O262" i="1"/>
  <c r="J262" i="1"/>
  <c r="L262" i="1"/>
  <c r="K262" i="1"/>
  <c r="Q262" i="1"/>
  <c r="M262" i="1"/>
  <c r="I262" i="1"/>
  <c r="K119" i="1"/>
  <c r="N119" i="1"/>
  <c r="Q119" i="1"/>
  <c r="P119" i="1"/>
  <c r="M119" i="1"/>
  <c r="L119" i="1"/>
  <c r="J119" i="1"/>
  <c r="I131" i="1"/>
  <c r="O131" i="1"/>
  <c r="J131" i="1"/>
  <c r="Q131" i="1"/>
  <c r="N131" i="1"/>
  <c r="P131" i="1"/>
  <c r="K131" i="1"/>
  <c r="L248" i="1"/>
  <c r="I248" i="1"/>
  <c r="M102" i="1"/>
  <c r="L102" i="1"/>
  <c r="K102" i="1"/>
  <c r="I102" i="1"/>
  <c r="O102" i="1"/>
  <c r="N102" i="1"/>
  <c r="J102" i="1"/>
  <c r="Q102" i="1"/>
  <c r="P102" i="1"/>
  <c r="Q132" i="1"/>
  <c r="P132" i="1"/>
  <c r="K132" i="1"/>
  <c r="I132" i="1"/>
  <c r="O132" i="1"/>
  <c r="BI187" i="1"/>
  <c r="BI93" i="1"/>
  <c r="W200" i="1" s="1"/>
  <c r="L263" i="1"/>
  <c r="Q263" i="1"/>
  <c r="O263" i="1"/>
  <c r="N263" i="1"/>
  <c r="M263" i="1"/>
  <c r="K263" i="1"/>
  <c r="J263" i="1"/>
  <c r="I263" i="1"/>
  <c r="P263" i="1"/>
  <c r="O255" i="1"/>
  <c r="N255" i="1"/>
  <c r="M255" i="1"/>
  <c r="P255" i="1"/>
  <c r="K255" i="1"/>
  <c r="J255" i="1"/>
  <c r="I255" i="1"/>
  <c r="L255" i="1"/>
  <c r="Q255" i="1"/>
  <c r="P247" i="1"/>
  <c r="L247" i="1"/>
  <c r="Q247" i="1"/>
  <c r="N247" i="1"/>
  <c r="M247" i="1"/>
  <c r="O247" i="1"/>
  <c r="K247" i="1"/>
  <c r="J247" i="1"/>
  <c r="I247" i="1"/>
  <c r="N126" i="1"/>
  <c r="J126" i="1"/>
  <c r="Q126" i="1"/>
  <c r="P126" i="1"/>
  <c r="I126" i="1"/>
  <c r="O126" i="1"/>
  <c r="K126" i="1"/>
  <c r="I118" i="1"/>
  <c r="O118" i="1"/>
  <c r="N118" i="1"/>
  <c r="J118" i="1"/>
  <c r="M118" i="1"/>
  <c r="L118" i="1"/>
  <c r="K118" i="1"/>
  <c r="Q118" i="1"/>
  <c r="P118" i="1"/>
  <c r="M107" i="1"/>
  <c r="L107" i="1"/>
  <c r="J107" i="1"/>
  <c r="I93" i="1"/>
  <c r="O93" i="1"/>
  <c r="K93" i="1"/>
  <c r="N93" i="1"/>
  <c r="M93" i="1"/>
  <c r="L93" i="1"/>
  <c r="J93" i="1"/>
  <c r="Q93" i="1"/>
  <c r="P93" i="1"/>
  <c r="K85" i="1"/>
  <c r="Q85" i="1"/>
  <c r="P85" i="1"/>
  <c r="M85" i="1"/>
  <c r="L85" i="1"/>
  <c r="O85" i="1"/>
  <c r="J85" i="1"/>
  <c r="I85" i="1"/>
  <c r="N85" i="1"/>
  <c r="M75" i="1"/>
  <c r="N75" i="1"/>
  <c r="I75" i="1"/>
  <c r="O75" i="1"/>
  <c r="J75" i="1"/>
  <c r="P75" i="1"/>
  <c r="K75" i="1"/>
  <c r="Q75" i="1"/>
  <c r="L75" i="1"/>
  <c r="I252" i="1"/>
  <c r="M256" i="1"/>
  <c r="N92" i="1"/>
  <c r="J92" i="1"/>
  <c r="Q92" i="1"/>
  <c r="P92" i="1"/>
  <c r="M92" i="1"/>
  <c r="L92" i="1"/>
  <c r="K92" i="1"/>
  <c r="I92" i="1"/>
  <c r="O92" i="1"/>
  <c r="I115" i="1"/>
  <c r="O115" i="1"/>
  <c r="K115" i="1"/>
  <c r="N115" i="1"/>
  <c r="Q115" i="1"/>
  <c r="P115" i="1"/>
  <c r="M88" i="1"/>
  <c r="L88" i="1"/>
  <c r="N88" i="1"/>
  <c r="I88" i="1"/>
  <c r="O88" i="1"/>
  <c r="J88" i="1"/>
  <c r="K88" i="1"/>
  <c r="Q88" i="1"/>
  <c r="P88" i="1"/>
  <c r="N264" i="1"/>
  <c r="J264" i="1"/>
  <c r="M78" i="1"/>
  <c r="P78" i="1"/>
  <c r="N78" i="1"/>
  <c r="I78" i="1"/>
  <c r="O78" i="1"/>
  <c r="J78" i="1"/>
  <c r="L78" i="1"/>
  <c r="K78" i="1"/>
  <c r="Q78" i="1"/>
  <c r="Q113" i="1"/>
  <c r="P113" i="1"/>
  <c r="M113" i="1"/>
  <c r="L113" i="1"/>
  <c r="J113" i="1"/>
  <c r="I113" i="1"/>
  <c r="O113" i="1"/>
  <c r="K113" i="1"/>
  <c r="N113" i="1"/>
  <c r="V278" i="1"/>
  <c r="X278" i="1"/>
  <c r="W278" i="1"/>
  <c r="M283" i="1"/>
  <c r="K283" i="1"/>
  <c r="I283" i="1"/>
  <c r="P283" i="1"/>
  <c r="J283" i="1"/>
  <c r="Q283" i="1"/>
  <c r="L283" i="1"/>
  <c r="O283" i="1"/>
  <c r="N283" i="1"/>
  <c r="Q298" i="1"/>
  <c r="P298" i="1"/>
  <c r="O298" i="1"/>
  <c r="N298" i="1"/>
  <c r="M298" i="1"/>
  <c r="L298" i="1"/>
  <c r="K298" i="1"/>
  <c r="J298" i="1"/>
  <c r="I298" i="1"/>
  <c r="Q267" i="1"/>
  <c r="O267" i="1"/>
  <c r="N267" i="1"/>
  <c r="M267" i="1"/>
  <c r="K267" i="1"/>
  <c r="J267" i="1"/>
  <c r="I267" i="1"/>
  <c r="P267" i="1"/>
  <c r="L267" i="1"/>
  <c r="Q112" i="1"/>
  <c r="P112" i="1"/>
  <c r="M112" i="1"/>
  <c r="L112" i="1"/>
  <c r="K112" i="1"/>
  <c r="I112" i="1"/>
  <c r="O112" i="1"/>
  <c r="N112" i="1"/>
  <c r="J112" i="1"/>
  <c r="N270" i="1"/>
  <c r="P270" i="1"/>
  <c r="O270" i="1"/>
  <c r="J270" i="1"/>
  <c r="L270" i="1"/>
  <c r="K270" i="1"/>
  <c r="Q270" i="1"/>
  <c r="M270" i="1"/>
  <c r="I270" i="1"/>
  <c r="O278" i="1"/>
  <c r="N278" i="1"/>
  <c r="Q278" i="1"/>
  <c r="K278" i="1"/>
  <c r="J278" i="1"/>
  <c r="M278" i="1"/>
  <c r="L278" i="1"/>
  <c r="P278" i="1"/>
  <c r="I278" i="1"/>
  <c r="Q269" i="1"/>
  <c r="N269" i="1"/>
  <c r="M269" i="1"/>
  <c r="O269" i="1"/>
  <c r="K269" i="1"/>
  <c r="J269" i="1"/>
  <c r="I269" i="1"/>
  <c r="P269" i="1"/>
  <c r="L269" i="1"/>
  <c r="L276" i="1"/>
  <c r="P276" i="1"/>
  <c r="O276" i="1"/>
  <c r="N276" i="1"/>
  <c r="Q276" i="1"/>
  <c r="M276" i="1"/>
  <c r="K276" i="1"/>
  <c r="J276" i="1"/>
  <c r="I276" i="1"/>
  <c r="K297" i="1"/>
  <c r="J297" i="1"/>
  <c r="I297" i="1"/>
  <c r="O297" i="1"/>
  <c r="N297" i="1"/>
  <c r="M297" i="1"/>
  <c r="P297" i="1"/>
  <c r="Q297" i="1"/>
  <c r="L297" i="1"/>
  <c r="K129" i="1"/>
  <c r="N124" i="1"/>
  <c r="M124" i="1"/>
  <c r="N120" i="1"/>
  <c r="I120" i="1"/>
  <c r="O111" i="1"/>
  <c r="P111" i="1"/>
  <c r="N107" i="1"/>
  <c r="Q107" i="1"/>
  <c r="K103" i="1"/>
  <c r="I103" i="1"/>
  <c r="O95" i="1"/>
  <c r="P95" i="1"/>
  <c r="Q91" i="1"/>
  <c r="O91" i="1"/>
  <c r="P87" i="1"/>
  <c r="L83" i="1"/>
  <c r="J83" i="1"/>
  <c r="Q79" i="1"/>
  <c r="O79" i="1"/>
  <c r="N76" i="1"/>
  <c r="V222" i="1"/>
  <c r="W195" i="1"/>
  <c r="Q264" i="1"/>
  <c r="L264" i="1"/>
  <c r="J260" i="1"/>
  <c r="O260" i="1"/>
  <c r="M260" i="1"/>
  <c r="O256" i="1"/>
  <c r="I256" i="1"/>
  <c r="L252" i="1"/>
  <c r="J248" i="1"/>
  <c r="O248" i="1"/>
  <c r="Q248" i="1"/>
  <c r="M115" i="1"/>
  <c r="I241" i="1"/>
  <c r="O241" i="1"/>
  <c r="K241" i="1"/>
  <c r="N241" i="1"/>
  <c r="J241" i="1"/>
  <c r="O227" i="1"/>
  <c r="K227" i="1"/>
  <c r="N227" i="1"/>
  <c r="J227" i="1"/>
  <c r="I227" i="1"/>
  <c r="O219" i="1"/>
  <c r="K219" i="1"/>
  <c r="N219" i="1"/>
  <c r="J219" i="1"/>
  <c r="I219" i="1"/>
  <c r="I209" i="1"/>
  <c r="K209" i="1"/>
  <c r="J209" i="1"/>
  <c r="O209" i="1"/>
  <c r="N209" i="1"/>
  <c r="O199" i="1"/>
  <c r="K199" i="1"/>
  <c r="J199" i="1"/>
  <c r="N199" i="1"/>
  <c r="I199" i="1"/>
  <c r="O207" i="1"/>
  <c r="K207" i="1"/>
  <c r="N207" i="1"/>
  <c r="J207" i="1"/>
  <c r="I207" i="1"/>
  <c r="I217" i="1"/>
  <c r="K217" i="1"/>
  <c r="J217" i="1"/>
  <c r="O217" i="1"/>
  <c r="N217" i="1"/>
  <c r="N212" i="1"/>
  <c r="J212" i="1"/>
  <c r="I212" i="1"/>
  <c r="K212" i="1"/>
  <c r="O212" i="1"/>
  <c r="O202" i="1"/>
  <c r="K202" i="1"/>
  <c r="N202" i="1"/>
  <c r="J202" i="1"/>
  <c r="I202" i="1"/>
  <c r="N200" i="1"/>
  <c r="J200" i="1"/>
  <c r="O200" i="1"/>
  <c r="I200" i="1"/>
  <c r="K200" i="1"/>
  <c r="O238" i="1"/>
  <c r="K238" i="1"/>
  <c r="N238" i="1"/>
  <c r="J238" i="1"/>
  <c r="I238" i="1"/>
  <c r="O231" i="1"/>
  <c r="K231" i="1"/>
  <c r="N231" i="1"/>
  <c r="J231" i="1"/>
  <c r="I231" i="1"/>
  <c r="O223" i="1"/>
  <c r="K223" i="1"/>
  <c r="N223" i="1"/>
  <c r="J223" i="1"/>
  <c r="I223" i="1"/>
  <c r="I213" i="1"/>
  <c r="O213" i="1"/>
  <c r="N213" i="1"/>
  <c r="K213" i="1"/>
  <c r="J213" i="1"/>
  <c r="O203" i="1"/>
  <c r="K203" i="1"/>
  <c r="N203" i="1"/>
  <c r="J203" i="1"/>
  <c r="I203" i="1"/>
  <c r="O195" i="1"/>
  <c r="K195" i="1"/>
  <c r="J195" i="1"/>
  <c r="N195" i="1"/>
  <c r="I195" i="1"/>
  <c r="O235" i="1"/>
  <c r="K235" i="1"/>
  <c r="N235" i="1"/>
  <c r="J235" i="1"/>
  <c r="I235" i="1"/>
  <c r="N224" i="1"/>
  <c r="J224" i="1"/>
  <c r="I224" i="1"/>
  <c r="O224" i="1"/>
  <c r="K224" i="1"/>
  <c r="N228" i="1"/>
  <c r="J228" i="1"/>
  <c r="I228" i="1"/>
  <c r="O228" i="1"/>
  <c r="K228" i="1"/>
  <c r="J244" i="1"/>
  <c r="M244" i="1"/>
  <c r="I244" i="1"/>
  <c r="L244" i="1"/>
  <c r="K244" i="1"/>
  <c r="O230" i="1"/>
  <c r="K230" i="1"/>
  <c r="N230" i="1"/>
  <c r="J230" i="1"/>
  <c r="I230" i="1"/>
  <c r="K194" i="1"/>
  <c r="O194" i="1"/>
  <c r="J194" i="1"/>
  <c r="N194" i="1"/>
  <c r="I194" i="1"/>
  <c r="N220" i="1"/>
  <c r="J220" i="1"/>
  <c r="I220" i="1"/>
  <c r="K220" i="1"/>
  <c r="O220" i="1"/>
  <c r="N216" i="1"/>
  <c r="J216" i="1"/>
  <c r="I216" i="1"/>
  <c r="O216" i="1"/>
  <c r="K216" i="1"/>
  <c r="O242" i="1"/>
  <c r="K242" i="1"/>
  <c r="N242" i="1"/>
  <c r="J242" i="1"/>
  <c r="I242" i="1"/>
  <c r="O214" i="1"/>
  <c r="K214" i="1"/>
  <c r="J214" i="1"/>
  <c r="I214" i="1"/>
  <c r="N214" i="1"/>
  <c r="O191" i="1"/>
  <c r="K191" i="1"/>
  <c r="N191" i="1"/>
  <c r="I191" i="1"/>
  <c r="J191" i="1"/>
  <c r="N192" i="1"/>
  <c r="J192" i="1"/>
  <c r="K192" i="1"/>
  <c r="O192" i="1"/>
  <c r="I192" i="1"/>
  <c r="O243" i="1"/>
  <c r="K243" i="1"/>
  <c r="N243" i="1"/>
  <c r="J243" i="1"/>
  <c r="I243" i="1"/>
  <c r="I229" i="1"/>
  <c r="O229" i="1"/>
  <c r="K229" i="1"/>
  <c r="N229" i="1"/>
  <c r="J229" i="1"/>
  <c r="I221" i="1"/>
  <c r="O221" i="1"/>
  <c r="N221" i="1"/>
  <c r="K221" i="1"/>
  <c r="J221" i="1"/>
  <c r="O211" i="1"/>
  <c r="K211" i="1"/>
  <c r="N211" i="1"/>
  <c r="J211" i="1"/>
  <c r="I211" i="1"/>
  <c r="I201" i="1"/>
  <c r="K201" i="1"/>
  <c r="O201" i="1"/>
  <c r="J201" i="1"/>
  <c r="N201" i="1"/>
  <c r="N208" i="1"/>
  <c r="J208" i="1"/>
  <c r="I208" i="1"/>
  <c r="O208" i="1"/>
  <c r="K208" i="1"/>
  <c r="I237" i="1"/>
  <c r="O237" i="1"/>
  <c r="K237" i="1"/>
  <c r="J237" i="1"/>
  <c r="N237" i="1"/>
  <c r="N232" i="1"/>
  <c r="J232" i="1"/>
  <c r="I232" i="1"/>
  <c r="K232" i="1"/>
  <c r="O232" i="1"/>
  <c r="I233" i="1"/>
  <c r="O233" i="1"/>
  <c r="K233" i="1"/>
  <c r="N233" i="1"/>
  <c r="J233" i="1"/>
  <c r="N236" i="1"/>
  <c r="J236" i="1"/>
  <c r="I236" i="1"/>
  <c r="O236" i="1"/>
  <c r="K236" i="1"/>
  <c r="N240" i="1"/>
  <c r="J240" i="1"/>
  <c r="I240" i="1"/>
  <c r="O240" i="1"/>
  <c r="K240" i="1"/>
  <c r="K190" i="1"/>
  <c r="O190" i="1"/>
  <c r="J190" i="1"/>
  <c r="N190" i="1"/>
  <c r="I190" i="1"/>
  <c r="I193" i="1"/>
  <c r="O193" i="1"/>
  <c r="J193" i="1"/>
  <c r="N193" i="1"/>
  <c r="K193" i="1"/>
  <c r="O239" i="1"/>
  <c r="K239" i="1"/>
  <c r="N239" i="1"/>
  <c r="J239" i="1"/>
  <c r="I239" i="1"/>
  <c r="I225" i="1"/>
  <c r="K225" i="1"/>
  <c r="J225" i="1"/>
  <c r="O225" i="1"/>
  <c r="N225" i="1"/>
  <c r="O215" i="1"/>
  <c r="K215" i="1"/>
  <c r="N215" i="1"/>
  <c r="J215" i="1"/>
  <c r="I215" i="1"/>
  <c r="I205" i="1"/>
  <c r="O205" i="1"/>
  <c r="N205" i="1"/>
  <c r="K205" i="1"/>
  <c r="J205" i="1"/>
  <c r="I197" i="1"/>
  <c r="K197" i="1"/>
  <c r="O197" i="1"/>
  <c r="J197" i="1"/>
  <c r="N197" i="1"/>
  <c r="O222" i="1"/>
  <c r="K222" i="1"/>
  <c r="J222" i="1"/>
  <c r="I222" i="1"/>
  <c r="N222" i="1"/>
  <c r="O218" i="1"/>
  <c r="K218" i="1"/>
  <c r="N218" i="1"/>
  <c r="J218" i="1"/>
  <c r="I218" i="1"/>
  <c r="O234" i="1"/>
  <c r="K234" i="1"/>
  <c r="N234" i="1"/>
  <c r="J234" i="1"/>
  <c r="I234" i="1"/>
  <c r="O206" i="1"/>
  <c r="K206" i="1"/>
  <c r="J206" i="1"/>
  <c r="I206" i="1"/>
  <c r="N206" i="1"/>
  <c r="O210" i="1"/>
  <c r="K210" i="1"/>
  <c r="N210" i="1"/>
  <c r="J210" i="1"/>
  <c r="I210" i="1"/>
  <c r="N204" i="1"/>
  <c r="J204" i="1"/>
  <c r="I204" i="1"/>
  <c r="K204" i="1"/>
  <c r="O204" i="1"/>
  <c r="N198" i="1"/>
  <c r="I198" i="1"/>
  <c r="K198" i="1"/>
  <c r="J198" i="1"/>
  <c r="O198" i="1"/>
  <c r="O226" i="1"/>
  <c r="K226" i="1"/>
  <c r="N226" i="1"/>
  <c r="J226" i="1"/>
  <c r="I226" i="1"/>
  <c r="O152" i="1"/>
  <c r="P152" i="1"/>
  <c r="N152" i="1"/>
  <c r="Q152" i="1"/>
  <c r="O183" i="1"/>
  <c r="P183" i="1"/>
  <c r="L183" i="1"/>
  <c r="M183" i="1"/>
  <c r="Q183" i="1"/>
  <c r="N183" i="1"/>
  <c r="O175" i="1"/>
  <c r="P175" i="1"/>
  <c r="Q175" i="1"/>
  <c r="N175" i="1"/>
  <c r="P164" i="1"/>
  <c r="O164" i="1"/>
  <c r="N164" i="1"/>
  <c r="Q164" i="1"/>
  <c r="P158" i="1"/>
  <c r="O158" i="1"/>
  <c r="N158" i="1"/>
  <c r="Q158" i="1"/>
  <c r="O150" i="1"/>
  <c r="Q150" i="1"/>
  <c r="N150" i="1"/>
  <c r="P150" i="1"/>
  <c r="Q140" i="1"/>
  <c r="P140" i="1"/>
  <c r="N140" i="1"/>
  <c r="O140" i="1"/>
  <c r="O157" i="1"/>
  <c r="N157" i="1"/>
  <c r="P157" i="1"/>
  <c r="Q157" i="1"/>
  <c r="O184" i="1"/>
  <c r="P184" i="1"/>
  <c r="L184" i="1"/>
  <c r="Q184" i="1"/>
  <c r="N184" i="1"/>
  <c r="M184" i="1"/>
  <c r="Q139" i="1"/>
  <c r="O139" i="1"/>
  <c r="N139" i="1"/>
  <c r="P139" i="1"/>
  <c r="O176" i="1"/>
  <c r="P176" i="1"/>
  <c r="Q176" i="1"/>
  <c r="N176" i="1"/>
  <c r="P165" i="1"/>
  <c r="N165" i="1"/>
  <c r="Q165" i="1"/>
  <c r="O165" i="1"/>
  <c r="P169" i="1"/>
  <c r="N169" i="1"/>
  <c r="Q169" i="1"/>
  <c r="O169" i="1"/>
  <c r="O180" i="1"/>
  <c r="P180" i="1"/>
  <c r="Q180" i="1"/>
  <c r="N180" i="1"/>
  <c r="O181" i="1"/>
  <c r="P181" i="1"/>
  <c r="L181" i="1"/>
  <c r="M181" i="1"/>
  <c r="N181" i="1"/>
  <c r="Q181" i="1"/>
  <c r="P173" i="1"/>
  <c r="N173" i="1"/>
  <c r="Q173" i="1"/>
  <c r="O173" i="1"/>
  <c r="P162" i="1"/>
  <c r="Q162" i="1"/>
  <c r="O162" i="1"/>
  <c r="N162" i="1"/>
  <c r="O156" i="1"/>
  <c r="P156" i="1"/>
  <c r="N156" i="1"/>
  <c r="Q156" i="1"/>
  <c r="O148" i="1"/>
  <c r="P148" i="1"/>
  <c r="N148" i="1"/>
  <c r="Q148" i="1"/>
  <c r="Q138" i="1"/>
  <c r="P138" i="1"/>
  <c r="O138" i="1"/>
  <c r="N138" i="1"/>
  <c r="Q142" i="1"/>
  <c r="P142" i="1"/>
  <c r="N142" i="1"/>
  <c r="O142" i="1"/>
  <c r="O153" i="1"/>
  <c r="N153" i="1"/>
  <c r="Q153" i="1"/>
  <c r="P153" i="1"/>
  <c r="O182" i="1"/>
  <c r="P182" i="1"/>
  <c r="L182" i="1"/>
  <c r="Q182" i="1"/>
  <c r="M182" i="1"/>
  <c r="N182" i="1"/>
  <c r="Q145" i="1"/>
  <c r="P145" i="1"/>
  <c r="O145" i="1"/>
  <c r="N145" i="1"/>
  <c r="P163" i="1"/>
  <c r="Q163" i="1"/>
  <c r="O163" i="1"/>
  <c r="N163" i="1"/>
  <c r="O155" i="1"/>
  <c r="Q155" i="1"/>
  <c r="P155" i="1"/>
  <c r="N155" i="1"/>
  <c r="P167" i="1"/>
  <c r="Q167" i="1"/>
  <c r="N167" i="1"/>
  <c r="O167" i="1"/>
  <c r="P170" i="1"/>
  <c r="N170" i="1"/>
  <c r="Q170" i="1"/>
  <c r="O170" i="1"/>
  <c r="Q133" i="1"/>
  <c r="P133" i="1"/>
  <c r="O133" i="1"/>
  <c r="N133" i="1"/>
  <c r="O149" i="1"/>
  <c r="N149" i="1"/>
  <c r="P149" i="1"/>
  <c r="Q149" i="1"/>
  <c r="O185" i="1"/>
  <c r="Q185" i="1"/>
  <c r="P185" i="1"/>
  <c r="L185" i="1"/>
  <c r="M185" i="1"/>
  <c r="N185" i="1"/>
  <c r="O179" i="1"/>
  <c r="P179" i="1"/>
  <c r="Q179" i="1"/>
  <c r="N179" i="1"/>
  <c r="P168" i="1"/>
  <c r="O168" i="1"/>
  <c r="Q168" i="1"/>
  <c r="N168" i="1"/>
  <c r="P160" i="1"/>
  <c r="O160" i="1"/>
  <c r="Q160" i="1"/>
  <c r="N160" i="1"/>
  <c r="O154" i="1"/>
  <c r="Q154" i="1"/>
  <c r="P154" i="1"/>
  <c r="N154" i="1"/>
  <c r="Q146" i="1"/>
  <c r="P146" i="1"/>
  <c r="N146" i="1"/>
  <c r="O146" i="1"/>
  <c r="Q136" i="1"/>
  <c r="N136" i="1"/>
  <c r="P136" i="1"/>
  <c r="O136" i="1"/>
  <c r="Q143" i="1"/>
  <c r="P143" i="1"/>
  <c r="O143" i="1"/>
  <c r="N143" i="1"/>
  <c r="Q135" i="1"/>
  <c r="O135" i="1"/>
  <c r="N135" i="1"/>
  <c r="P135" i="1"/>
  <c r="Q141" i="1"/>
  <c r="P141" i="1"/>
  <c r="O141" i="1"/>
  <c r="N141" i="1"/>
  <c r="P159" i="1"/>
  <c r="L159" i="1"/>
  <c r="Q159" i="1"/>
  <c r="M159" i="1"/>
  <c r="O178" i="1"/>
  <c r="P178" i="1"/>
  <c r="Q178" i="1"/>
  <c r="N178" i="1"/>
  <c r="P161" i="1"/>
  <c r="N161" i="1"/>
  <c r="O161" i="1"/>
  <c r="Q161" i="1"/>
  <c r="O177" i="1"/>
  <c r="P177" i="1"/>
  <c r="Q177" i="1"/>
  <c r="N177" i="1"/>
  <c r="P166" i="1"/>
  <c r="Q166" i="1"/>
  <c r="O166" i="1"/>
  <c r="N166" i="1"/>
  <c r="Q144" i="1"/>
  <c r="P144" i="1"/>
  <c r="N144" i="1"/>
  <c r="O144" i="1"/>
  <c r="Q134" i="1"/>
  <c r="P134" i="1"/>
  <c r="O134" i="1"/>
  <c r="N134" i="1"/>
  <c r="O151" i="1"/>
  <c r="Q151" i="1"/>
  <c r="P151" i="1"/>
  <c r="N151" i="1"/>
  <c r="P174" i="1"/>
  <c r="O174" i="1"/>
  <c r="N174" i="1"/>
  <c r="Q174" i="1"/>
  <c r="Q147" i="1"/>
  <c r="P147" i="1"/>
  <c r="O147" i="1"/>
  <c r="N147" i="1"/>
  <c r="Q137" i="1"/>
  <c r="P137" i="1"/>
  <c r="O137" i="1"/>
  <c r="N137" i="1"/>
  <c r="P172" i="1"/>
  <c r="O172" i="1"/>
  <c r="Q172" i="1"/>
  <c r="N172" i="1"/>
  <c r="P171" i="1"/>
  <c r="Q171" i="1"/>
  <c r="O171" i="1"/>
  <c r="N171" i="1"/>
  <c r="V303" i="1"/>
  <c r="W303" i="1"/>
  <c r="V302" i="1"/>
  <c r="W302" i="1"/>
  <c r="W131" i="1"/>
  <c r="X131" i="1"/>
  <c r="V129" i="1"/>
  <c r="X129" i="1"/>
  <c r="W127" i="1"/>
  <c r="X127" i="1"/>
  <c r="W292" i="1"/>
  <c r="X292" i="1"/>
  <c r="V292" i="1"/>
  <c r="BI230" i="1"/>
  <c r="BI341" i="1"/>
  <c r="D34" i="3"/>
  <c r="BG81" i="1" s="1"/>
  <c r="X188" i="1" s="1"/>
  <c r="BI203" i="1"/>
  <c r="D148" i="3"/>
  <c r="BG228" i="1" s="1"/>
  <c r="BI260" i="1"/>
  <c r="V260" i="1" s="1"/>
  <c r="BD33" i="1"/>
  <c r="J87" i="3"/>
  <c r="D87" i="3" s="1"/>
  <c r="BG288" i="1" s="1"/>
  <c r="D101" i="3"/>
  <c r="BG232" i="1" s="1"/>
  <c r="D108" i="3"/>
  <c r="BI257" i="1"/>
  <c r="V257" i="1" s="1"/>
  <c r="BI120" i="1"/>
  <c r="BD31" i="1"/>
  <c r="D89" i="3"/>
  <c r="BG290" i="1" s="1"/>
  <c r="BI238" i="1"/>
  <c r="BI102" i="1"/>
  <c r="BI219" i="1"/>
  <c r="D139" i="3"/>
  <c r="BG249" i="1" s="1"/>
  <c r="BG213" i="1"/>
  <c r="D17" i="3"/>
  <c r="D25" i="3"/>
  <c r="BI118" i="1"/>
  <c r="D127" i="3"/>
  <c r="D78" i="3"/>
  <c r="BG262" i="1" s="1"/>
  <c r="I240" i="3"/>
  <c r="D240" i="3" s="1"/>
  <c r="I241" i="3"/>
  <c r="D241" i="3" s="1"/>
  <c r="I243" i="3"/>
  <c r="D243" i="3" s="1"/>
  <c r="BG287" i="1" s="1"/>
  <c r="BI316" i="1"/>
  <c r="BD37" i="1"/>
  <c r="BI246" i="1"/>
  <c r="V246" i="1" s="1"/>
  <c r="BI192" i="1"/>
  <c r="BD40" i="1"/>
  <c r="BD42" i="1"/>
  <c r="BD41" i="1"/>
  <c r="BD39" i="1"/>
  <c r="BH172" i="2"/>
  <c r="BG173" i="2"/>
  <c r="BH173" i="2" s="1"/>
  <c r="BH108" i="2"/>
  <c r="BG109" i="2"/>
  <c r="BH109" i="2" s="1"/>
  <c r="BD26" i="1"/>
  <c r="BD28" i="1"/>
  <c r="BH48" i="2"/>
  <c r="BG49" i="2"/>
  <c r="BH49" i="2" s="1"/>
  <c r="BH224" i="2"/>
  <c r="BG225" i="2"/>
  <c r="BH225" i="2" s="1"/>
  <c r="BH156" i="2"/>
  <c r="BG157" i="2"/>
  <c r="BH157" i="2" s="1"/>
  <c r="D104" i="3"/>
  <c r="BG234" i="1" s="1"/>
  <c r="D189" i="3"/>
  <c r="BG286" i="1" s="1"/>
  <c r="D36" i="3"/>
  <c r="BG99" i="1" s="1"/>
  <c r="BA15" i="1"/>
  <c r="BH208" i="2"/>
  <c r="BG209" i="2"/>
  <c r="BH209" i="2" s="1"/>
  <c r="BH140" i="2"/>
  <c r="BG141" i="2"/>
  <c r="BH141" i="2" s="1"/>
  <c r="AF242" i="1"/>
  <c r="AF155" i="1"/>
  <c r="AF254" i="1"/>
  <c r="BD29" i="1"/>
  <c r="BD27" i="1"/>
  <c r="BH188" i="2"/>
  <c r="BG189" i="2"/>
  <c r="BH189" i="2" s="1"/>
  <c r="BH124" i="2"/>
  <c r="BG125" i="2"/>
  <c r="BH125" i="2" s="1"/>
  <c r="AF38" i="1"/>
  <c r="BD38" i="1" s="1"/>
  <c r="BH44" i="2"/>
  <c r="BG45" i="2"/>
  <c r="BH45" i="2" s="1"/>
  <c r="AF99" i="1"/>
  <c r="AF113" i="1"/>
  <c r="AF241" i="1"/>
  <c r="AF118" i="1"/>
  <c r="BD32" i="1"/>
  <c r="BG169" i="2"/>
  <c r="BH169" i="2" s="1"/>
  <c r="BH168" i="2"/>
  <c r="BH232" i="2"/>
  <c r="BG233" i="2"/>
  <c r="BH233" i="2" s="1"/>
  <c r="BG177" i="2"/>
  <c r="BH177" i="2" s="1"/>
  <c r="BH176" i="2"/>
  <c r="BH112" i="2"/>
  <c r="BG113" i="2"/>
  <c r="BH113" i="2" s="1"/>
  <c r="BG237" i="2"/>
  <c r="BH237" i="2" s="1"/>
  <c r="BH236" i="2"/>
  <c r="BG185" i="2"/>
  <c r="BH185" i="2" s="1"/>
  <c r="BH184" i="2"/>
  <c r="BG121" i="2"/>
  <c r="BH121" i="2" s="1"/>
  <c r="A278" i="5" s="1"/>
  <c r="BH120" i="2"/>
  <c r="BG197" i="2"/>
  <c r="BH197" i="2" s="1"/>
  <c r="BH196" i="2"/>
  <c r="BG129" i="2"/>
  <c r="BH129" i="2" s="1"/>
  <c r="BH128" i="2"/>
  <c r="BH100" i="2"/>
  <c r="BG101" i="2"/>
  <c r="BH101" i="2" s="1"/>
  <c r="BH96" i="2"/>
  <c r="BG97" i="2"/>
  <c r="BH97" i="2" s="1"/>
  <c r="A280" i="5" s="1"/>
  <c r="BH84" i="2"/>
  <c r="BG85" i="2"/>
  <c r="BH85" i="2" s="1"/>
  <c r="BH76" i="2"/>
  <c r="BG77" i="2"/>
  <c r="BH77" i="2" s="1"/>
  <c r="BH68" i="2"/>
  <c r="BG69" i="2"/>
  <c r="BH69" i="2" s="1"/>
  <c r="BH60" i="2"/>
  <c r="BG61" i="2"/>
  <c r="BH61" i="2" s="1"/>
  <c r="BH52" i="2"/>
  <c r="BG53" i="2"/>
  <c r="BH53" i="2" s="1"/>
  <c r="AF139" i="1"/>
  <c r="AF136" i="1"/>
  <c r="AF132" i="1"/>
  <c r="AF138" i="1"/>
  <c r="AF131" i="1"/>
  <c r="AF127" i="1"/>
  <c r="AF257" i="1"/>
  <c r="AF137" i="1"/>
  <c r="AF134" i="1"/>
  <c r="AF140" i="1"/>
  <c r="AF129" i="1"/>
  <c r="AF135" i="1"/>
  <c r="AF133" i="1"/>
  <c r="AF130" i="1"/>
  <c r="CW52" i="4"/>
  <c r="AF128" i="1"/>
  <c r="AF123" i="1"/>
  <c r="AF104" i="1"/>
  <c r="BA19" i="1"/>
  <c r="BA17" i="1"/>
  <c r="AF215" i="1"/>
  <c r="AF183" i="1"/>
  <c r="AF262" i="1"/>
  <c r="AF173" i="1"/>
  <c r="CW34" i="4"/>
  <c r="AF175" i="1"/>
  <c r="AF185" i="1"/>
  <c r="AF180" i="1"/>
  <c r="AF243" i="1"/>
  <c r="AF172" i="1"/>
  <c r="AF177" i="1"/>
  <c r="AF181" i="1"/>
  <c r="AF176" i="1"/>
  <c r="AF171" i="1"/>
  <c r="AF43" i="1"/>
  <c r="AF184" i="1"/>
  <c r="AF179" i="1"/>
  <c r="AF174" i="1"/>
  <c r="AF182" i="1"/>
  <c r="AF178" i="1"/>
  <c r="D255" i="3"/>
  <c r="C23" i="1"/>
  <c r="BG205" i="2"/>
  <c r="BH205" i="2" s="1"/>
  <c r="BH204" i="2"/>
  <c r="BG137" i="2"/>
  <c r="BH137" i="2" s="1"/>
  <c r="BH136" i="2"/>
  <c r="BH88" i="2"/>
  <c r="BG89" i="2"/>
  <c r="BH89" i="2" s="1"/>
  <c r="BH80" i="2"/>
  <c r="BG81" i="2"/>
  <c r="BH81" i="2" s="1"/>
  <c r="BH72" i="2"/>
  <c r="BG73" i="2"/>
  <c r="BH73" i="2" s="1"/>
  <c r="BH64" i="2"/>
  <c r="BG65" i="2"/>
  <c r="BH65" i="2" s="1"/>
  <c r="BH56" i="2"/>
  <c r="BG57" i="2"/>
  <c r="BH57" i="2" s="1"/>
  <c r="BG213" i="2"/>
  <c r="BH213" i="2" s="1"/>
  <c r="BH212" i="2"/>
  <c r="BG145" i="2"/>
  <c r="BH145" i="2" s="1"/>
  <c r="BH144" i="2"/>
  <c r="BG105" i="2"/>
  <c r="BH105" i="2" s="1"/>
  <c r="BH104" i="2"/>
  <c r="BG221" i="2"/>
  <c r="BH220" i="2"/>
  <c r="BG153" i="2"/>
  <c r="BH153" i="2" s="1"/>
  <c r="BH152" i="2"/>
  <c r="BG229" i="2"/>
  <c r="BH229" i="2" s="1"/>
  <c r="BH228" i="2"/>
  <c r="BG161" i="2"/>
  <c r="BH161" i="2" s="1"/>
  <c r="BH160" i="2"/>
  <c r="BD34" i="1"/>
  <c r="AF169" i="1"/>
  <c r="AF161" i="1"/>
  <c r="AF265" i="1"/>
  <c r="AF158" i="1"/>
  <c r="AF166" i="1"/>
  <c r="AF159" i="1"/>
  <c r="AF160" i="1"/>
  <c r="AF165" i="1"/>
  <c r="AF170" i="1"/>
  <c r="AF156" i="1"/>
  <c r="AF157" i="1"/>
  <c r="AF69" i="1"/>
  <c r="AF163" i="1"/>
  <c r="AF168" i="1"/>
  <c r="AF164" i="1"/>
  <c r="AF167" i="1"/>
  <c r="CW59" i="4"/>
  <c r="AF147" i="1"/>
  <c r="AF152" i="1"/>
  <c r="BD35" i="1"/>
  <c r="BD36" i="1"/>
  <c r="BD30" i="1"/>
  <c r="D194" i="3"/>
  <c r="BG217" i="1" s="1"/>
  <c r="D254" i="3"/>
  <c r="D67" i="3"/>
  <c r="BG240" i="1" s="1"/>
  <c r="D92" i="3"/>
  <c r="D63" i="3"/>
  <c r="D99" i="3"/>
  <c r="BG282" i="1" s="1"/>
  <c r="D47" i="3"/>
  <c r="D181" i="3"/>
  <c r="D157" i="3"/>
  <c r="BG90" i="1" s="1"/>
  <c r="AO90" i="1" s="1"/>
  <c r="D46" i="3"/>
  <c r="D10" i="3"/>
  <c r="BG83" i="1" s="1"/>
  <c r="BI283" i="1"/>
  <c r="BI122" i="1"/>
  <c r="D103" i="3"/>
  <c r="D23" i="3"/>
  <c r="BG199" i="1" s="1"/>
  <c r="BI277" i="1"/>
  <c r="D253" i="3"/>
  <c r="D158" i="3"/>
  <c r="BG280" i="1" s="1"/>
  <c r="BI281" i="1"/>
  <c r="X281" i="1" s="1"/>
  <c r="BI291" i="1"/>
  <c r="V291" i="1" s="1"/>
  <c r="BI276" i="1"/>
  <c r="W276" i="1" s="1"/>
  <c r="BI270" i="1"/>
  <c r="X270" i="1" s="1"/>
  <c r="BI275" i="1"/>
  <c r="V275" i="1" s="1"/>
  <c r="D95" i="3"/>
  <c r="BG265" i="1" s="1"/>
  <c r="BI279" i="1"/>
  <c r="X279" i="1" s="1"/>
  <c r="BI274" i="1"/>
  <c r="X274" i="1" s="1"/>
  <c r="D204" i="3"/>
  <c r="D30" i="3"/>
  <c r="BG80" i="1" s="1"/>
  <c r="BG117" i="1"/>
  <c r="AO117" i="1" s="1"/>
  <c r="D14" i="3"/>
  <c r="BG84" i="1" s="1"/>
  <c r="Q25" i="1"/>
  <c r="M25" i="1"/>
  <c r="BI77" i="1"/>
  <c r="X184" i="1" s="1"/>
  <c r="BI81" i="1"/>
  <c r="D79" i="3"/>
  <c r="BG256" i="1" s="1"/>
  <c r="D91" i="3"/>
  <c r="D96" i="3"/>
  <c r="BG269" i="1" s="1"/>
  <c r="D38" i="3"/>
  <c r="BG100" i="1" s="1"/>
  <c r="AO100" i="1" s="1"/>
  <c r="D160" i="3"/>
  <c r="BG123" i="1" s="1"/>
  <c r="D138" i="3"/>
  <c r="BG263" i="1" s="1"/>
  <c r="D134" i="3"/>
  <c r="BG225" i="1" s="1"/>
  <c r="D130" i="3"/>
  <c r="BG248" i="1" s="1"/>
  <c r="D117" i="3"/>
  <c r="D113" i="3"/>
  <c r="D94" i="3"/>
  <c r="BG221" i="1" s="1"/>
  <c r="D73" i="3"/>
  <c r="D22" i="3"/>
  <c r="BG201" i="1" s="1"/>
  <c r="D172" i="3"/>
  <c r="BG237" i="1" s="1"/>
  <c r="D186" i="3"/>
  <c r="BG111" i="1" s="1"/>
  <c r="AO111" i="1" s="1"/>
  <c r="D178" i="3"/>
  <c r="BG105" i="1" s="1"/>
  <c r="AO105" i="1" s="1"/>
  <c r="D170" i="3"/>
  <c r="BG235" i="1" s="1"/>
  <c r="D166" i="3"/>
  <c r="D70" i="3"/>
  <c r="D199" i="3"/>
  <c r="BG212" i="1" s="1"/>
  <c r="BG216" i="1"/>
  <c r="BG255" i="1"/>
  <c r="BG207" i="1"/>
  <c r="BG209" i="1"/>
  <c r="D251" i="3"/>
  <c r="BG107" i="1"/>
  <c r="AO107" i="1" s="1"/>
  <c r="BG96" i="1"/>
  <c r="BI232" i="1"/>
  <c r="BI240" i="1"/>
  <c r="BI191" i="1"/>
  <c r="BG198" i="1"/>
  <c r="BG194" i="1"/>
  <c r="BG224" i="1"/>
  <c r="BG223" i="1"/>
  <c r="D126" i="3"/>
  <c r="BG267" i="1" s="1"/>
  <c r="BG126" i="1"/>
  <c r="AO126" i="1" s="1"/>
  <c r="D58" i="3"/>
  <c r="D116" i="3"/>
  <c r="BG293" i="1"/>
  <c r="D142" i="3"/>
  <c r="D82" i="3"/>
  <c r="D109" i="3"/>
  <c r="BG210" i="1" s="1"/>
  <c r="D105" i="3"/>
  <c r="D90" i="3"/>
  <c r="BG220" i="1" s="1"/>
  <c r="D13" i="3"/>
  <c r="BG85" i="1" s="1"/>
  <c r="D81" i="3"/>
  <c r="D190" i="3"/>
  <c r="BG218" i="1" s="1"/>
  <c r="D174" i="3"/>
  <c r="D161" i="3"/>
  <c r="BG124" i="1" s="1"/>
  <c r="D119" i="3"/>
  <c r="BG205" i="1"/>
  <c r="D200" i="3"/>
  <c r="BG214" i="1" s="1"/>
  <c r="D124" i="3"/>
  <c r="D86" i="3"/>
  <c r="BG271" i="1" s="1"/>
  <c r="D77" i="3"/>
  <c r="BG245" i="1" s="1"/>
  <c r="D24" i="3"/>
  <c r="BG189" i="1" s="1"/>
  <c r="D258" i="3"/>
  <c r="D51" i="3"/>
  <c r="D107" i="3"/>
  <c r="D66" i="3"/>
  <c r="D62" i="3"/>
  <c r="BG294" i="1" s="1"/>
  <c r="BI252" i="1"/>
  <c r="X252" i="1" s="1"/>
  <c r="D120" i="3"/>
  <c r="D98" i="3"/>
  <c r="BG266" i="1" s="1"/>
  <c r="D69" i="3"/>
  <c r="D33" i="3"/>
  <c r="BG82" i="1" s="1"/>
  <c r="AO82" i="1" s="1"/>
  <c r="D29" i="3"/>
  <c r="BG94" i="1" s="1"/>
  <c r="AO94" i="1" s="1"/>
  <c r="BG244" i="1"/>
  <c r="BG253" i="1"/>
  <c r="BI228" i="1"/>
  <c r="D252" i="3"/>
  <c r="D182" i="3"/>
  <c r="BG108" i="1" s="1"/>
  <c r="AO108" i="1" s="1"/>
  <c r="D150" i="3"/>
  <c r="D74" i="3"/>
  <c r="D41" i="3"/>
  <c r="D6" i="3"/>
  <c r="BG193" i="1" s="1"/>
  <c r="D203" i="3"/>
  <c r="BG112" i="1" s="1"/>
  <c r="D164" i="3"/>
  <c r="BG285" i="1" s="1"/>
  <c r="BI217" i="1"/>
  <c r="D257" i="3"/>
  <c r="D21" i="3"/>
  <c r="BG92" i="1" s="1"/>
  <c r="AO92" i="1" s="1"/>
  <c r="D123" i="3"/>
  <c r="D60" i="3"/>
  <c r="D154" i="3"/>
  <c r="BG89" i="1" s="1"/>
  <c r="D146" i="3"/>
  <c r="D37" i="3"/>
  <c r="BG101" i="1" s="1"/>
  <c r="AO101" i="1" s="1"/>
  <c r="D112" i="3"/>
  <c r="BG86" i="1" s="1"/>
  <c r="AO86" i="1" s="1"/>
  <c r="BI206" i="1"/>
  <c r="D184" i="3"/>
  <c r="BG284" i="1" s="1"/>
  <c r="D72" i="3"/>
  <c r="V272" i="1" l="1"/>
  <c r="X251" i="1"/>
  <c r="X272" i="1"/>
  <c r="A302" i="5"/>
  <c r="A325" i="5"/>
  <c r="A292" i="5"/>
  <c r="A326" i="5"/>
  <c r="A289" i="5"/>
  <c r="A306" i="5"/>
  <c r="A323" i="5"/>
  <c r="X145" i="1"/>
  <c r="W145" i="1"/>
  <c r="V145" i="1"/>
  <c r="AO89" i="1"/>
  <c r="AO193" i="1"/>
  <c r="AO220" i="1"/>
  <c r="V229" i="1"/>
  <c r="X229" i="1"/>
  <c r="W229" i="1"/>
  <c r="AO217" i="1"/>
  <c r="X156" i="1"/>
  <c r="W156" i="1"/>
  <c r="V156" i="1"/>
  <c r="AO99" i="1"/>
  <c r="V106" i="1"/>
  <c r="AO271" i="1"/>
  <c r="X130" i="1"/>
  <c r="AO263" i="1"/>
  <c r="AO80" i="1"/>
  <c r="V277" i="1"/>
  <c r="X109" i="1"/>
  <c r="W283" i="1"/>
  <c r="V115" i="1"/>
  <c r="W115" i="1"/>
  <c r="X115" i="1"/>
  <c r="X158" i="1"/>
  <c r="W158" i="1"/>
  <c r="V158" i="1"/>
  <c r="AO232" i="1"/>
  <c r="X172" i="1"/>
  <c r="V172" i="1"/>
  <c r="W172" i="1"/>
  <c r="X168" i="1"/>
  <c r="W168" i="1"/>
  <c r="V168" i="1"/>
  <c r="W170" i="1"/>
  <c r="V170" i="1"/>
  <c r="X170" i="1"/>
  <c r="W109" i="1"/>
  <c r="AO209" i="1"/>
  <c r="AO248" i="1"/>
  <c r="AO84" i="1"/>
  <c r="AO267" i="1"/>
  <c r="AO198" i="1"/>
  <c r="AO221" i="1"/>
  <c r="V184" i="1"/>
  <c r="AO112" i="1"/>
  <c r="AO253" i="1"/>
  <c r="AO294" i="1"/>
  <c r="AO124" i="1"/>
  <c r="AO85" i="1"/>
  <c r="AO235" i="1"/>
  <c r="AO123" i="1"/>
  <c r="AO199" i="1"/>
  <c r="W180" i="1"/>
  <c r="X180" i="1"/>
  <c r="V180" i="1"/>
  <c r="AO234" i="1"/>
  <c r="AO262" i="1"/>
  <c r="V102" i="1"/>
  <c r="AO288" i="1"/>
  <c r="X142" i="1"/>
  <c r="W142" i="1"/>
  <c r="V142" i="1"/>
  <c r="W106" i="1"/>
  <c r="W130" i="1"/>
  <c r="W184" i="1"/>
  <c r="V131" i="1"/>
  <c r="AO213" i="1"/>
  <c r="W178" i="1"/>
  <c r="V178" i="1"/>
  <c r="X178" i="1"/>
  <c r="AO81" i="1"/>
  <c r="V188" i="1"/>
  <c r="X106" i="1"/>
  <c r="V130" i="1"/>
  <c r="W188" i="1"/>
  <c r="V200" i="1"/>
  <c r="X104" i="1"/>
  <c r="W134" i="1"/>
  <c r="W139" i="1"/>
  <c r="V162" i="1"/>
  <c r="V109" i="1"/>
  <c r="V104" i="1"/>
  <c r="X169" i="1"/>
  <c r="X135" i="1"/>
  <c r="W162" i="1"/>
  <c r="X200" i="1"/>
  <c r="V134" i="1"/>
  <c r="X139" i="1"/>
  <c r="V135" i="1"/>
  <c r="X162" i="1"/>
  <c r="AL216" i="1"/>
  <c r="AO216" i="1"/>
  <c r="AL83" i="1"/>
  <c r="AO83" i="1"/>
  <c r="AL240" i="1"/>
  <c r="AO240" i="1"/>
  <c r="AL214" i="1"/>
  <c r="AO214" i="1"/>
  <c r="AL285" i="1"/>
  <c r="AO285" i="1"/>
  <c r="AL218" i="1"/>
  <c r="AO218" i="1"/>
  <c r="AL293" i="1"/>
  <c r="AO293" i="1"/>
  <c r="AL96" i="1"/>
  <c r="AO96" i="1"/>
  <c r="AL207" i="1"/>
  <c r="AO207" i="1"/>
  <c r="AL225" i="1"/>
  <c r="AO225" i="1"/>
  <c r="AL249" i="1"/>
  <c r="AO249" i="1"/>
  <c r="AL290" i="1"/>
  <c r="AO290" i="1"/>
  <c r="AL244" i="1"/>
  <c r="AO244" i="1"/>
  <c r="AL266" i="1"/>
  <c r="AO266" i="1"/>
  <c r="AL189" i="1"/>
  <c r="AO189" i="1"/>
  <c r="AL245" i="1"/>
  <c r="AO245" i="1"/>
  <c r="AL205" i="1"/>
  <c r="AO205" i="1"/>
  <c r="AL269" i="1"/>
  <c r="AO269" i="1"/>
  <c r="AL284" i="1"/>
  <c r="AO284" i="1"/>
  <c r="BI83" i="1"/>
  <c r="AL210" i="1"/>
  <c r="AO210" i="1"/>
  <c r="AL223" i="1"/>
  <c r="AO223" i="1"/>
  <c r="AL255" i="1"/>
  <c r="AO255" i="1"/>
  <c r="AL237" i="1"/>
  <c r="AO237" i="1"/>
  <c r="AL265" i="1"/>
  <c r="AO265" i="1"/>
  <c r="AL286" i="1"/>
  <c r="AO286" i="1"/>
  <c r="AL228" i="1"/>
  <c r="AO228" i="1"/>
  <c r="AP228" i="1" s="1"/>
  <c r="AQ228" i="1" s="1"/>
  <c r="AL224" i="1"/>
  <c r="AO224" i="1"/>
  <c r="AL201" i="1"/>
  <c r="AO201" i="1"/>
  <c r="AL256" i="1"/>
  <c r="AO256" i="1"/>
  <c r="AL194" i="1"/>
  <c r="AO194" i="1"/>
  <c r="AL212" i="1"/>
  <c r="AO212" i="1"/>
  <c r="AL280" i="1"/>
  <c r="AO280" i="1"/>
  <c r="AL282" i="1"/>
  <c r="AO282" i="1"/>
  <c r="AL287" i="1"/>
  <c r="AO287" i="1"/>
  <c r="BZ24" i="4"/>
  <c r="BG36" i="4"/>
  <c r="T36" i="4" s="1"/>
  <c r="AN36" i="4" s="1"/>
  <c r="CA36" i="4"/>
  <c r="CA54" i="4"/>
  <c r="BG54" i="4"/>
  <c r="T54" i="4" s="1"/>
  <c r="AN54" i="4" s="1"/>
  <c r="BG19" i="4"/>
  <c r="T19" i="4" s="1"/>
  <c r="AN19" i="4" s="1"/>
  <c r="CA19" i="4"/>
  <c r="CA53" i="4"/>
  <c r="BG53" i="4"/>
  <c r="T53" i="4" s="1"/>
  <c r="AN53" i="4" s="1"/>
  <c r="BG55" i="4"/>
  <c r="T55" i="4" s="1"/>
  <c r="AN55" i="4" s="1"/>
  <c r="CA55" i="4"/>
  <c r="CA33" i="4"/>
  <c r="BG33" i="4"/>
  <c r="T33" i="4" s="1"/>
  <c r="AN33" i="4" s="1"/>
  <c r="CA20" i="4"/>
  <c r="BG20" i="4"/>
  <c r="T20" i="4" s="1"/>
  <c r="AN20" i="4" s="1"/>
  <c r="BG25" i="4"/>
  <c r="T25" i="4" s="1"/>
  <c r="AN25" i="4" s="1"/>
  <c r="CA25" i="4"/>
  <c r="CA47" i="4"/>
  <c r="BG47" i="4"/>
  <c r="T47" i="4" s="1"/>
  <c r="AN47" i="4" s="1"/>
  <c r="BG35" i="4"/>
  <c r="T35" i="4" s="1"/>
  <c r="AN35" i="4" s="1"/>
  <c r="CA35" i="4"/>
  <c r="CA34" i="4"/>
  <c r="BG34" i="4"/>
  <c r="T34" i="4" s="1"/>
  <c r="AN34" i="4" s="1"/>
  <c r="CA37" i="4"/>
  <c r="BG37" i="4"/>
  <c r="T37" i="4" s="1"/>
  <c r="AN37" i="4" s="1"/>
  <c r="CA46" i="4"/>
  <c r="BG46" i="4"/>
  <c r="T46" i="4" s="1"/>
  <c r="AN46" i="4" s="1"/>
  <c r="BG45" i="4"/>
  <c r="T45" i="4" s="1"/>
  <c r="AN45" i="4" s="1"/>
  <c r="CA45" i="4"/>
  <c r="CA48" i="4"/>
  <c r="BG48" i="4"/>
  <c r="T48" i="4" s="1"/>
  <c r="AN48" i="4" s="1"/>
  <c r="CA40" i="4"/>
  <c r="BG40" i="4"/>
  <c r="T40" i="4" s="1"/>
  <c r="AN40" i="4" s="1"/>
  <c r="CA38" i="4"/>
  <c r="BG38" i="4"/>
  <c r="T38" i="4" s="1"/>
  <c r="AN38" i="4" s="1"/>
  <c r="AM39" i="4"/>
  <c r="CA26" i="4"/>
  <c r="BG26" i="4"/>
  <c r="T26" i="4" s="1"/>
  <c r="AN26" i="4" s="1"/>
  <c r="BG63" i="4"/>
  <c r="T63" i="4" s="1"/>
  <c r="AN63" i="4" s="1"/>
  <c r="CA63" i="4"/>
  <c r="BG58" i="4"/>
  <c r="T58" i="4" s="1"/>
  <c r="AN58" i="4" s="1"/>
  <c r="CA58" i="4"/>
  <c r="BG57" i="4"/>
  <c r="T57" i="4" s="1"/>
  <c r="AN57" i="4" s="1"/>
  <c r="CA57" i="4"/>
  <c r="BG60" i="4"/>
  <c r="T60" i="4" s="1"/>
  <c r="AN60" i="4" s="1"/>
  <c r="CA60" i="4"/>
  <c r="CA59" i="4"/>
  <c r="BG59" i="4"/>
  <c r="T59" i="4" s="1"/>
  <c r="AN59" i="4" s="1"/>
  <c r="BG62" i="4"/>
  <c r="T62" i="4" s="1"/>
  <c r="AN62" i="4" s="1"/>
  <c r="CA62" i="4"/>
  <c r="CA61" i="4"/>
  <c r="BG61" i="4"/>
  <c r="T61" i="4" s="1"/>
  <c r="AN61" i="4" s="1"/>
  <c r="CA52" i="4"/>
  <c r="BG52" i="4"/>
  <c r="T52" i="4" s="1"/>
  <c r="AN52" i="4" s="1"/>
  <c r="BG56" i="4"/>
  <c r="T56" i="4" s="1"/>
  <c r="AN56" i="4" s="1"/>
  <c r="CA56" i="4"/>
  <c r="CA27" i="4"/>
  <c r="BG27" i="4"/>
  <c r="T27" i="4" s="1"/>
  <c r="AN27" i="4" s="1"/>
  <c r="CA29" i="4"/>
  <c r="BG29" i="4"/>
  <c r="T29" i="4" s="1"/>
  <c r="AN29" i="4" s="1"/>
  <c r="BG24" i="4"/>
  <c r="T24" i="4" s="1"/>
  <c r="AN24" i="4" s="1"/>
  <c r="CA31" i="4"/>
  <c r="BG31" i="4"/>
  <c r="T31" i="4" s="1"/>
  <c r="AN31" i="4" s="1"/>
  <c r="CA30" i="4"/>
  <c r="BG30" i="4"/>
  <c r="T30" i="4" s="1"/>
  <c r="AN30" i="4" s="1"/>
  <c r="CA51" i="4"/>
  <c r="BG51" i="4"/>
  <c r="T51" i="4" s="1"/>
  <c r="AN51" i="4" s="1"/>
  <c r="CA32" i="4"/>
  <c r="BG32" i="4"/>
  <c r="T32" i="4" s="1"/>
  <c r="AN32" i="4" s="1"/>
  <c r="CA28" i="4"/>
  <c r="BG28" i="4"/>
  <c r="T28" i="4" s="1"/>
  <c r="AN28" i="4" s="1"/>
  <c r="CA50" i="4"/>
  <c r="BG50" i="4"/>
  <c r="T50" i="4" s="1"/>
  <c r="AN50" i="4" s="1"/>
  <c r="BG49" i="4"/>
  <c r="T49" i="4" s="1"/>
  <c r="AN49" i="4" s="1"/>
  <c r="CA49" i="4"/>
  <c r="CA41" i="4"/>
  <c r="BG41" i="4"/>
  <c r="T41" i="4" s="1"/>
  <c r="AN41" i="4" s="1"/>
  <c r="BG17" i="4"/>
  <c r="T17" i="4" s="1"/>
  <c r="AN17" i="4" s="1"/>
  <c r="CA17" i="4"/>
  <c r="CA18" i="4"/>
  <c r="BG18" i="4"/>
  <c r="T18" i="4" s="1"/>
  <c r="AN18" i="4" s="1"/>
  <c r="CA22" i="4"/>
  <c r="BG22" i="4"/>
  <c r="T22" i="4" s="1"/>
  <c r="AN22" i="4" s="1"/>
  <c r="BZ22" i="4"/>
  <c r="BG23" i="4"/>
  <c r="T23" i="4" s="1"/>
  <c r="AN23" i="4" s="1"/>
  <c r="BG21" i="4"/>
  <c r="T21" i="4" s="1"/>
  <c r="AN21" i="4" s="1"/>
  <c r="BZ23" i="4"/>
  <c r="BZ21" i="4"/>
  <c r="CI44" i="4"/>
  <c r="BO44" i="4"/>
  <c r="AB44" i="4" s="1"/>
  <c r="AU43" i="4"/>
  <c r="AU42" i="4"/>
  <c r="BG16" i="4"/>
  <c r="CA16" i="4" s="1"/>
  <c r="BD48" i="1"/>
  <c r="AL294" i="1"/>
  <c r="AI209" i="1"/>
  <c r="AL209" i="1"/>
  <c r="AI92" i="1"/>
  <c r="AL92" i="1"/>
  <c r="AI89" i="1"/>
  <c r="AL89" i="1"/>
  <c r="AI112" i="1"/>
  <c r="AL112" i="1"/>
  <c r="AI82" i="1"/>
  <c r="AL82" i="1"/>
  <c r="AI124" i="1"/>
  <c r="AL124" i="1"/>
  <c r="AI85" i="1"/>
  <c r="AL85" i="1"/>
  <c r="AI267" i="1"/>
  <c r="AL267" i="1"/>
  <c r="AL198" i="1"/>
  <c r="AL263" i="1"/>
  <c r="AI90" i="1"/>
  <c r="AL90" i="1"/>
  <c r="AI217" i="1"/>
  <c r="AJ217" i="1" s="1"/>
  <c r="AK217" i="1" s="1"/>
  <c r="AL217" i="1"/>
  <c r="AI288" i="1"/>
  <c r="AL288" i="1"/>
  <c r="AI105" i="1"/>
  <c r="AL105" i="1"/>
  <c r="AI86" i="1"/>
  <c r="AL86" i="1"/>
  <c r="AL193" i="1"/>
  <c r="AI108" i="1"/>
  <c r="AL108" i="1"/>
  <c r="AI253" i="1"/>
  <c r="AL253" i="1"/>
  <c r="AL220" i="1"/>
  <c r="F235" i="1"/>
  <c r="AL235" i="1"/>
  <c r="AI123" i="1"/>
  <c r="AL123" i="1"/>
  <c r="AI84" i="1"/>
  <c r="AL84" i="1"/>
  <c r="AL199" i="1"/>
  <c r="AM199" i="1" s="1"/>
  <c r="AN199" i="1" s="1"/>
  <c r="AI99" i="1"/>
  <c r="AJ99" i="1" s="1"/>
  <c r="AK99" i="1" s="1"/>
  <c r="AL99" i="1"/>
  <c r="AL213" i="1"/>
  <c r="AL248" i="1"/>
  <c r="AI100" i="1"/>
  <c r="AL100" i="1"/>
  <c r="AI117" i="1"/>
  <c r="AL117" i="1"/>
  <c r="AL232" i="1"/>
  <c r="AM232" i="1" s="1"/>
  <c r="AN232" i="1" s="1"/>
  <c r="AI101" i="1"/>
  <c r="AL101" i="1"/>
  <c r="AI94" i="1"/>
  <c r="AL94" i="1"/>
  <c r="AL271" i="1"/>
  <c r="AI126" i="1"/>
  <c r="AL126" i="1"/>
  <c r="AI107" i="1"/>
  <c r="AL107" i="1"/>
  <c r="AI111" i="1"/>
  <c r="AL111" i="1"/>
  <c r="AI221" i="1"/>
  <c r="AL221" i="1"/>
  <c r="AI80" i="1"/>
  <c r="AL80" i="1"/>
  <c r="G234" i="1"/>
  <c r="AL234" i="1"/>
  <c r="AI262" i="1"/>
  <c r="AL262" i="1"/>
  <c r="AI81" i="1"/>
  <c r="AL81" i="1"/>
  <c r="A279" i="5"/>
  <c r="AI244" i="1"/>
  <c r="AI218" i="1"/>
  <c r="AI224" i="1"/>
  <c r="AI245" i="1"/>
  <c r="AI205" i="1"/>
  <c r="AI194" i="1"/>
  <c r="AI216" i="1"/>
  <c r="AI210" i="1"/>
  <c r="AI223" i="1"/>
  <c r="AI225" i="1"/>
  <c r="AI269" i="1"/>
  <c r="AI256" i="1"/>
  <c r="AI280" i="1"/>
  <c r="AI83" i="1"/>
  <c r="AI240" i="1"/>
  <c r="F234" i="1"/>
  <c r="AI266" i="1"/>
  <c r="AI189" i="1"/>
  <c r="AI220" i="1"/>
  <c r="AI255" i="1"/>
  <c r="AI237" i="1"/>
  <c r="AI263" i="1"/>
  <c r="AI265" i="1"/>
  <c r="AI282" i="1"/>
  <c r="AI213" i="1"/>
  <c r="AJ213" i="1" s="1"/>
  <c r="AK213" i="1" s="1"/>
  <c r="AI228" i="1"/>
  <c r="A291" i="5"/>
  <c r="A308" i="5"/>
  <c r="AI285" i="1"/>
  <c r="AI284" i="1"/>
  <c r="AI193" i="1"/>
  <c r="AI293" i="1"/>
  <c r="AI96" i="1"/>
  <c r="AI235" i="1"/>
  <c r="H235" i="1"/>
  <c r="AI201" i="1"/>
  <c r="AI286" i="1"/>
  <c r="AI249" i="1"/>
  <c r="AJ249" i="1" s="1"/>
  <c r="AK249" i="1" s="1"/>
  <c r="AI290" i="1"/>
  <c r="AI214" i="1"/>
  <c r="AI294" i="1"/>
  <c r="AI271" i="1"/>
  <c r="AI198" i="1"/>
  <c r="AI207" i="1"/>
  <c r="AI212" i="1"/>
  <c r="AI248" i="1"/>
  <c r="AI199" i="1"/>
  <c r="AI234" i="1"/>
  <c r="H234" i="1"/>
  <c r="AI287" i="1"/>
  <c r="AI232" i="1"/>
  <c r="G235" i="1"/>
  <c r="A305" i="5"/>
  <c r="A281" i="5"/>
  <c r="A282" i="5"/>
  <c r="A285" i="5"/>
  <c r="A304" i="5"/>
  <c r="A322" i="5"/>
  <c r="BI286" i="1"/>
  <c r="V341" i="1"/>
  <c r="Y341" i="1"/>
  <c r="X341" i="1"/>
  <c r="W341" i="1"/>
  <c r="X289" i="1"/>
  <c r="A284" i="5"/>
  <c r="A297" i="5"/>
  <c r="A313" i="5"/>
  <c r="A324" i="5"/>
  <c r="A296" i="5"/>
  <c r="A312" i="5"/>
  <c r="A329" i="5"/>
  <c r="A317" i="5"/>
  <c r="A318" i="5"/>
  <c r="A299" i="5"/>
  <c r="A315" i="5"/>
  <c r="A287" i="5"/>
  <c r="A288" i="5"/>
  <c r="A310" i="5"/>
  <c r="A301" i="5"/>
  <c r="A293" i="5"/>
  <c r="A283" i="5"/>
  <c r="A303" i="5"/>
  <c r="A319" i="5"/>
  <c r="V316" i="1"/>
  <c r="W316" i="1"/>
  <c r="Y316" i="1"/>
  <c r="X316" i="1"/>
  <c r="A314" i="5"/>
  <c r="A290" i="5"/>
  <c r="A307" i="5"/>
  <c r="A309" i="5"/>
  <c r="A286" i="5"/>
  <c r="A298" i="5"/>
  <c r="A294" i="5"/>
  <c r="A311" i="5"/>
  <c r="A328" i="5"/>
  <c r="A300" i="5"/>
  <c r="A316" i="5"/>
  <c r="X102" i="1"/>
  <c r="X238" i="1"/>
  <c r="V289" i="1"/>
  <c r="W252" i="1"/>
  <c r="X260" i="1"/>
  <c r="W246" i="1"/>
  <c r="V279" i="1"/>
  <c r="W291" i="1"/>
  <c r="X283" i="1"/>
  <c r="V281" i="1"/>
  <c r="V252" i="1"/>
  <c r="V270" i="1"/>
  <c r="W275" i="1"/>
  <c r="W277" i="1"/>
  <c r="BI199" i="1"/>
  <c r="X138" i="1" s="1"/>
  <c r="X240" i="1"/>
  <c r="W240" i="1"/>
  <c r="V240" i="1"/>
  <c r="W81" i="1"/>
  <c r="V81" i="1"/>
  <c r="X81" i="1"/>
  <c r="W102" i="1"/>
  <c r="V274" i="1"/>
  <c r="V238" i="1"/>
  <c r="W257" i="1"/>
  <c r="X276" i="1"/>
  <c r="X246" i="1"/>
  <c r="W279" i="1"/>
  <c r="X291" i="1"/>
  <c r="V283" i="1"/>
  <c r="W270" i="1"/>
  <c r="X275" i="1"/>
  <c r="X277" i="1"/>
  <c r="W260" i="1"/>
  <c r="BI80" i="1"/>
  <c r="X187" i="1" s="1"/>
  <c r="BI90" i="1"/>
  <c r="V286" i="1"/>
  <c r="V118" i="1"/>
  <c r="W274" i="1"/>
  <c r="X257" i="1"/>
  <c r="V276" i="1"/>
  <c r="V206" i="1"/>
  <c r="W281" i="1"/>
  <c r="W238" i="1"/>
  <c r="BI287" i="1"/>
  <c r="W287" i="1" s="1"/>
  <c r="W118" i="1"/>
  <c r="AM294" i="1"/>
  <c r="AN294" i="1" s="1"/>
  <c r="AJ294" i="1"/>
  <c r="AK294" i="1" s="1"/>
  <c r="AP294" i="1"/>
  <c r="AQ294" i="1" s="1"/>
  <c r="AP297" i="1"/>
  <c r="AQ297" i="1" s="1"/>
  <c r="AM295" i="1"/>
  <c r="AN295" i="1" s="1"/>
  <c r="AM296" i="1"/>
  <c r="AN296" i="1" s="1"/>
  <c r="AJ295" i="1"/>
  <c r="AK295" i="1" s="1"/>
  <c r="AJ297" i="1"/>
  <c r="AK297" i="1" s="1"/>
  <c r="AM297" i="1"/>
  <c r="AN297" i="1" s="1"/>
  <c r="AJ296" i="1"/>
  <c r="AK296" i="1" s="1"/>
  <c r="AP296" i="1"/>
  <c r="AQ296" i="1" s="1"/>
  <c r="AP295" i="1"/>
  <c r="AQ295" i="1" s="1"/>
  <c r="AM102" i="1"/>
  <c r="AN102" i="1" s="1"/>
  <c r="G209" i="1" s="1"/>
  <c r="AM240" i="1"/>
  <c r="AN240" i="1" s="1"/>
  <c r="BI290" i="1"/>
  <c r="V122" i="1" s="1"/>
  <c r="BG247" i="1"/>
  <c r="AJ199" i="1"/>
  <c r="AK199" i="1" s="1"/>
  <c r="AP199" i="1"/>
  <c r="AQ199" i="1" s="1"/>
  <c r="AM217" i="1"/>
  <c r="AN217" i="1" s="1"/>
  <c r="AP206" i="1"/>
  <c r="AQ206" i="1" s="1"/>
  <c r="AM228" i="1"/>
  <c r="AN228" i="1" s="1"/>
  <c r="AP98" i="1"/>
  <c r="AQ98" i="1" s="1"/>
  <c r="H205" i="1" s="1"/>
  <c r="AM206" i="1"/>
  <c r="AN206" i="1" s="1"/>
  <c r="AP217" i="1"/>
  <c r="AQ217" i="1" s="1"/>
  <c r="AM98" i="1"/>
  <c r="AN98" i="1" s="1"/>
  <c r="G205" i="1" s="1"/>
  <c r="BD73" i="1"/>
  <c r="BD47" i="1"/>
  <c r="AP149" i="1"/>
  <c r="AQ149" i="1" s="1"/>
  <c r="H149" i="1" s="1"/>
  <c r="AM170" i="1"/>
  <c r="AN170" i="1" s="1"/>
  <c r="G170" i="1" s="1"/>
  <c r="AM158" i="1"/>
  <c r="AN158" i="1" s="1"/>
  <c r="AJ93" i="1"/>
  <c r="AK93" i="1" s="1"/>
  <c r="F200" i="1" s="1"/>
  <c r="AJ206" i="1"/>
  <c r="AK206" i="1" s="1"/>
  <c r="AJ228" i="1"/>
  <c r="AK228" i="1" s="1"/>
  <c r="AJ170" i="1"/>
  <c r="AK170" i="1" s="1"/>
  <c r="F170" i="1" s="1"/>
  <c r="AP178" i="1"/>
  <c r="AQ178" i="1" s="1"/>
  <c r="H178" i="1" s="1"/>
  <c r="AP158" i="1"/>
  <c r="AQ158" i="1" s="1"/>
  <c r="AP145" i="1"/>
  <c r="AQ145" i="1" s="1"/>
  <c r="H145" i="1" s="1"/>
  <c r="AM154" i="1"/>
  <c r="AN154" i="1" s="1"/>
  <c r="AP219" i="1"/>
  <c r="AQ219" i="1" s="1"/>
  <c r="AP191" i="1"/>
  <c r="AQ191" i="1" s="1"/>
  <c r="AJ240" i="1"/>
  <c r="AK240" i="1" s="1"/>
  <c r="AP181" i="1"/>
  <c r="AQ181" i="1" s="1"/>
  <c r="AM138" i="1"/>
  <c r="AN138" i="1" s="1"/>
  <c r="G138" i="1" s="1"/>
  <c r="AP182" i="1"/>
  <c r="AQ182" i="1" s="1"/>
  <c r="AP252" i="1"/>
  <c r="AQ252" i="1" s="1"/>
  <c r="AJ252" i="1"/>
  <c r="AK252" i="1" s="1"/>
  <c r="BD71" i="1"/>
  <c r="BD67" i="1"/>
  <c r="BD54" i="1"/>
  <c r="BD60" i="1"/>
  <c r="BD62" i="1"/>
  <c r="BD59" i="1"/>
  <c r="BD65" i="1"/>
  <c r="BD57" i="1"/>
  <c r="BD63" i="1"/>
  <c r="BD72" i="1"/>
  <c r="BD66" i="1"/>
  <c r="BD58" i="1"/>
  <c r="BD53" i="1"/>
  <c r="BD61" i="1"/>
  <c r="BD69" i="1"/>
  <c r="BD68" i="1"/>
  <c r="BD64" i="1"/>
  <c r="BD55" i="1"/>
  <c r="BD56" i="1"/>
  <c r="BD70" i="1"/>
  <c r="AM287" i="1"/>
  <c r="AN287" i="1" s="1"/>
  <c r="AM118" i="1"/>
  <c r="AN118" i="1" s="1"/>
  <c r="G225" i="1" s="1"/>
  <c r="AP341" i="1"/>
  <c r="AQ341" i="1" s="1"/>
  <c r="AM341" i="1"/>
  <c r="AN341" i="1" s="1"/>
  <c r="AJ341" i="1"/>
  <c r="AK341" i="1" s="1"/>
  <c r="BI213" i="1"/>
  <c r="BI249" i="1"/>
  <c r="X249" i="1" s="1"/>
  <c r="BD52" i="1"/>
  <c r="BD51" i="1"/>
  <c r="AP316" i="1"/>
  <c r="AQ316" i="1" s="1"/>
  <c r="BI84" i="1"/>
  <c r="W191" i="1" s="1"/>
  <c r="AJ316" i="1"/>
  <c r="AK316" i="1" s="1"/>
  <c r="AM316" i="1"/>
  <c r="AN316" i="1" s="1"/>
  <c r="AJ286" i="1"/>
  <c r="AK286" i="1" s="1"/>
  <c r="AJ142" i="1"/>
  <c r="AK142" i="1" s="1"/>
  <c r="AJ146" i="1"/>
  <c r="AK146" i="1" s="1"/>
  <c r="F146" i="1" s="1"/>
  <c r="AJ154" i="1"/>
  <c r="AK154" i="1" s="1"/>
  <c r="AJ149" i="1"/>
  <c r="AK149" i="1" s="1"/>
  <c r="F149" i="1" s="1"/>
  <c r="AM122" i="1"/>
  <c r="AN122" i="1" s="1"/>
  <c r="G229" i="1" s="1"/>
  <c r="AM252" i="1"/>
  <c r="AN252" i="1" s="1"/>
  <c r="AJ204" i="1"/>
  <c r="AK204" i="1" s="1"/>
  <c r="AM204" i="1"/>
  <c r="AN204" i="1" s="1"/>
  <c r="AJ102" i="1"/>
  <c r="AK102" i="1" s="1"/>
  <c r="F209" i="1" s="1"/>
  <c r="AJ191" i="1"/>
  <c r="AK191" i="1" s="1"/>
  <c r="AM106" i="1"/>
  <c r="AN106" i="1" s="1"/>
  <c r="G213" i="1" s="1"/>
  <c r="AP232" i="1"/>
  <c r="AQ232" i="1" s="1"/>
  <c r="AJ132" i="1"/>
  <c r="AK132" i="1" s="1"/>
  <c r="AJ195" i="1"/>
  <c r="AK195" i="1" s="1"/>
  <c r="AM141" i="1"/>
  <c r="AN141" i="1" s="1"/>
  <c r="AM161" i="1"/>
  <c r="AN161" i="1" s="1"/>
  <c r="G161" i="1" s="1"/>
  <c r="AP130" i="1"/>
  <c r="AQ130" i="1" s="1"/>
  <c r="H130" i="1" s="1"/>
  <c r="AP146" i="1"/>
  <c r="AQ146" i="1" s="1"/>
  <c r="AM142" i="1"/>
  <c r="AN142" i="1" s="1"/>
  <c r="AP204" i="1"/>
  <c r="AQ204" i="1" s="1"/>
  <c r="AP230" i="1"/>
  <c r="AQ230" i="1" s="1"/>
  <c r="AP249" i="1"/>
  <c r="AQ249" i="1" s="1"/>
  <c r="AJ192" i="1"/>
  <c r="AK192" i="1" s="1"/>
  <c r="AM144" i="1"/>
  <c r="AN144" i="1" s="1"/>
  <c r="G144" i="1" s="1"/>
  <c r="AP91" i="1"/>
  <c r="AQ91" i="1" s="1"/>
  <c r="H198" i="1" s="1"/>
  <c r="AP234" i="1"/>
  <c r="AQ234" i="1" s="1"/>
  <c r="AM191" i="1"/>
  <c r="AN191" i="1" s="1"/>
  <c r="AJ232" i="1"/>
  <c r="AK232" i="1" s="1"/>
  <c r="AJ120" i="1"/>
  <c r="AK120" i="1" s="1"/>
  <c r="AJ145" i="1"/>
  <c r="AK145" i="1" s="1"/>
  <c r="F145" i="1" s="1"/>
  <c r="AJ182" i="1"/>
  <c r="AK182" i="1" s="1"/>
  <c r="AJ161" i="1"/>
  <c r="AK161" i="1" s="1"/>
  <c r="F161" i="1" s="1"/>
  <c r="AP142" i="1"/>
  <c r="AQ142" i="1" s="1"/>
  <c r="AM249" i="1"/>
  <c r="AN249" i="1" s="1"/>
  <c r="AM104" i="1"/>
  <c r="AN104" i="1" s="1"/>
  <c r="AM93" i="1"/>
  <c r="AN93" i="1" s="1"/>
  <c r="G200" i="1" s="1"/>
  <c r="AM219" i="1"/>
  <c r="AN219" i="1" s="1"/>
  <c r="AP240" i="1"/>
  <c r="AQ240" i="1" s="1"/>
  <c r="AJ118" i="1"/>
  <c r="AK118" i="1" s="1"/>
  <c r="F225" i="1" s="1"/>
  <c r="AP237" i="1"/>
  <c r="AQ237" i="1" s="1"/>
  <c r="AJ203" i="1"/>
  <c r="AK203" i="1" s="1"/>
  <c r="AP167" i="1"/>
  <c r="AQ167" i="1" s="1"/>
  <c r="AM156" i="1"/>
  <c r="AN156" i="1" s="1"/>
  <c r="G156" i="1" s="1"/>
  <c r="AM168" i="1"/>
  <c r="AN168" i="1" s="1"/>
  <c r="AM202" i="1"/>
  <c r="AN202" i="1" s="1"/>
  <c r="AJ88" i="1"/>
  <c r="AK88" i="1" s="1"/>
  <c r="F195" i="1" s="1"/>
  <c r="AJ178" i="1"/>
  <c r="AK178" i="1" s="1"/>
  <c r="F178" i="1" s="1"/>
  <c r="AM229" i="1"/>
  <c r="AN229" i="1" s="1"/>
  <c r="AP136" i="1"/>
  <c r="AQ136" i="1" s="1"/>
  <c r="AM203" i="1"/>
  <c r="AN203" i="1" s="1"/>
  <c r="AP150" i="1"/>
  <c r="AQ150" i="1" s="1"/>
  <c r="AJ202" i="1"/>
  <c r="AK202" i="1" s="1"/>
  <c r="AJ150" i="1"/>
  <c r="AK150" i="1" s="1"/>
  <c r="AP202" i="1"/>
  <c r="AQ202" i="1" s="1"/>
  <c r="AM136" i="1"/>
  <c r="AN136" i="1" s="1"/>
  <c r="AM175" i="1"/>
  <c r="AN175" i="1" s="1"/>
  <c r="G175" i="1" s="1"/>
  <c r="AP160" i="1"/>
  <c r="AQ160" i="1" s="1"/>
  <c r="AJ115" i="1"/>
  <c r="AK115" i="1" s="1"/>
  <c r="F222" i="1" s="1"/>
  <c r="AP183" i="1"/>
  <c r="AQ183" i="1" s="1"/>
  <c r="AP132" i="1"/>
  <c r="AQ132" i="1" s="1"/>
  <c r="AM115" i="1"/>
  <c r="AN115" i="1" s="1"/>
  <c r="G222" i="1" s="1"/>
  <c r="AP115" i="1"/>
  <c r="AQ115" i="1" s="1"/>
  <c r="H222" i="1" s="1"/>
  <c r="AJ183" i="1"/>
  <c r="AK183" i="1" s="1"/>
  <c r="AM274" i="1"/>
  <c r="AN274" i="1" s="1"/>
  <c r="AJ181" i="1"/>
  <c r="AK181" i="1" s="1"/>
  <c r="AP203" i="1"/>
  <c r="AQ203" i="1" s="1"/>
  <c r="AP180" i="1"/>
  <c r="AQ180" i="1" s="1"/>
  <c r="H180" i="1" s="1"/>
  <c r="AM179" i="1"/>
  <c r="AN179" i="1" s="1"/>
  <c r="AM140" i="1"/>
  <c r="AN140" i="1" s="1"/>
  <c r="G140" i="1" s="1"/>
  <c r="AJ274" i="1"/>
  <c r="AK274" i="1" s="1"/>
  <c r="AP274" i="1"/>
  <c r="AQ274" i="1" s="1"/>
  <c r="AP279" i="1"/>
  <c r="AQ279" i="1" s="1"/>
  <c r="AJ144" i="1"/>
  <c r="AK144" i="1" s="1"/>
  <c r="F144" i="1" s="1"/>
  <c r="AP88" i="1"/>
  <c r="AQ88" i="1" s="1"/>
  <c r="H195" i="1" s="1"/>
  <c r="AJ138" i="1"/>
  <c r="AK138" i="1" s="1"/>
  <c r="F138" i="1" s="1"/>
  <c r="AJ279" i="1"/>
  <c r="AK279" i="1" s="1"/>
  <c r="AM275" i="1"/>
  <c r="AN275" i="1" s="1"/>
  <c r="AJ290" i="1"/>
  <c r="AK290" i="1" s="1"/>
  <c r="AJ283" i="1"/>
  <c r="AK283" i="1" s="1"/>
  <c r="AP102" i="1"/>
  <c r="AQ102" i="1" s="1"/>
  <c r="H209" i="1" s="1"/>
  <c r="AP282" i="1"/>
  <c r="AQ282" i="1" s="1"/>
  <c r="BI99" i="1"/>
  <c r="X206" i="1" s="1"/>
  <c r="AJ152" i="1"/>
  <c r="AK152" i="1" s="1"/>
  <c r="F152" i="1" s="1"/>
  <c r="AP275" i="1"/>
  <c r="AQ275" i="1" s="1"/>
  <c r="AM270" i="1"/>
  <c r="AN270" i="1" s="1"/>
  <c r="AJ281" i="1"/>
  <c r="AK281" i="1" s="1"/>
  <c r="AJ129" i="1"/>
  <c r="AK129" i="1" s="1"/>
  <c r="F129" i="1" s="1"/>
  <c r="AM164" i="1"/>
  <c r="AN164" i="1" s="1"/>
  <c r="AM276" i="1"/>
  <c r="AN276" i="1" s="1"/>
  <c r="AJ276" i="1"/>
  <c r="AK276" i="1" s="1"/>
  <c r="AJ291" i="1"/>
  <c r="AK291" i="1" s="1"/>
  <c r="AM283" i="1"/>
  <c r="AN283" i="1" s="1"/>
  <c r="AJ147" i="1"/>
  <c r="AK147" i="1" s="1"/>
  <c r="AM300" i="1"/>
  <c r="AN300" i="1" s="1"/>
  <c r="AM303" i="1"/>
  <c r="AN303" i="1" s="1"/>
  <c r="BD44" i="1"/>
  <c r="BD49" i="1"/>
  <c r="BD45" i="1"/>
  <c r="BD46" i="1"/>
  <c r="BD50" i="1"/>
  <c r="AJ155" i="1"/>
  <c r="AK155" i="1" s="1"/>
  <c r="F155" i="1" s="1"/>
  <c r="AJ131" i="1"/>
  <c r="AK131" i="1" s="1"/>
  <c r="AM163" i="1"/>
  <c r="AN163" i="1" s="1"/>
  <c r="G163" i="1" s="1"/>
  <c r="AP185" i="1"/>
  <c r="AQ185" i="1" s="1"/>
  <c r="AP229" i="1"/>
  <c r="AQ229" i="1" s="1"/>
  <c r="AM152" i="1"/>
  <c r="AN152" i="1" s="1"/>
  <c r="G152" i="1" s="1"/>
  <c r="AJ143" i="1"/>
  <c r="AK143" i="1" s="1"/>
  <c r="F143" i="1" s="1"/>
  <c r="AP153" i="1"/>
  <c r="AQ153" i="1" s="1"/>
  <c r="H153" i="1" s="1"/>
  <c r="AJ172" i="1"/>
  <c r="AK172" i="1" s="1"/>
  <c r="F172" i="1" s="1"/>
  <c r="AJ153" i="1"/>
  <c r="AK153" i="1" s="1"/>
  <c r="F153" i="1" s="1"/>
  <c r="AP173" i="1"/>
  <c r="AQ173" i="1" s="1"/>
  <c r="AP148" i="1"/>
  <c r="AQ148" i="1" s="1"/>
  <c r="H148" i="1" s="1"/>
  <c r="AP137" i="1"/>
  <c r="AQ137" i="1" s="1"/>
  <c r="H137" i="1" s="1"/>
  <c r="AM88" i="1"/>
  <c r="AN88" i="1" s="1"/>
  <c r="G195" i="1" s="1"/>
  <c r="AP131" i="1"/>
  <c r="AQ131" i="1" s="1"/>
  <c r="AJ230" i="1"/>
  <c r="AK230" i="1" s="1"/>
  <c r="AM321" i="1"/>
  <c r="AN321" i="1" s="1"/>
  <c r="AM289" i="1"/>
  <c r="AN289" i="1" s="1"/>
  <c r="AJ162" i="1"/>
  <c r="AK162" i="1" s="1"/>
  <c r="AJ338" i="1"/>
  <c r="AK338" i="1" s="1"/>
  <c r="AP154" i="1"/>
  <c r="AQ154" i="1" s="1"/>
  <c r="AP184" i="1"/>
  <c r="AQ184" i="1" s="1"/>
  <c r="AM165" i="1"/>
  <c r="AN165" i="1" s="1"/>
  <c r="AM238" i="1"/>
  <c r="AN238" i="1" s="1"/>
  <c r="AP155" i="1"/>
  <c r="AQ155" i="1" s="1"/>
  <c r="AP195" i="1"/>
  <c r="AQ195" i="1" s="1"/>
  <c r="AP186" i="1"/>
  <c r="AQ186" i="1" s="1"/>
  <c r="AP139" i="1"/>
  <c r="AQ139" i="1" s="1"/>
  <c r="H139" i="1" s="1"/>
  <c r="AP147" i="1"/>
  <c r="AQ147" i="1" s="1"/>
  <c r="AP190" i="1"/>
  <c r="AQ190" i="1" s="1"/>
  <c r="AJ187" i="1"/>
  <c r="AK187" i="1" s="1"/>
  <c r="AP188" i="1"/>
  <c r="AQ188" i="1" s="1"/>
  <c r="AM135" i="1"/>
  <c r="AN135" i="1" s="1"/>
  <c r="G135" i="1" s="1"/>
  <c r="AM172" i="1"/>
  <c r="AN172" i="1" s="1"/>
  <c r="G172" i="1" s="1"/>
  <c r="AJ139" i="1"/>
  <c r="AK139" i="1" s="1"/>
  <c r="F139" i="1" s="1"/>
  <c r="AJ91" i="1"/>
  <c r="AK91" i="1" s="1"/>
  <c r="F198" i="1" s="1"/>
  <c r="AM178" i="1"/>
  <c r="AN178" i="1" s="1"/>
  <c r="G178" i="1" s="1"/>
  <c r="AM213" i="1"/>
  <c r="AN213" i="1" s="1"/>
  <c r="AM129" i="1"/>
  <c r="AN129" i="1" s="1"/>
  <c r="G129" i="1" s="1"/>
  <c r="AM171" i="1"/>
  <c r="AN171" i="1" s="1"/>
  <c r="AP300" i="1"/>
  <c r="AQ300" i="1" s="1"/>
  <c r="AP140" i="1"/>
  <c r="AQ140" i="1" s="1"/>
  <c r="H140" i="1" s="1"/>
  <c r="AP213" i="1"/>
  <c r="AQ213" i="1" s="1"/>
  <c r="AP133" i="1"/>
  <c r="AQ133" i="1" s="1"/>
  <c r="AJ128" i="1"/>
  <c r="AK128" i="1" s="1"/>
  <c r="AP333" i="1"/>
  <c r="AQ333" i="1" s="1"/>
  <c r="AP128" i="1"/>
  <c r="AQ128" i="1" s="1"/>
  <c r="AJ165" i="1"/>
  <c r="AK165" i="1" s="1"/>
  <c r="AM147" i="1"/>
  <c r="AN147" i="1" s="1"/>
  <c r="AP260" i="1"/>
  <c r="AQ260" i="1" s="1"/>
  <c r="AM338" i="1"/>
  <c r="AN338" i="1" s="1"/>
  <c r="AM196" i="1"/>
  <c r="AN196" i="1" s="1"/>
  <c r="AJ166" i="1"/>
  <c r="AK166" i="1" s="1"/>
  <c r="AM195" i="1"/>
  <c r="AN195" i="1" s="1"/>
  <c r="AM333" i="1"/>
  <c r="AN333" i="1" s="1"/>
  <c r="AP303" i="1"/>
  <c r="AQ303" i="1" s="1"/>
  <c r="AP118" i="1"/>
  <c r="AQ118" i="1" s="1"/>
  <c r="H225" i="1" s="1"/>
  <c r="AP168" i="1"/>
  <c r="AQ168" i="1" s="1"/>
  <c r="AM133" i="1"/>
  <c r="AN133" i="1" s="1"/>
  <c r="AM153" i="1"/>
  <c r="AN153" i="1" s="1"/>
  <c r="G153" i="1" s="1"/>
  <c r="AP196" i="1"/>
  <c r="AQ196" i="1" s="1"/>
  <c r="AP169" i="1"/>
  <c r="AQ169" i="1" s="1"/>
  <c r="BI234" i="1"/>
  <c r="AJ77" i="1"/>
  <c r="AK77" i="1" s="1"/>
  <c r="AP286" i="1"/>
  <c r="AQ286" i="1" s="1"/>
  <c r="AP290" i="1"/>
  <c r="AQ290" i="1" s="1"/>
  <c r="AM291" i="1"/>
  <c r="AN291" i="1" s="1"/>
  <c r="AM281" i="1"/>
  <c r="AN281" i="1" s="1"/>
  <c r="AP277" i="1"/>
  <c r="AQ277" i="1" s="1"/>
  <c r="AJ277" i="1"/>
  <c r="AK277" i="1" s="1"/>
  <c r="AM282" i="1"/>
  <c r="AN282" i="1" s="1"/>
  <c r="AP283" i="1"/>
  <c r="AQ283" i="1" s="1"/>
  <c r="AJ98" i="1"/>
  <c r="AK98" i="1" s="1"/>
  <c r="F205" i="1" s="1"/>
  <c r="BH221" i="2"/>
  <c r="D25" i="1"/>
  <c r="AM186" i="1"/>
  <c r="AN186" i="1" s="1"/>
  <c r="AP156" i="1"/>
  <c r="AQ156" i="1" s="1"/>
  <c r="H156" i="1" s="1"/>
  <c r="AM148" i="1"/>
  <c r="AN148" i="1" s="1"/>
  <c r="G148" i="1" s="1"/>
  <c r="AP143" i="1"/>
  <c r="AQ143" i="1" s="1"/>
  <c r="BD43" i="1"/>
  <c r="AP298" i="1"/>
  <c r="AQ298" i="1" s="1"/>
  <c r="AP278" i="1"/>
  <c r="AQ278" i="1" s="1"/>
  <c r="AP272" i="1"/>
  <c r="AQ272" i="1" s="1"/>
  <c r="AJ268" i="1"/>
  <c r="AK268" i="1" s="1"/>
  <c r="AM188" i="1"/>
  <c r="AN188" i="1" s="1"/>
  <c r="AM268" i="1"/>
  <c r="AN268" i="1" s="1"/>
  <c r="AJ292" i="1"/>
  <c r="AK292" i="1" s="1"/>
  <c r="AJ278" i="1"/>
  <c r="AK278" i="1" s="1"/>
  <c r="AP292" i="1"/>
  <c r="AQ292" i="1" s="1"/>
  <c r="AM278" i="1"/>
  <c r="AN278" i="1" s="1"/>
  <c r="AP268" i="1"/>
  <c r="AQ268" i="1" s="1"/>
  <c r="AJ298" i="1"/>
  <c r="AK298" i="1" s="1"/>
  <c r="AM298" i="1"/>
  <c r="AN298" i="1" s="1"/>
  <c r="AJ272" i="1"/>
  <c r="AK272" i="1" s="1"/>
  <c r="AM272" i="1"/>
  <c r="AN272" i="1" s="1"/>
  <c r="AM292" i="1"/>
  <c r="AN292" i="1" s="1"/>
  <c r="AP157" i="1"/>
  <c r="AQ157" i="1" s="1"/>
  <c r="H157" i="1" s="1"/>
  <c r="AM174" i="1"/>
  <c r="AN174" i="1" s="1"/>
  <c r="AM157" i="1"/>
  <c r="AN157" i="1" s="1"/>
  <c r="G157" i="1" s="1"/>
  <c r="AJ163" i="1"/>
  <c r="AK163" i="1" s="1"/>
  <c r="F163" i="1" s="1"/>
  <c r="AP329" i="1"/>
  <c r="AQ329" i="1" s="1"/>
  <c r="AP317" i="1"/>
  <c r="AQ317" i="1" s="1"/>
  <c r="AM230" i="1"/>
  <c r="AN230" i="1" s="1"/>
  <c r="AM327" i="1"/>
  <c r="AN327" i="1" s="1"/>
  <c r="AM325" i="1"/>
  <c r="AN325" i="1" s="1"/>
  <c r="AP176" i="1"/>
  <c r="AQ176" i="1" s="1"/>
  <c r="AP222" i="1"/>
  <c r="AQ222" i="1" s="1"/>
  <c r="AM344" i="1"/>
  <c r="AN344" i="1" s="1"/>
  <c r="AJ323" i="1"/>
  <c r="AK323" i="1" s="1"/>
  <c r="AP192" i="1"/>
  <c r="AQ192" i="1" s="1"/>
  <c r="AP238" i="1"/>
  <c r="AQ238" i="1" s="1"/>
  <c r="AP305" i="1"/>
  <c r="AQ305" i="1" s="1"/>
  <c r="AJ308" i="1"/>
  <c r="AK308" i="1" s="1"/>
  <c r="AP311" i="1"/>
  <c r="AQ311" i="1" s="1"/>
  <c r="AJ140" i="1"/>
  <c r="AK140" i="1" s="1"/>
  <c r="F140" i="1" s="1"/>
  <c r="AJ314" i="1"/>
  <c r="AK314" i="1" s="1"/>
  <c r="AJ342" i="1"/>
  <c r="AK342" i="1" s="1"/>
  <c r="AM312" i="1"/>
  <c r="AN312" i="1" s="1"/>
  <c r="AP337" i="1"/>
  <c r="AQ337" i="1" s="1"/>
  <c r="AP312" i="1"/>
  <c r="AQ312" i="1" s="1"/>
  <c r="AJ185" i="1"/>
  <c r="AK185" i="1" s="1"/>
  <c r="AJ306" i="1"/>
  <c r="AK306" i="1" s="1"/>
  <c r="AJ328" i="1"/>
  <c r="AK328" i="1" s="1"/>
  <c r="AJ312" i="1"/>
  <c r="AK312" i="1" s="1"/>
  <c r="AJ307" i="1"/>
  <c r="AK307" i="1" s="1"/>
  <c r="AJ241" i="1"/>
  <c r="AK241" i="1" s="1"/>
  <c r="AJ136" i="1"/>
  <c r="AK136" i="1" s="1"/>
  <c r="AM192" i="1"/>
  <c r="AN192" i="1" s="1"/>
  <c r="AJ334" i="1"/>
  <c r="AK334" i="1" s="1"/>
  <c r="AM335" i="1"/>
  <c r="AN335" i="1" s="1"/>
  <c r="AP335" i="1"/>
  <c r="AQ335" i="1" s="1"/>
  <c r="AJ24" i="1"/>
  <c r="AK24" i="1" s="1"/>
  <c r="AJ345" i="1"/>
  <c r="AK345" i="1" s="1"/>
  <c r="AM348" i="1"/>
  <c r="AN348" i="1" s="1"/>
  <c r="AJ339" i="1"/>
  <c r="AK339" i="1" s="1"/>
  <c r="AJ301" i="1"/>
  <c r="AK301" i="1" s="1"/>
  <c r="AP347" i="1"/>
  <c r="AQ347" i="1" s="1"/>
  <c r="AJ315" i="1"/>
  <c r="AK315" i="1" s="1"/>
  <c r="AP246" i="1"/>
  <c r="AQ246" i="1" s="1"/>
  <c r="AM24" i="1"/>
  <c r="AN24" i="1" s="1"/>
  <c r="AP257" i="1"/>
  <c r="AQ257" i="1" s="1"/>
  <c r="AM322" i="1"/>
  <c r="AN322" i="1" s="1"/>
  <c r="AP338" i="1"/>
  <c r="AQ338" i="1" s="1"/>
  <c r="AJ318" i="1"/>
  <c r="AK318" i="1" s="1"/>
  <c r="AM130" i="1"/>
  <c r="AN130" i="1" s="1"/>
  <c r="G130" i="1" s="1"/>
  <c r="AM167" i="1"/>
  <c r="AN167" i="1" s="1"/>
  <c r="AJ304" i="1"/>
  <c r="AK304" i="1" s="1"/>
  <c r="AP134" i="1"/>
  <c r="AQ134" i="1" s="1"/>
  <c r="H134" i="1" s="1"/>
  <c r="AP151" i="1"/>
  <c r="AQ151" i="1" s="1"/>
  <c r="H151" i="1" s="1"/>
  <c r="AJ344" i="1"/>
  <c r="AK344" i="1" s="1"/>
  <c r="AJ222" i="1"/>
  <c r="AK222" i="1" s="1"/>
  <c r="AM242" i="1"/>
  <c r="AN242" i="1" s="1"/>
  <c r="AJ175" i="1"/>
  <c r="AK175" i="1" s="1"/>
  <c r="F175" i="1" s="1"/>
  <c r="AJ219" i="1"/>
  <c r="AK219" i="1" s="1"/>
  <c r="AM304" i="1"/>
  <c r="AN304" i="1" s="1"/>
  <c r="AP323" i="1"/>
  <c r="AQ323" i="1" s="1"/>
  <c r="AJ337" i="1"/>
  <c r="AK337" i="1" s="1"/>
  <c r="AJ343" i="1"/>
  <c r="AK343" i="1" s="1"/>
  <c r="AM251" i="1"/>
  <c r="AN251" i="1" s="1"/>
  <c r="AJ347" i="1"/>
  <c r="AK347" i="1" s="1"/>
  <c r="AM318" i="1"/>
  <c r="AN318" i="1" s="1"/>
  <c r="AP327" i="1"/>
  <c r="AQ327" i="1" s="1"/>
  <c r="AM307" i="1"/>
  <c r="AN307" i="1" s="1"/>
  <c r="AP251" i="1"/>
  <c r="AQ251" i="1" s="1"/>
  <c r="AM324" i="1"/>
  <c r="AN324" i="1" s="1"/>
  <c r="AP345" i="1"/>
  <c r="AQ345" i="1" s="1"/>
  <c r="AM342" i="1"/>
  <c r="AN342" i="1" s="1"/>
  <c r="AJ320" i="1"/>
  <c r="AK320" i="1" s="1"/>
  <c r="AJ179" i="1"/>
  <c r="AK179" i="1" s="1"/>
  <c r="AM319" i="1"/>
  <c r="AN319" i="1" s="1"/>
  <c r="AJ349" i="1"/>
  <c r="AK349" i="1" s="1"/>
  <c r="AM350" i="1"/>
  <c r="AN350" i="1" s="1"/>
  <c r="AJ305" i="1"/>
  <c r="AK305" i="1" s="1"/>
  <c r="AJ310" i="1"/>
  <c r="AK310" i="1" s="1"/>
  <c r="AJ141" i="1"/>
  <c r="AK141" i="1" s="1"/>
  <c r="AM306" i="1"/>
  <c r="AN306" i="1" s="1"/>
  <c r="AP326" i="1"/>
  <c r="AQ326" i="1" s="1"/>
  <c r="AJ352" i="1"/>
  <c r="AK352" i="1" s="1"/>
  <c r="AM313" i="1"/>
  <c r="AN313" i="1" s="1"/>
  <c r="AJ348" i="1"/>
  <c r="AK348" i="1" s="1"/>
  <c r="AP319" i="1"/>
  <c r="AQ319" i="1" s="1"/>
  <c r="AP135" i="1"/>
  <c r="AQ135" i="1" s="1"/>
  <c r="AJ176" i="1"/>
  <c r="AK176" i="1" s="1"/>
  <c r="AM173" i="1"/>
  <c r="AN173" i="1" s="1"/>
  <c r="AJ319" i="1"/>
  <c r="AK319" i="1" s="1"/>
  <c r="AP349" i="1"/>
  <c r="AQ349" i="1" s="1"/>
  <c r="AP325" i="1"/>
  <c r="AQ325" i="1" s="1"/>
  <c r="AM343" i="1"/>
  <c r="AN343" i="1" s="1"/>
  <c r="AP320" i="1"/>
  <c r="AQ320" i="1" s="1"/>
  <c r="AM329" i="1"/>
  <c r="AN329" i="1" s="1"/>
  <c r="AJ335" i="1"/>
  <c r="AK335" i="1" s="1"/>
  <c r="AJ246" i="1"/>
  <c r="AK246" i="1" s="1"/>
  <c r="AJ309" i="1"/>
  <c r="AK309" i="1" s="1"/>
  <c r="AJ336" i="1"/>
  <c r="AK336" i="1" s="1"/>
  <c r="AM146" i="1"/>
  <c r="AN146" i="1" s="1"/>
  <c r="AJ327" i="1"/>
  <c r="AK327" i="1" s="1"/>
  <c r="AP313" i="1"/>
  <c r="AQ313" i="1" s="1"/>
  <c r="AM326" i="1"/>
  <c r="AN326" i="1" s="1"/>
  <c r="AJ313" i="1"/>
  <c r="AK313" i="1" s="1"/>
  <c r="AP307" i="1"/>
  <c r="AQ307" i="1" s="1"/>
  <c r="AM132" i="1"/>
  <c r="AN132" i="1" s="1"/>
  <c r="AM180" i="1"/>
  <c r="AN180" i="1" s="1"/>
  <c r="G180" i="1" s="1"/>
  <c r="AM131" i="1"/>
  <c r="AN131" i="1" s="1"/>
  <c r="AM331" i="1"/>
  <c r="AN331" i="1" s="1"/>
  <c r="AM190" i="1"/>
  <c r="AN190" i="1" s="1"/>
  <c r="AM330" i="1"/>
  <c r="AN330" i="1" s="1"/>
  <c r="AJ196" i="1"/>
  <c r="AK196" i="1" s="1"/>
  <c r="AM311" i="1"/>
  <c r="AN311" i="1" s="1"/>
  <c r="AJ330" i="1"/>
  <c r="AK330" i="1" s="1"/>
  <c r="AJ160" i="1"/>
  <c r="AK160" i="1" s="1"/>
  <c r="AP351" i="1"/>
  <c r="AQ351" i="1" s="1"/>
  <c r="AP328" i="1"/>
  <c r="AQ328" i="1" s="1"/>
  <c r="AM345" i="1"/>
  <c r="AN345" i="1" s="1"/>
  <c r="AJ242" i="1"/>
  <c r="AK242" i="1" s="1"/>
  <c r="AJ331" i="1"/>
  <c r="AK331" i="1" s="1"/>
  <c r="AM334" i="1"/>
  <c r="AN334" i="1" s="1"/>
  <c r="AP310" i="1"/>
  <c r="AQ310" i="1" s="1"/>
  <c r="AJ325" i="1"/>
  <c r="AK325" i="1" s="1"/>
  <c r="AJ260" i="1"/>
  <c r="AK260" i="1" s="1"/>
  <c r="AP242" i="1"/>
  <c r="AQ242" i="1" s="1"/>
  <c r="AP332" i="1"/>
  <c r="AQ332" i="1" s="1"/>
  <c r="AM346" i="1"/>
  <c r="AN346" i="1" s="1"/>
  <c r="AP340" i="1"/>
  <c r="AQ340" i="1" s="1"/>
  <c r="AP315" i="1"/>
  <c r="AQ315" i="1" s="1"/>
  <c r="AJ324" i="1"/>
  <c r="AK324" i="1" s="1"/>
  <c r="AP352" i="1"/>
  <c r="AQ352" i="1" s="1"/>
  <c r="AP321" i="1"/>
  <c r="AQ321" i="1" s="1"/>
  <c r="AM347" i="1"/>
  <c r="AN347" i="1" s="1"/>
  <c r="AJ302" i="1"/>
  <c r="AK302" i="1" s="1"/>
  <c r="AP322" i="1"/>
  <c r="AQ322" i="1" s="1"/>
  <c r="AM246" i="1"/>
  <c r="AN246" i="1" s="1"/>
  <c r="AP314" i="1"/>
  <c r="AQ314" i="1" s="1"/>
  <c r="AP339" i="1"/>
  <c r="AQ339" i="1" s="1"/>
  <c r="AP348" i="1"/>
  <c r="AQ348" i="1" s="1"/>
  <c r="AM181" i="1"/>
  <c r="AN181" i="1" s="1"/>
  <c r="AM332" i="1"/>
  <c r="AN332" i="1" s="1"/>
  <c r="AP127" i="1"/>
  <c r="AQ127" i="1" s="1"/>
  <c r="H127" i="1" s="1"/>
  <c r="AJ167" i="1"/>
  <c r="AK167" i="1" s="1"/>
  <c r="AM183" i="1"/>
  <c r="AN183" i="1" s="1"/>
  <c r="AM349" i="1"/>
  <c r="AN349" i="1" s="1"/>
  <c r="AM160" i="1"/>
  <c r="AN160" i="1" s="1"/>
  <c r="AP318" i="1"/>
  <c r="AQ318" i="1" s="1"/>
  <c r="AP350" i="1"/>
  <c r="AQ350" i="1" s="1"/>
  <c r="AM302" i="1"/>
  <c r="AN302" i="1" s="1"/>
  <c r="AM323" i="1"/>
  <c r="AN323" i="1" s="1"/>
  <c r="AP304" i="1"/>
  <c r="AQ304" i="1" s="1"/>
  <c r="AP334" i="1"/>
  <c r="AQ334" i="1" s="1"/>
  <c r="AP302" i="1"/>
  <c r="AQ302" i="1" s="1"/>
  <c r="AM317" i="1"/>
  <c r="AN317" i="1" s="1"/>
  <c r="AM243" i="1"/>
  <c r="AN243" i="1" s="1"/>
  <c r="AM145" i="1"/>
  <c r="AN145" i="1" s="1"/>
  <c r="G145" i="1" s="1"/>
  <c r="AJ346" i="1"/>
  <c r="AK346" i="1" s="1"/>
  <c r="AM320" i="1"/>
  <c r="AN320" i="1" s="1"/>
  <c r="AP306" i="1"/>
  <c r="AQ306" i="1" s="1"/>
  <c r="AM315" i="1"/>
  <c r="AN315" i="1" s="1"/>
  <c r="AJ329" i="1"/>
  <c r="AK329" i="1" s="1"/>
  <c r="AM241" i="1"/>
  <c r="AN241" i="1" s="1"/>
  <c r="AM185" i="1"/>
  <c r="AN185" i="1" s="1"/>
  <c r="AJ321" i="1"/>
  <c r="AK321" i="1" s="1"/>
  <c r="AP344" i="1"/>
  <c r="AQ344" i="1" s="1"/>
  <c r="AJ190" i="1"/>
  <c r="AK190" i="1" s="1"/>
  <c r="AM257" i="1"/>
  <c r="AN257" i="1" s="1"/>
  <c r="AM328" i="1"/>
  <c r="AN328" i="1" s="1"/>
  <c r="AM310" i="1"/>
  <c r="AN310" i="1" s="1"/>
  <c r="AJ156" i="1"/>
  <c r="AK156" i="1" s="1"/>
  <c r="F156" i="1" s="1"/>
  <c r="AM314" i="1"/>
  <c r="AN314" i="1" s="1"/>
  <c r="AJ243" i="1"/>
  <c r="AK243" i="1" s="1"/>
  <c r="AP163" i="1"/>
  <c r="AQ163" i="1" s="1"/>
  <c r="H163" i="1" s="1"/>
  <c r="AM308" i="1"/>
  <c r="AN308" i="1" s="1"/>
  <c r="AP324" i="1"/>
  <c r="AQ324" i="1" s="1"/>
  <c r="AP243" i="1"/>
  <c r="AQ243" i="1" s="1"/>
  <c r="AM222" i="1"/>
  <c r="AN222" i="1" s="1"/>
  <c r="AJ351" i="1"/>
  <c r="AK351" i="1" s="1"/>
  <c r="AP343" i="1"/>
  <c r="AQ343" i="1" s="1"/>
  <c r="AP138" i="1"/>
  <c r="AQ138" i="1" s="1"/>
  <c r="H138" i="1" s="1"/>
  <c r="AJ332" i="1"/>
  <c r="AK332" i="1" s="1"/>
  <c r="AM305" i="1"/>
  <c r="AN305" i="1" s="1"/>
  <c r="AJ326" i="1"/>
  <c r="AK326" i="1" s="1"/>
  <c r="AJ311" i="1"/>
  <c r="AK311" i="1" s="1"/>
  <c r="AM340" i="1"/>
  <c r="AN340" i="1" s="1"/>
  <c r="AP241" i="1"/>
  <c r="AQ241" i="1" s="1"/>
  <c r="AP179" i="1"/>
  <c r="AQ179" i="1" s="1"/>
  <c r="AM301" i="1"/>
  <c r="AN301" i="1" s="1"/>
  <c r="AM309" i="1"/>
  <c r="AN309" i="1" s="1"/>
  <c r="AJ317" i="1"/>
  <c r="AK317" i="1" s="1"/>
  <c r="AJ127" i="1"/>
  <c r="AK127" i="1" s="1"/>
  <c r="AJ159" i="1"/>
  <c r="AK159" i="1" s="1"/>
  <c r="F159" i="1" s="1"/>
  <c r="AP171" i="1"/>
  <c r="AQ171" i="1" s="1"/>
  <c r="AP308" i="1"/>
  <c r="AQ308" i="1" s="1"/>
  <c r="AM352" i="1"/>
  <c r="AN352" i="1" s="1"/>
  <c r="AP342" i="1"/>
  <c r="AQ342" i="1" s="1"/>
  <c r="AJ340" i="1"/>
  <c r="AK340" i="1" s="1"/>
  <c r="AM339" i="1"/>
  <c r="AN339" i="1" s="1"/>
  <c r="AP301" i="1"/>
  <c r="AQ301" i="1" s="1"/>
  <c r="AP336" i="1"/>
  <c r="AQ336" i="1" s="1"/>
  <c r="AJ333" i="1"/>
  <c r="AK333" i="1" s="1"/>
  <c r="AM337" i="1"/>
  <c r="AN337" i="1" s="1"/>
  <c r="AJ322" i="1"/>
  <c r="AK322" i="1" s="1"/>
  <c r="AM150" i="1"/>
  <c r="AN150" i="1" s="1"/>
  <c r="AJ173" i="1"/>
  <c r="AK173" i="1" s="1"/>
  <c r="AP24" i="1"/>
  <c r="AQ24" i="1" s="1"/>
  <c r="AP346" i="1"/>
  <c r="AQ346" i="1" s="1"/>
  <c r="AP331" i="1"/>
  <c r="AQ331" i="1" s="1"/>
  <c r="AM336" i="1"/>
  <c r="AN336" i="1" s="1"/>
  <c r="AJ350" i="1"/>
  <c r="AK350" i="1" s="1"/>
  <c r="AP309" i="1"/>
  <c r="AQ309" i="1" s="1"/>
  <c r="AM176" i="1"/>
  <c r="AN176" i="1" s="1"/>
  <c r="AJ134" i="1"/>
  <c r="AK134" i="1" s="1"/>
  <c r="AM187" i="1"/>
  <c r="AN187" i="1" s="1"/>
  <c r="AP289" i="1"/>
  <c r="AQ289" i="1" s="1"/>
  <c r="AJ171" i="1"/>
  <c r="AK171" i="1" s="1"/>
  <c r="AP152" i="1"/>
  <c r="AQ152" i="1" s="1"/>
  <c r="AM139" i="1"/>
  <c r="AN139" i="1" s="1"/>
  <c r="G139" i="1" s="1"/>
  <c r="AJ135" i="1"/>
  <c r="AK135" i="1" s="1"/>
  <c r="F135" i="1" s="1"/>
  <c r="AM91" i="1"/>
  <c r="AN91" i="1" s="1"/>
  <c r="G198" i="1" s="1"/>
  <c r="AM177" i="1"/>
  <c r="AN177" i="1" s="1"/>
  <c r="AJ157" i="1"/>
  <c r="AK157" i="1" s="1"/>
  <c r="AM143" i="1"/>
  <c r="AN143" i="1" s="1"/>
  <c r="G143" i="1" s="1"/>
  <c r="AP161" i="1"/>
  <c r="AQ161" i="1" s="1"/>
  <c r="H161" i="1" s="1"/>
  <c r="AP287" i="1"/>
  <c r="AQ287" i="1" s="1"/>
  <c r="AJ287" i="1"/>
  <c r="AK287" i="1" s="1"/>
  <c r="AP144" i="1"/>
  <c r="AQ144" i="1" s="1"/>
  <c r="H144" i="1" s="1"/>
  <c r="AJ158" i="1"/>
  <c r="AK158" i="1" s="1"/>
  <c r="AJ188" i="1"/>
  <c r="AK188" i="1" s="1"/>
  <c r="AM184" i="1"/>
  <c r="AN184" i="1" s="1"/>
  <c r="AM151" i="1"/>
  <c r="AN151" i="1" s="1"/>
  <c r="G151" i="1" s="1"/>
  <c r="AM351" i="1"/>
  <c r="AN351" i="1" s="1"/>
  <c r="AJ169" i="1"/>
  <c r="AK169" i="1" s="1"/>
  <c r="AP166" i="1"/>
  <c r="AQ166" i="1" s="1"/>
  <c r="AM166" i="1"/>
  <c r="AN166" i="1" s="1"/>
  <c r="AP172" i="1"/>
  <c r="AQ172" i="1" s="1"/>
  <c r="H172" i="1" s="1"/>
  <c r="AJ238" i="1"/>
  <c r="AK238" i="1" s="1"/>
  <c r="AP330" i="1"/>
  <c r="AQ330" i="1" s="1"/>
  <c r="AP165" i="1"/>
  <c r="AQ165" i="1" s="1"/>
  <c r="AM260" i="1"/>
  <c r="AN260" i="1" s="1"/>
  <c r="AJ299" i="1"/>
  <c r="AK299" i="1" s="1"/>
  <c r="AP299" i="1"/>
  <c r="AQ299" i="1" s="1"/>
  <c r="AM162" i="1"/>
  <c r="AN162" i="1" s="1"/>
  <c r="AM134" i="1"/>
  <c r="AN134" i="1" s="1"/>
  <c r="G134" i="1" s="1"/>
  <c r="AJ137" i="1"/>
  <c r="AK137" i="1" s="1"/>
  <c r="F137" i="1" s="1"/>
  <c r="AM169" i="1"/>
  <c r="AN169" i="1" s="1"/>
  <c r="AP200" i="1"/>
  <c r="AQ200" i="1" s="1"/>
  <c r="AM279" i="1"/>
  <c r="AN279" i="1" s="1"/>
  <c r="AJ275" i="1"/>
  <c r="AK275" i="1" s="1"/>
  <c r="AM286" i="1"/>
  <c r="AN286" i="1" s="1"/>
  <c r="AM290" i="1"/>
  <c r="AN290" i="1" s="1"/>
  <c r="AP270" i="1"/>
  <c r="AQ270" i="1" s="1"/>
  <c r="AJ270" i="1"/>
  <c r="AK270" i="1" s="1"/>
  <c r="AP276" i="1"/>
  <c r="AQ276" i="1" s="1"/>
  <c r="AP291" i="1"/>
  <c r="AQ291" i="1" s="1"/>
  <c r="AP281" i="1"/>
  <c r="AQ281" i="1" s="1"/>
  <c r="AM277" i="1"/>
  <c r="AN277" i="1" s="1"/>
  <c r="AJ282" i="1"/>
  <c r="AK282" i="1" s="1"/>
  <c r="BI282" i="1"/>
  <c r="W282" i="1" s="1"/>
  <c r="AJ186" i="1"/>
  <c r="AK186" i="1" s="1"/>
  <c r="AJ289" i="1"/>
  <c r="AK289" i="1" s="1"/>
  <c r="AM127" i="1"/>
  <c r="AN127" i="1" s="1"/>
  <c r="G127" i="1" s="1"/>
  <c r="AM159" i="1"/>
  <c r="AN159" i="1" s="1"/>
  <c r="AM182" i="1"/>
  <c r="AN182" i="1" s="1"/>
  <c r="AP231" i="1"/>
  <c r="AQ231" i="1" s="1"/>
  <c r="AP187" i="1"/>
  <c r="AQ187" i="1" s="1"/>
  <c r="AJ151" i="1"/>
  <c r="AK151" i="1" s="1"/>
  <c r="F151" i="1" s="1"/>
  <c r="AJ148" i="1"/>
  <c r="AK148" i="1" s="1"/>
  <c r="F148" i="1" s="1"/>
  <c r="AM155" i="1"/>
  <c r="AN155" i="1" s="1"/>
  <c r="G155" i="1" s="1"/>
  <c r="AP159" i="1"/>
  <c r="AQ159" i="1" s="1"/>
  <c r="H159" i="1" s="1"/>
  <c r="AP175" i="1"/>
  <c r="AQ175" i="1" s="1"/>
  <c r="H175" i="1" s="1"/>
  <c r="AP162" i="1"/>
  <c r="AQ162" i="1" s="1"/>
  <c r="AJ133" i="1"/>
  <c r="AK133" i="1" s="1"/>
  <c r="AP129" i="1"/>
  <c r="AQ129" i="1" s="1"/>
  <c r="H129" i="1" s="1"/>
  <c r="AJ229" i="1"/>
  <c r="AK229" i="1" s="1"/>
  <c r="AM231" i="1"/>
  <c r="AN231" i="1" s="1"/>
  <c r="AJ300" i="1"/>
  <c r="AK300" i="1" s="1"/>
  <c r="AJ130" i="1"/>
  <c r="AK130" i="1" s="1"/>
  <c r="F130" i="1" s="1"/>
  <c r="AJ231" i="1"/>
  <c r="AK231" i="1" s="1"/>
  <c r="AJ174" i="1"/>
  <c r="AK174" i="1" s="1"/>
  <c r="F174" i="1" s="1"/>
  <c r="AP174" i="1"/>
  <c r="AQ174" i="1" s="1"/>
  <c r="H174" i="1" s="1"/>
  <c r="AM149" i="1"/>
  <c r="AN149" i="1" s="1"/>
  <c r="G149" i="1" s="1"/>
  <c r="AP141" i="1"/>
  <c r="AQ141" i="1" s="1"/>
  <c r="AJ184" i="1"/>
  <c r="AK184" i="1" s="1"/>
  <c r="AP170" i="1"/>
  <c r="AQ170" i="1" s="1"/>
  <c r="AM128" i="1"/>
  <c r="AN128" i="1" s="1"/>
  <c r="AJ164" i="1"/>
  <c r="AK164" i="1" s="1"/>
  <c r="AM299" i="1"/>
  <c r="AN299" i="1" s="1"/>
  <c r="AP164" i="1"/>
  <c r="AQ164" i="1" s="1"/>
  <c r="AJ168" i="1"/>
  <c r="AK168" i="1" s="1"/>
  <c r="AJ200" i="1"/>
  <c r="AK200" i="1" s="1"/>
  <c r="AJ177" i="1"/>
  <c r="AK177" i="1" s="1"/>
  <c r="F177" i="1" s="1"/>
  <c r="AJ303" i="1"/>
  <c r="AK303" i="1" s="1"/>
  <c r="AJ257" i="1"/>
  <c r="AK257" i="1" s="1"/>
  <c r="AM137" i="1"/>
  <c r="AN137" i="1" s="1"/>
  <c r="G137" i="1" s="1"/>
  <c r="AJ180" i="1"/>
  <c r="AK180" i="1" s="1"/>
  <c r="F180" i="1" s="1"/>
  <c r="AJ251" i="1"/>
  <c r="AK251" i="1" s="1"/>
  <c r="AM200" i="1"/>
  <c r="AN200" i="1" s="1"/>
  <c r="AP177" i="1"/>
  <c r="AQ177" i="1" s="1"/>
  <c r="H177" i="1" s="1"/>
  <c r="AP107" i="1"/>
  <c r="AQ107" i="1" s="1"/>
  <c r="BI107" i="1"/>
  <c r="W107" i="1" s="1"/>
  <c r="AP90" i="1"/>
  <c r="AQ90" i="1" s="1"/>
  <c r="AJ90" i="1"/>
  <c r="AK90" i="1" s="1"/>
  <c r="AJ124" i="1"/>
  <c r="AK124" i="1" s="1"/>
  <c r="AP189" i="1"/>
  <c r="AQ189" i="1" s="1"/>
  <c r="AJ189" i="1"/>
  <c r="AK189" i="1" s="1"/>
  <c r="BI189" i="1"/>
  <c r="AM189" i="1"/>
  <c r="AN189" i="1" s="1"/>
  <c r="AM90" i="1"/>
  <c r="AN90" i="1" s="1"/>
  <c r="BI288" i="1"/>
  <c r="AP288" i="1"/>
  <c r="AQ288" i="1" s="1"/>
  <c r="AJ288" i="1"/>
  <c r="AK288" i="1" s="1"/>
  <c r="AM288" i="1"/>
  <c r="AN288" i="1" s="1"/>
  <c r="BG197" i="1"/>
  <c r="BG273" i="1"/>
  <c r="AM280" i="1"/>
  <c r="AN280" i="1" s="1"/>
  <c r="AP280" i="1"/>
  <c r="AQ280" i="1" s="1"/>
  <c r="AJ280" i="1"/>
  <c r="AK280" i="1" s="1"/>
  <c r="BI280" i="1"/>
  <c r="W280" i="1" s="1"/>
  <c r="BI285" i="1"/>
  <c r="X285" i="1" s="1"/>
  <c r="AP285" i="1"/>
  <c r="AQ285" i="1" s="1"/>
  <c r="AJ285" i="1"/>
  <c r="AK285" i="1" s="1"/>
  <c r="AM285" i="1"/>
  <c r="AN285" i="1" s="1"/>
  <c r="AP271" i="1"/>
  <c r="AQ271" i="1" s="1"/>
  <c r="BI271" i="1"/>
  <c r="AM271" i="1"/>
  <c r="AN271" i="1" s="1"/>
  <c r="AJ271" i="1"/>
  <c r="AK271" i="1" s="1"/>
  <c r="BG74" i="1"/>
  <c r="D23" i="1"/>
  <c r="A1" i="5" s="1"/>
  <c r="AM117" i="1"/>
  <c r="AN117" i="1" s="1"/>
  <c r="G224" i="1" s="1"/>
  <c r="BI117" i="1"/>
  <c r="AJ117" i="1"/>
  <c r="AK117" i="1" s="1"/>
  <c r="F224" i="1" s="1"/>
  <c r="AP284" i="1"/>
  <c r="AQ284" i="1" s="1"/>
  <c r="BI284" i="1"/>
  <c r="W284" i="1" s="1"/>
  <c r="AM284" i="1"/>
  <c r="AN284" i="1" s="1"/>
  <c r="AJ284" i="1"/>
  <c r="AK284" i="1" s="1"/>
  <c r="AJ269" i="1"/>
  <c r="AK269" i="1" s="1"/>
  <c r="AM269" i="1"/>
  <c r="AN269" i="1" s="1"/>
  <c r="AP269" i="1"/>
  <c r="AQ269" i="1" s="1"/>
  <c r="BI269" i="1"/>
  <c r="W269" i="1" s="1"/>
  <c r="BI112" i="1"/>
  <c r="X219" i="1" s="1"/>
  <c r="AM234" i="1"/>
  <c r="AN234" i="1" s="1"/>
  <c r="BI218" i="1"/>
  <c r="BI85" i="1"/>
  <c r="AJ221" i="1"/>
  <c r="AK221" i="1" s="1"/>
  <c r="AP77" i="1"/>
  <c r="AQ77" i="1" s="1"/>
  <c r="AJ84" i="1"/>
  <c r="AK84" i="1" s="1"/>
  <c r="F191" i="1" s="1"/>
  <c r="AM266" i="1"/>
  <c r="AN266" i="1" s="1"/>
  <c r="AP266" i="1"/>
  <c r="AQ266" i="1" s="1"/>
  <c r="AJ266" i="1"/>
  <c r="AK266" i="1" s="1"/>
  <c r="AP96" i="1"/>
  <c r="AQ96" i="1" s="1"/>
  <c r="AM218" i="1"/>
  <c r="AN218" i="1" s="1"/>
  <c r="AP267" i="1"/>
  <c r="AQ267" i="1" s="1"/>
  <c r="AJ267" i="1"/>
  <c r="AK267" i="1" s="1"/>
  <c r="AM267" i="1"/>
  <c r="AN267" i="1" s="1"/>
  <c r="AJ237" i="1"/>
  <c r="AK237" i="1" s="1"/>
  <c r="AJ122" i="1"/>
  <c r="AK122" i="1" s="1"/>
  <c r="F229" i="1" s="1"/>
  <c r="BI124" i="1"/>
  <c r="AM237" i="1"/>
  <c r="AN237" i="1" s="1"/>
  <c r="AJ85" i="1"/>
  <c r="AK85" i="1" s="1"/>
  <c r="F192" i="1" s="1"/>
  <c r="AJ218" i="1"/>
  <c r="AK218" i="1" s="1"/>
  <c r="AP218" i="1"/>
  <c r="AQ218" i="1" s="1"/>
  <c r="AJ234" i="1"/>
  <c r="AK234" i="1" s="1"/>
  <c r="AM120" i="1"/>
  <c r="AN120" i="1" s="1"/>
  <c r="AM81" i="1"/>
  <c r="AN81" i="1" s="1"/>
  <c r="G188" i="1" s="1"/>
  <c r="AM77" i="1"/>
  <c r="AN77" i="1" s="1"/>
  <c r="AP104" i="1"/>
  <c r="AQ104" i="1" s="1"/>
  <c r="AJ104" i="1"/>
  <c r="AK104" i="1" s="1"/>
  <c r="AJ263" i="1"/>
  <c r="AK263" i="1" s="1"/>
  <c r="AP263" i="1"/>
  <c r="AQ263" i="1" s="1"/>
  <c r="AM263" i="1"/>
  <c r="AN263" i="1" s="1"/>
  <c r="BI263" i="1"/>
  <c r="V263" i="1" s="1"/>
  <c r="AP84" i="1"/>
  <c r="AQ84" i="1" s="1"/>
  <c r="H191" i="1" s="1"/>
  <c r="AJ209" i="1"/>
  <c r="AK209" i="1" s="1"/>
  <c r="AM209" i="1"/>
  <c r="AN209" i="1" s="1"/>
  <c r="AP209" i="1"/>
  <c r="AQ209" i="1" s="1"/>
  <c r="BI209" i="1"/>
  <c r="BI255" i="1"/>
  <c r="X255" i="1" s="1"/>
  <c r="AM255" i="1"/>
  <c r="AN255" i="1" s="1"/>
  <c r="AJ255" i="1"/>
  <c r="AK255" i="1" s="1"/>
  <c r="AP255" i="1"/>
  <c r="AQ255" i="1" s="1"/>
  <c r="BI237" i="1"/>
  <c r="W177" i="1" s="1"/>
  <c r="AM84" i="1"/>
  <c r="AN84" i="1" s="1"/>
  <c r="G191" i="1" s="1"/>
  <c r="AP122" i="1"/>
  <c r="AQ122" i="1" s="1"/>
  <c r="H229" i="1" s="1"/>
  <c r="AJ207" i="1"/>
  <c r="AK207" i="1" s="1"/>
  <c r="BI207" i="1"/>
  <c r="AM207" i="1"/>
  <c r="AN207" i="1" s="1"/>
  <c r="AP207" i="1"/>
  <c r="AQ207" i="1" s="1"/>
  <c r="AM201" i="1"/>
  <c r="AN201" i="1" s="1"/>
  <c r="AJ201" i="1"/>
  <c r="AK201" i="1" s="1"/>
  <c r="AP201" i="1"/>
  <c r="AQ201" i="1" s="1"/>
  <c r="BI201" i="1"/>
  <c r="BI100" i="1"/>
  <c r="W100" i="1" s="1"/>
  <c r="AJ81" i="1"/>
  <c r="AK81" i="1" s="1"/>
  <c r="F188" i="1" s="1"/>
  <c r="AP216" i="1"/>
  <c r="AQ216" i="1" s="1"/>
  <c r="BI216" i="1"/>
  <c r="AM216" i="1"/>
  <c r="AN216" i="1" s="1"/>
  <c r="AJ216" i="1"/>
  <c r="AK216" i="1" s="1"/>
  <c r="AP81" i="1"/>
  <c r="AQ81" i="1" s="1"/>
  <c r="H188" i="1" s="1"/>
  <c r="AM265" i="1"/>
  <c r="AN265" i="1" s="1"/>
  <c r="AP265" i="1"/>
  <c r="AQ265" i="1" s="1"/>
  <c r="BI265" i="1"/>
  <c r="V265" i="1" s="1"/>
  <c r="BI111" i="1"/>
  <c r="X111" i="1" s="1"/>
  <c r="AP111" i="1"/>
  <c r="AQ111" i="1" s="1"/>
  <c r="H218" i="1" s="1"/>
  <c r="AP221" i="1"/>
  <c r="AQ221" i="1" s="1"/>
  <c r="AM221" i="1"/>
  <c r="AN221" i="1" s="1"/>
  <c r="BI221" i="1"/>
  <c r="AP103" i="1"/>
  <c r="AQ103" i="1" s="1"/>
  <c r="H210" i="1" s="1"/>
  <c r="AM103" i="1"/>
  <c r="AN103" i="1" s="1"/>
  <c r="G210" i="1" s="1"/>
  <c r="AJ106" i="1"/>
  <c r="AK106" i="1" s="1"/>
  <c r="F213" i="1" s="1"/>
  <c r="AP106" i="1"/>
  <c r="AQ106" i="1" s="1"/>
  <c r="H213" i="1" s="1"/>
  <c r="BG110" i="1"/>
  <c r="AO110" i="1" s="1"/>
  <c r="AJ244" i="1"/>
  <c r="AK244" i="1" s="1"/>
  <c r="AP244" i="1"/>
  <c r="AQ244" i="1" s="1"/>
  <c r="BI244" i="1"/>
  <c r="AM244" i="1"/>
  <c r="AN244" i="1" s="1"/>
  <c r="BI266" i="1"/>
  <c r="V266" i="1" s="1"/>
  <c r="BI294" i="1"/>
  <c r="AJ262" i="1"/>
  <c r="AK262" i="1" s="1"/>
  <c r="AP262" i="1"/>
  <c r="AQ262" i="1" s="1"/>
  <c r="AM262" i="1"/>
  <c r="AN262" i="1" s="1"/>
  <c r="BI262" i="1"/>
  <c r="AJ214" i="1"/>
  <c r="AK214" i="1" s="1"/>
  <c r="AM214" i="1"/>
  <c r="AN214" i="1" s="1"/>
  <c r="AP214" i="1"/>
  <c r="AQ214" i="1" s="1"/>
  <c r="BI214" i="1"/>
  <c r="BG116" i="1"/>
  <c r="BG114" i="1"/>
  <c r="AJ220" i="1"/>
  <c r="AK220" i="1" s="1"/>
  <c r="AM220" i="1"/>
  <c r="AN220" i="1" s="1"/>
  <c r="BI220" i="1"/>
  <c r="AP220" i="1"/>
  <c r="AQ220" i="1" s="1"/>
  <c r="BG113" i="1"/>
  <c r="BG87" i="1"/>
  <c r="AO87" i="1" s="1"/>
  <c r="BI267" i="1"/>
  <c r="W98" i="1" s="1"/>
  <c r="BI224" i="1"/>
  <c r="AM224" i="1"/>
  <c r="AN224" i="1" s="1"/>
  <c r="AJ224" i="1"/>
  <c r="AK224" i="1" s="1"/>
  <c r="AP224" i="1"/>
  <c r="AQ224" i="1" s="1"/>
  <c r="BI198" i="1"/>
  <c r="AJ198" i="1"/>
  <c r="AK198" i="1" s="1"/>
  <c r="AP198" i="1"/>
  <c r="AQ198" i="1" s="1"/>
  <c r="AM198" i="1"/>
  <c r="AN198" i="1" s="1"/>
  <c r="BG125" i="1"/>
  <c r="BG264" i="1"/>
  <c r="BG227" i="1"/>
  <c r="BG250" i="1"/>
  <c r="C24" i="1"/>
  <c r="A2" i="5" s="1"/>
  <c r="BG261" i="1"/>
  <c r="BI94" i="1"/>
  <c r="X94" i="1" s="1"/>
  <c r="AP256" i="1"/>
  <c r="AQ256" i="1" s="1"/>
  <c r="AM256" i="1"/>
  <c r="AN256" i="1" s="1"/>
  <c r="BI256" i="1"/>
  <c r="V256" i="1" s="1"/>
  <c r="AJ256" i="1"/>
  <c r="AK256" i="1" s="1"/>
  <c r="BG208" i="1"/>
  <c r="BG211" i="1"/>
  <c r="AP245" i="1"/>
  <c r="AQ245" i="1" s="1"/>
  <c r="AJ245" i="1"/>
  <c r="AK245" i="1" s="1"/>
  <c r="AM245" i="1"/>
  <c r="AN245" i="1" s="1"/>
  <c r="BI245" i="1"/>
  <c r="W245" i="1" s="1"/>
  <c r="BG233" i="1"/>
  <c r="AM248" i="1"/>
  <c r="AN248" i="1" s="1"/>
  <c r="AJ248" i="1"/>
  <c r="AK248" i="1" s="1"/>
  <c r="AP248" i="1"/>
  <c r="AQ248" i="1" s="1"/>
  <c r="BI248" i="1"/>
  <c r="X77" i="1" s="1"/>
  <c r="AJ103" i="1"/>
  <c r="AK103" i="1" s="1"/>
  <c r="F210" i="1" s="1"/>
  <c r="AP120" i="1"/>
  <c r="AQ120" i="1" s="1"/>
  <c r="AP80" i="1"/>
  <c r="AQ80" i="1" s="1"/>
  <c r="H187" i="1" s="1"/>
  <c r="AM80" i="1"/>
  <c r="AN80" i="1" s="1"/>
  <c r="G187" i="1" s="1"/>
  <c r="AP235" i="1"/>
  <c r="AQ235" i="1" s="1"/>
  <c r="AJ235" i="1"/>
  <c r="AK235" i="1" s="1"/>
  <c r="AM235" i="1"/>
  <c r="AN235" i="1" s="1"/>
  <c r="BI235" i="1"/>
  <c r="V175" i="1" s="1"/>
  <c r="BI86" i="1"/>
  <c r="X86" i="1" s="1"/>
  <c r="BG76" i="1"/>
  <c r="BG97" i="1"/>
  <c r="BG95" i="1"/>
  <c r="BG226" i="1"/>
  <c r="BG254" i="1"/>
  <c r="BG75" i="1"/>
  <c r="BI82" i="1"/>
  <c r="W82" i="1" s="1"/>
  <c r="BI247" i="1"/>
  <c r="BG121" i="1"/>
  <c r="BG119" i="1"/>
  <c r="AO119" i="1" s="1"/>
  <c r="AJ109" i="1"/>
  <c r="AK109" i="1" s="1"/>
  <c r="F216" i="1" s="1"/>
  <c r="AP109" i="1"/>
  <c r="AQ109" i="1" s="1"/>
  <c r="H216" i="1" s="1"/>
  <c r="BG259" i="1"/>
  <c r="BG236" i="1"/>
  <c r="AP210" i="1"/>
  <c r="AQ210" i="1" s="1"/>
  <c r="AJ210" i="1"/>
  <c r="AK210" i="1" s="1"/>
  <c r="BI210" i="1"/>
  <c r="AM210" i="1"/>
  <c r="AN210" i="1" s="1"/>
  <c r="AP93" i="1"/>
  <c r="AQ93" i="1" s="1"/>
  <c r="H200" i="1" s="1"/>
  <c r="BG78" i="1"/>
  <c r="BG79" i="1"/>
  <c r="AM223" i="1"/>
  <c r="AN223" i="1" s="1"/>
  <c r="AP223" i="1"/>
  <c r="AQ223" i="1" s="1"/>
  <c r="AJ223" i="1"/>
  <c r="AK223" i="1" s="1"/>
  <c r="BI223" i="1"/>
  <c r="AJ80" i="1"/>
  <c r="AK80" i="1" s="1"/>
  <c r="F187" i="1" s="1"/>
  <c r="BI96" i="1"/>
  <c r="X96" i="1" s="1"/>
  <c r="BG258" i="1"/>
  <c r="BG239" i="1"/>
  <c r="AM109" i="1"/>
  <c r="AN109" i="1" s="1"/>
  <c r="G216" i="1" s="1"/>
  <c r="AM205" i="1"/>
  <c r="AN205" i="1" s="1"/>
  <c r="BI205" i="1"/>
  <c r="AP205" i="1"/>
  <c r="AQ205" i="1" s="1"/>
  <c r="AJ205" i="1"/>
  <c r="AK205" i="1" s="1"/>
  <c r="BG215" i="1"/>
  <c r="AP293" i="1"/>
  <c r="AQ293" i="1" s="1"/>
  <c r="AM293" i="1"/>
  <c r="AN293" i="1" s="1"/>
  <c r="BI293" i="1"/>
  <c r="X293" i="1" s="1"/>
  <c r="BI126" i="1"/>
  <c r="W126" i="1" s="1"/>
  <c r="AP126" i="1"/>
  <c r="AQ126" i="1" s="1"/>
  <c r="AM225" i="1"/>
  <c r="AN225" i="1" s="1"/>
  <c r="AJ225" i="1"/>
  <c r="AK225" i="1" s="1"/>
  <c r="BI225" i="1"/>
  <c r="AP225" i="1"/>
  <c r="AQ225" i="1" s="1"/>
  <c r="AM194" i="1"/>
  <c r="AN194" i="1" s="1"/>
  <c r="AP194" i="1"/>
  <c r="AQ194" i="1" s="1"/>
  <c r="BI194" i="1"/>
  <c r="AJ194" i="1"/>
  <c r="AK194" i="1" s="1"/>
  <c r="BI123" i="1"/>
  <c r="AM212" i="1"/>
  <c r="AN212" i="1" s="1"/>
  <c r="AP212" i="1"/>
  <c r="AQ212" i="1" s="1"/>
  <c r="AJ212" i="1"/>
  <c r="AK212" i="1" s="1"/>
  <c r="BI212" i="1"/>
  <c r="BI105" i="1"/>
  <c r="AJ111" i="1"/>
  <c r="AK111" i="1" s="1"/>
  <c r="F218" i="1" s="1"/>
  <c r="AJ83" i="1"/>
  <c r="AK83" i="1" s="1"/>
  <c r="F190" i="1" s="1"/>
  <c r="AJ107" i="1"/>
  <c r="AK107" i="1" s="1"/>
  <c r="F214" i="1" s="1"/>
  <c r="AP83" i="1"/>
  <c r="AQ83" i="1" s="1"/>
  <c r="H190" i="1" s="1"/>
  <c r="BI193" i="1"/>
  <c r="W132" i="1" s="1"/>
  <c r="AJ193" i="1"/>
  <c r="AK193" i="1" s="1"/>
  <c r="AP193" i="1"/>
  <c r="AQ193" i="1" s="1"/>
  <c r="AM193" i="1"/>
  <c r="AN193" i="1" s="1"/>
  <c r="BI108" i="1"/>
  <c r="W108" i="1" s="1"/>
  <c r="AM96" i="1"/>
  <c r="AN96" i="1" s="1"/>
  <c r="G203" i="1" s="1"/>
  <c r="BI101" i="1"/>
  <c r="W101" i="1" s="1"/>
  <c r="AM111" i="1"/>
  <c r="AN111" i="1" s="1"/>
  <c r="G218" i="1" s="1"/>
  <c r="BI89" i="1"/>
  <c r="BI92" i="1"/>
  <c r="AM83" i="1"/>
  <c r="AN83" i="1" s="1"/>
  <c r="G190" i="1" s="1"/>
  <c r="AM107" i="1"/>
  <c r="AN107" i="1" s="1"/>
  <c r="G214" i="1" s="1"/>
  <c r="AM253" i="1"/>
  <c r="AN253" i="1" s="1"/>
  <c r="AJ253" i="1"/>
  <c r="AK253" i="1" s="1"/>
  <c r="BI253" i="1"/>
  <c r="X253" i="1" s="1"/>
  <c r="AP253" i="1"/>
  <c r="AQ253" i="1" s="1"/>
  <c r="AO95" i="1" l="1"/>
  <c r="AO125" i="1"/>
  <c r="V198" i="1"/>
  <c r="X137" i="1"/>
  <c r="W137" i="1"/>
  <c r="V137" i="1"/>
  <c r="W224" i="1"/>
  <c r="V164" i="1"/>
  <c r="W164" i="1"/>
  <c r="AO114" i="1"/>
  <c r="X216" i="1"/>
  <c r="V155" i="1"/>
  <c r="W201" i="1"/>
  <c r="X140" i="1"/>
  <c r="W140" i="1"/>
  <c r="V140" i="1"/>
  <c r="V85" i="1"/>
  <c r="V192" i="1"/>
  <c r="AO74" i="1"/>
  <c r="F231" i="1"/>
  <c r="H214" i="1"/>
  <c r="F184" i="1"/>
  <c r="F294" i="1"/>
  <c r="H162" i="1"/>
  <c r="H272" i="1"/>
  <c r="G292" i="1"/>
  <c r="F158" i="1"/>
  <c r="F268" i="1"/>
  <c r="F171" i="1"/>
  <c r="F281" i="1"/>
  <c r="G176" i="1"/>
  <c r="G150" i="1"/>
  <c r="G260" i="1"/>
  <c r="G291" i="1"/>
  <c r="G131" i="1"/>
  <c r="G241" i="1"/>
  <c r="G146" i="1"/>
  <c r="G256" i="1"/>
  <c r="F176" i="1"/>
  <c r="F141" i="1"/>
  <c r="F251" i="1"/>
  <c r="F136" i="1"/>
  <c r="F246" i="1"/>
  <c r="H143" i="1"/>
  <c r="H253" i="1"/>
  <c r="X174" i="1"/>
  <c r="V174" i="1"/>
  <c r="G133" i="1"/>
  <c r="G243" i="1"/>
  <c r="H128" i="1"/>
  <c r="H238" i="1"/>
  <c r="G165" i="1"/>
  <c r="G275" i="1"/>
  <c r="F162" i="1"/>
  <c r="F272" i="1"/>
  <c r="H131" i="1"/>
  <c r="H241" i="1"/>
  <c r="H173" i="1"/>
  <c r="H283" i="1"/>
  <c r="G136" i="1"/>
  <c r="G246" i="1"/>
  <c r="H150" i="1"/>
  <c r="H260" i="1"/>
  <c r="F292" i="1"/>
  <c r="G142" i="1"/>
  <c r="G252" i="1"/>
  <c r="G141" i="1"/>
  <c r="G251" i="1"/>
  <c r="F154" i="1"/>
  <c r="W152" i="1"/>
  <c r="G154" i="1"/>
  <c r="V77" i="1"/>
  <c r="V187" i="1"/>
  <c r="W122" i="1"/>
  <c r="F249" i="1"/>
  <c r="H284" i="1"/>
  <c r="G262" i="1"/>
  <c r="G253" i="1"/>
  <c r="F248" i="1"/>
  <c r="H282" i="1"/>
  <c r="H249" i="1"/>
  <c r="F286" i="1"/>
  <c r="G293" i="1"/>
  <c r="F284" i="1"/>
  <c r="H237" i="1"/>
  <c r="F265" i="1"/>
  <c r="G237" i="1"/>
  <c r="H266" i="1"/>
  <c r="F280" i="1"/>
  <c r="G240" i="1"/>
  <c r="X164" i="1"/>
  <c r="V89" i="1"/>
  <c r="V196" i="1"/>
  <c r="W196" i="1"/>
  <c r="X196" i="1"/>
  <c r="X133" i="1"/>
  <c r="W133" i="1"/>
  <c r="V133" i="1"/>
  <c r="AO75" i="1"/>
  <c r="AO97" i="1"/>
  <c r="V212" i="1"/>
  <c r="W151" i="1"/>
  <c r="V151" i="1"/>
  <c r="X151" i="1"/>
  <c r="X123" i="1"/>
  <c r="W230" i="1"/>
  <c r="W163" i="1"/>
  <c r="V163" i="1"/>
  <c r="X163" i="1"/>
  <c r="AO79" i="1"/>
  <c r="W149" i="1"/>
  <c r="V149" i="1"/>
  <c r="X149" i="1"/>
  <c r="AO121" i="1"/>
  <c r="AO76" i="1"/>
  <c r="X267" i="1"/>
  <c r="X98" i="1"/>
  <c r="X160" i="1"/>
  <c r="W160" i="1"/>
  <c r="V160" i="1"/>
  <c r="AO116" i="1"/>
  <c r="X244" i="1"/>
  <c r="X159" i="1"/>
  <c r="V159" i="1"/>
  <c r="W159" i="1"/>
  <c r="X161" i="1"/>
  <c r="W161" i="1"/>
  <c r="V161" i="1"/>
  <c r="H203" i="1"/>
  <c r="W218" i="1"/>
  <c r="W157" i="1"/>
  <c r="V157" i="1"/>
  <c r="X157" i="1"/>
  <c r="X117" i="1"/>
  <c r="W189" i="1"/>
  <c r="W128" i="1"/>
  <c r="X128" i="1"/>
  <c r="V128" i="1"/>
  <c r="F164" i="1"/>
  <c r="F274" i="1"/>
  <c r="H141" i="1"/>
  <c r="H251" i="1"/>
  <c r="G159" i="1"/>
  <c r="G269" i="1"/>
  <c r="G162" i="1"/>
  <c r="G272" i="1"/>
  <c r="H165" i="1"/>
  <c r="H275" i="1"/>
  <c r="G166" i="1"/>
  <c r="G276" i="1"/>
  <c r="F127" i="1"/>
  <c r="F237" i="1"/>
  <c r="H179" i="1"/>
  <c r="H289" i="1"/>
  <c r="G295" i="1"/>
  <c r="F167" i="1"/>
  <c r="F277" i="1"/>
  <c r="F160" i="1"/>
  <c r="F270" i="1"/>
  <c r="H135" i="1"/>
  <c r="H245" i="1"/>
  <c r="G167" i="1"/>
  <c r="G277" i="1"/>
  <c r="H176" i="1"/>
  <c r="H286" i="1"/>
  <c r="G174" i="1"/>
  <c r="G284" i="1"/>
  <c r="H169" i="1"/>
  <c r="H279" i="1"/>
  <c r="H168" i="1"/>
  <c r="H278" i="1"/>
  <c r="H184" i="1"/>
  <c r="F131" i="1"/>
  <c r="F241" i="1"/>
  <c r="X99" i="1"/>
  <c r="W206" i="1"/>
  <c r="H167" i="1"/>
  <c r="H277" i="1"/>
  <c r="H146" i="1"/>
  <c r="H256" i="1"/>
  <c r="F206" i="1"/>
  <c r="H292" i="1"/>
  <c r="X203" i="1"/>
  <c r="W192" i="1"/>
  <c r="F271" i="1"/>
  <c r="F245" i="1"/>
  <c r="G248" i="1"/>
  <c r="F290" i="1"/>
  <c r="G249" i="1"/>
  <c r="F262" i="1"/>
  <c r="F253" i="1"/>
  <c r="G245" i="1"/>
  <c r="F240" i="1"/>
  <c r="G280" i="1"/>
  <c r="H269" i="1"/>
  <c r="X132" i="1"/>
  <c r="X205" i="1"/>
  <c r="W144" i="1"/>
  <c r="V144" i="1"/>
  <c r="X144" i="1"/>
  <c r="AO78" i="1"/>
  <c r="V214" i="1"/>
  <c r="V153" i="1"/>
  <c r="W153" i="1"/>
  <c r="X153" i="1"/>
  <c r="X262" i="1"/>
  <c r="V93" i="1"/>
  <c r="V294" i="1"/>
  <c r="V91" i="1"/>
  <c r="X91" i="1"/>
  <c r="V146" i="1"/>
  <c r="X146" i="1"/>
  <c r="W146" i="1"/>
  <c r="V237" i="1"/>
  <c r="V177" i="1"/>
  <c r="W124" i="1"/>
  <c r="X231" i="1"/>
  <c r="V231" i="1"/>
  <c r="W231" i="1"/>
  <c r="V288" i="1"/>
  <c r="W120" i="1"/>
  <c r="F168" i="1"/>
  <c r="F278" i="1"/>
  <c r="G128" i="1"/>
  <c r="G238" i="1"/>
  <c r="G169" i="1"/>
  <c r="G279" i="1"/>
  <c r="H166" i="1"/>
  <c r="H276" i="1"/>
  <c r="G184" i="1"/>
  <c r="F157" i="1"/>
  <c r="F267" i="1"/>
  <c r="G160" i="1"/>
  <c r="G270" i="1"/>
  <c r="G132" i="1"/>
  <c r="G242" i="1"/>
  <c r="F179" i="1"/>
  <c r="F289" i="1"/>
  <c r="F295" i="1"/>
  <c r="F166" i="1"/>
  <c r="F276" i="1"/>
  <c r="G147" i="1"/>
  <c r="G257" i="1"/>
  <c r="F128" i="1"/>
  <c r="F238" i="1"/>
  <c r="H147" i="1"/>
  <c r="H257" i="1"/>
  <c r="H155" i="1"/>
  <c r="H265" i="1"/>
  <c r="H154" i="1"/>
  <c r="F147" i="1"/>
  <c r="F257" i="1"/>
  <c r="F291" i="1"/>
  <c r="H160" i="1"/>
  <c r="H270" i="1"/>
  <c r="F150" i="1"/>
  <c r="F260" i="1"/>
  <c r="H136" i="1"/>
  <c r="H246" i="1"/>
  <c r="H142" i="1"/>
  <c r="H252" i="1"/>
  <c r="F132" i="1"/>
  <c r="F242" i="1"/>
  <c r="F142" i="1"/>
  <c r="F252" i="1"/>
  <c r="X84" i="1"/>
  <c r="V191" i="1"/>
  <c r="H158" i="1"/>
  <c r="H268" i="1"/>
  <c r="G158" i="1"/>
  <c r="G268" i="1"/>
  <c r="X290" i="1"/>
  <c r="X122" i="1"/>
  <c r="V90" i="1"/>
  <c r="W138" i="1"/>
  <c r="V138" i="1"/>
  <c r="W93" i="1"/>
  <c r="X93" i="1"/>
  <c r="G285" i="1"/>
  <c r="H288" i="1"/>
  <c r="H267" i="1"/>
  <c r="H287" i="1"/>
  <c r="F255" i="1"/>
  <c r="F266" i="1"/>
  <c r="H290" i="1"/>
  <c r="F293" i="1"/>
  <c r="H285" i="1"/>
  <c r="G255" i="1"/>
  <c r="G266" i="1"/>
  <c r="G282" i="1"/>
  <c r="G263" i="1"/>
  <c r="H255" i="1"/>
  <c r="H240" i="1"/>
  <c r="H244" i="1"/>
  <c r="H248" i="1"/>
  <c r="G294" i="1"/>
  <c r="W91" i="1"/>
  <c r="X177" i="1"/>
  <c r="X152" i="1"/>
  <c r="W155" i="1"/>
  <c r="W193" i="1"/>
  <c r="V132" i="1"/>
  <c r="V225" i="1"/>
  <c r="V165" i="1"/>
  <c r="W165" i="1"/>
  <c r="X165" i="1"/>
  <c r="W235" i="1"/>
  <c r="X175" i="1"/>
  <c r="W175" i="1"/>
  <c r="W248" i="1"/>
  <c r="W77" i="1"/>
  <c r="AO113" i="1"/>
  <c r="X209" i="1"/>
  <c r="X148" i="1"/>
  <c r="V148" i="1"/>
  <c r="W148" i="1"/>
  <c r="X112" i="1"/>
  <c r="W219" i="1"/>
  <c r="V271" i="1"/>
  <c r="X103" i="1"/>
  <c r="W103" i="1"/>
  <c r="V103" i="1"/>
  <c r="H164" i="1"/>
  <c r="H274" i="1"/>
  <c r="H170" i="1"/>
  <c r="H280" i="1"/>
  <c r="F133" i="1"/>
  <c r="F243" i="1"/>
  <c r="F169" i="1"/>
  <c r="F279" i="1"/>
  <c r="G177" i="1"/>
  <c r="G287" i="1"/>
  <c r="H152" i="1"/>
  <c r="H262" i="1"/>
  <c r="F134" i="1"/>
  <c r="F244" i="1"/>
  <c r="F173" i="1"/>
  <c r="F283" i="1"/>
  <c r="H171" i="1"/>
  <c r="H281" i="1"/>
  <c r="G173" i="1"/>
  <c r="G283" i="1"/>
  <c r="F165" i="1"/>
  <c r="F275" i="1"/>
  <c r="H133" i="1"/>
  <c r="H243" i="1"/>
  <c r="G171" i="1"/>
  <c r="G281" i="1"/>
  <c r="H295" i="1"/>
  <c r="G164" i="1"/>
  <c r="G274" i="1"/>
  <c r="G179" i="1"/>
  <c r="G289" i="1"/>
  <c r="H132" i="1"/>
  <c r="H242" i="1"/>
  <c r="G168" i="1"/>
  <c r="G278" i="1"/>
  <c r="H291" i="1"/>
  <c r="X191" i="1"/>
  <c r="V120" i="1"/>
  <c r="X192" i="1"/>
  <c r="X80" i="1"/>
  <c r="W187" i="1"/>
  <c r="X120" i="1"/>
  <c r="W203" i="1"/>
  <c r="V219" i="1"/>
  <c r="X230" i="1"/>
  <c r="V230" i="1"/>
  <c r="X286" i="1"/>
  <c r="X118" i="1"/>
  <c r="G265" i="1"/>
  <c r="G290" i="1"/>
  <c r="F263" i="1"/>
  <c r="F282" i="1"/>
  <c r="F269" i="1"/>
  <c r="F287" i="1"/>
  <c r="H271" i="1"/>
  <c r="F288" i="1"/>
  <c r="G267" i="1"/>
  <c r="G286" i="1"/>
  <c r="H293" i="1"/>
  <c r="F285" i="1"/>
  <c r="H294" i="1"/>
  <c r="G288" i="1"/>
  <c r="F256" i="1"/>
  <c r="G244" i="1"/>
  <c r="G271" i="1"/>
  <c r="H263" i="1"/>
  <c r="W190" i="1"/>
  <c r="X190" i="1"/>
  <c r="V190" i="1"/>
  <c r="V152" i="1"/>
  <c r="V98" i="1"/>
  <c r="V203" i="1"/>
  <c r="W174" i="1"/>
  <c r="X155" i="1"/>
  <c r="AL211" i="1"/>
  <c r="AO211" i="1"/>
  <c r="AP211" i="1" s="1"/>
  <c r="AQ211" i="1" s="1"/>
  <c r="AL215" i="1"/>
  <c r="AM215" i="1" s="1"/>
  <c r="AN215" i="1" s="1"/>
  <c r="AO215" i="1"/>
  <c r="AP215" i="1" s="1"/>
  <c r="AQ215" i="1" s="1"/>
  <c r="AL254" i="1"/>
  <c r="AO254" i="1"/>
  <c r="AL208" i="1"/>
  <c r="AO208" i="1"/>
  <c r="AP208" i="1" s="1"/>
  <c r="AQ208" i="1" s="1"/>
  <c r="AL250" i="1"/>
  <c r="AO250" i="1"/>
  <c r="AP250" i="1" s="1"/>
  <c r="AQ250" i="1" s="1"/>
  <c r="AL273" i="1"/>
  <c r="AO273" i="1"/>
  <c r="AP273" i="1" s="1"/>
  <c r="AQ273" i="1" s="1"/>
  <c r="AL247" i="1"/>
  <c r="AM247" i="1" s="1"/>
  <c r="AN247" i="1" s="1"/>
  <c r="AO247" i="1"/>
  <c r="AP247" i="1" s="1"/>
  <c r="AQ247" i="1" s="1"/>
  <c r="AL227" i="1"/>
  <c r="AO227" i="1"/>
  <c r="AL258" i="1"/>
  <c r="AO258" i="1"/>
  <c r="AP258" i="1" s="1"/>
  <c r="AQ258" i="1" s="1"/>
  <c r="AL236" i="1"/>
  <c r="AO236" i="1"/>
  <c r="AL226" i="1"/>
  <c r="AO226" i="1"/>
  <c r="AP226" i="1" s="1"/>
  <c r="AQ226" i="1" s="1"/>
  <c r="AL197" i="1"/>
  <c r="AM197" i="1" s="1"/>
  <c r="AN197" i="1" s="1"/>
  <c r="AO197" i="1"/>
  <c r="AL239" i="1"/>
  <c r="AO239" i="1"/>
  <c r="AP239" i="1" s="1"/>
  <c r="AQ239" i="1" s="1"/>
  <c r="AL259" i="1"/>
  <c r="AM259" i="1" s="1"/>
  <c r="AN259" i="1" s="1"/>
  <c r="AO259" i="1"/>
  <c r="AL233" i="1"/>
  <c r="AO233" i="1"/>
  <c r="AL261" i="1"/>
  <c r="AO261" i="1"/>
  <c r="AL264" i="1"/>
  <c r="AO264" i="1"/>
  <c r="W286" i="1"/>
  <c r="CA24" i="4"/>
  <c r="CA21" i="4"/>
  <c r="CB28" i="4"/>
  <c r="BH28" i="4"/>
  <c r="U28" i="4" s="1"/>
  <c r="AO28" i="4" s="1"/>
  <c r="BH51" i="4"/>
  <c r="U51" i="4" s="1"/>
  <c r="AO51" i="4" s="1"/>
  <c r="CB51" i="4"/>
  <c r="CB31" i="4"/>
  <c r="BH31" i="4"/>
  <c r="U31" i="4" s="1"/>
  <c r="AO31" i="4" s="1"/>
  <c r="CB29" i="4"/>
  <c r="BH29" i="4"/>
  <c r="U29" i="4" s="1"/>
  <c r="AO29" i="4" s="1"/>
  <c r="BH61" i="4"/>
  <c r="U61" i="4" s="1"/>
  <c r="AO61" i="4" s="1"/>
  <c r="CB61" i="4"/>
  <c r="BH59" i="4"/>
  <c r="U59" i="4" s="1"/>
  <c r="AO59" i="4" s="1"/>
  <c r="CB59" i="4"/>
  <c r="BH40" i="4"/>
  <c r="U40" i="4" s="1"/>
  <c r="AO40" i="4" s="1"/>
  <c r="CB40" i="4"/>
  <c r="BH37" i="4"/>
  <c r="U37" i="4" s="1"/>
  <c r="AO37" i="4" s="1"/>
  <c r="CB37" i="4"/>
  <c r="BH33" i="4"/>
  <c r="U33" i="4" s="1"/>
  <c r="AO33" i="4" s="1"/>
  <c r="CB33" i="4"/>
  <c r="CB53" i="4"/>
  <c r="BH53" i="4"/>
  <c r="U53" i="4" s="1"/>
  <c r="AO53" i="4" s="1"/>
  <c r="CB54" i="4"/>
  <c r="BH54" i="4"/>
  <c r="U54" i="4" s="1"/>
  <c r="AO54" i="4" s="1"/>
  <c r="BH49" i="4"/>
  <c r="U49" i="4" s="1"/>
  <c r="AO49" i="4" s="1"/>
  <c r="CB49" i="4"/>
  <c r="BH56" i="4"/>
  <c r="U56" i="4" s="1"/>
  <c r="AO56" i="4" s="1"/>
  <c r="CB56" i="4"/>
  <c r="CB57" i="4"/>
  <c r="BH57" i="4"/>
  <c r="U57" i="4" s="1"/>
  <c r="AO57" i="4" s="1"/>
  <c r="BH63" i="4"/>
  <c r="U63" i="4" s="1"/>
  <c r="AO63" i="4" s="1"/>
  <c r="CB63" i="4"/>
  <c r="CA39" i="4"/>
  <c r="BG39" i="4"/>
  <c r="T39" i="4" s="1"/>
  <c r="AN39" i="4" s="1"/>
  <c r="BH45" i="4"/>
  <c r="U45" i="4" s="1"/>
  <c r="AO45" i="4" s="1"/>
  <c r="CB45" i="4"/>
  <c r="BH35" i="4"/>
  <c r="U35" i="4" s="1"/>
  <c r="AO35" i="4" s="1"/>
  <c r="CB35" i="4"/>
  <c r="CB25" i="4"/>
  <c r="BH25" i="4"/>
  <c r="U25" i="4" s="1"/>
  <c r="AO25" i="4" s="1"/>
  <c r="BH41" i="4"/>
  <c r="U41" i="4" s="1"/>
  <c r="AO41" i="4" s="1"/>
  <c r="CB41" i="4"/>
  <c r="BH50" i="4"/>
  <c r="U50" i="4" s="1"/>
  <c r="AO50" i="4" s="1"/>
  <c r="CB50" i="4"/>
  <c r="BH32" i="4"/>
  <c r="U32" i="4" s="1"/>
  <c r="AO32" i="4" s="1"/>
  <c r="CB32" i="4"/>
  <c r="CB30" i="4"/>
  <c r="BH30" i="4"/>
  <c r="U30" i="4" s="1"/>
  <c r="AO30" i="4" s="1"/>
  <c r="BH27" i="4"/>
  <c r="U27" i="4" s="1"/>
  <c r="AO27" i="4" s="1"/>
  <c r="CB27" i="4"/>
  <c r="BH52" i="4"/>
  <c r="U52" i="4" s="1"/>
  <c r="AO52" i="4" s="1"/>
  <c r="CB52" i="4"/>
  <c r="BH26" i="4"/>
  <c r="U26" i="4" s="1"/>
  <c r="AO26" i="4" s="1"/>
  <c r="CB26" i="4"/>
  <c r="BH38" i="4"/>
  <c r="U38" i="4" s="1"/>
  <c r="AO38" i="4" s="1"/>
  <c r="CB38" i="4"/>
  <c r="BH48" i="4"/>
  <c r="U48" i="4" s="1"/>
  <c r="AO48" i="4" s="1"/>
  <c r="CB48" i="4"/>
  <c r="CB46" i="4"/>
  <c r="BH46" i="4"/>
  <c r="U46" i="4" s="1"/>
  <c r="AO46" i="4" s="1"/>
  <c r="BH34" i="4"/>
  <c r="U34" i="4" s="1"/>
  <c r="AO34" i="4" s="1"/>
  <c r="CB34" i="4"/>
  <c r="CB47" i="4"/>
  <c r="BH47" i="4"/>
  <c r="U47" i="4" s="1"/>
  <c r="AO47" i="4" s="1"/>
  <c r="BH20" i="4"/>
  <c r="U20" i="4" s="1"/>
  <c r="AO20" i="4" s="1"/>
  <c r="CB20" i="4"/>
  <c r="BH24" i="4"/>
  <c r="U24" i="4" s="1"/>
  <c r="AO24" i="4" s="1"/>
  <c r="CB62" i="4"/>
  <c r="BH62" i="4"/>
  <c r="U62" i="4" s="1"/>
  <c r="AO62" i="4" s="1"/>
  <c r="CB60" i="4"/>
  <c r="BH60" i="4"/>
  <c r="U60" i="4" s="1"/>
  <c r="AO60" i="4" s="1"/>
  <c r="BH58" i="4"/>
  <c r="U58" i="4" s="1"/>
  <c r="AO58" i="4" s="1"/>
  <c r="CB58" i="4"/>
  <c r="BH55" i="4"/>
  <c r="U55" i="4" s="1"/>
  <c r="AO55" i="4" s="1"/>
  <c r="CB55" i="4"/>
  <c r="BH19" i="4"/>
  <c r="U19" i="4" s="1"/>
  <c r="AO19" i="4" s="1"/>
  <c r="CB19" i="4"/>
  <c r="BH36" i="4"/>
  <c r="U36" i="4" s="1"/>
  <c r="AO36" i="4" s="1"/>
  <c r="CB36" i="4"/>
  <c r="BH18" i="4"/>
  <c r="U18" i="4" s="1"/>
  <c r="AO18" i="4" s="1"/>
  <c r="CB18" i="4"/>
  <c r="CB17" i="4"/>
  <c r="BH17" i="4"/>
  <c r="U17" i="4" s="1"/>
  <c r="AO17" i="4" s="1"/>
  <c r="BH23" i="4"/>
  <c r="U23" i="4" s="1"/>
  <c r="AO23" i="4" s="1"/>
  <c r="BH21" i="4"/>
  <c r="U21" i="4" s="1"/>
  <c r="AO21" i="4" s="1"/>
  <c r="CB21" i="4"/>
  <c r="BH22" i="4"/>
  <c r="U22" i="4" s="1"/>
  <c r="AO22" i="4" s="1"/>
  <c r="CB22" i="4"/>
  <c r="CA23" i="4"/>
  <c r="BO42" i="4"/>
  <c r="AB42" i="4" s="1"/>
  <c r="CI42" i="4"/>
  <c r="AV44" i="4"/>
  <c r="BO43" i="4"/>
  <c r="AB43" i="4" s="1"/>
  <c r="CI43" i="4"/>
  <c r="T16" i="4"/>
  <c r="AN16" i="4" s="1"/>
  <c r="BH16" i="4" s="1"/>
  <c r="AI79" i="1"/>
  <c r="AL79" i="1"/>
  <c r="AI121" i="1"/>
  <c r="AL121" i="1"/>
  <c r="AI113" i="1"/>
  <c r="AL113" i="1"/>
  <c r="AI78" i="1"/>
  <c r="AL78" i="1"/>
  <c r="AI75" i="1"/>
  <c r="AL75" i="1"/>
  <c r="AI97" i="1"/>
  <c r="AL97" i="1"/>
  <c r="AI125" i="1"/>
  <c r="AL125" i="1"/>
  <c r="AI114" i="1"/>
  <c r="AL114" i="1"/>
  <c r="AI110" i="1"/>
  <c r="AL110" i="1"/>
  <c r="AI74" i="1"/>
  <c r="AL74" i="1"/>
  <c r="AI95" i="1"/>
  <c r="AL95" i="1"/>
  <c r="AI76" i="1"/>
  <c r="AL76" i="1"/>
  <c r="AI116" i="1"/>
  <c r="AL116" i="1"/>
  <c r="AI119" i="1"/>
  <c r="AL119" i="1"/>
  <c r="AI87" i="1"/>
  <c r="AL87" i="1"/>
  <c r="AI211" i="1"/>
  <c r="H211" i="1"/>
  <c r="G211" i="1"/>
  <c r="F211" i="1"/>
  <c r="AI227" i="1"/>
  <c r="H227" i="1"/>
  <c r="G227" i="1"/>
  <c r="F227" i="1"/>
  <c r="AI236" i="1"/>
  <c r="G236" i="1"/>
  <c r="H236" i="1"/>
  <c r="F236" i="1"/>
  <c r="AI233" i="1"/>
  <c r="H233" i="1"/>
  <c r="AI208" i="1"/>
  <c r="AI261" i="1"/>
  <c r="AJ261" i="1" s="1"/>
  <c r="AK261" i="1" s="1"/>
  <c r="F261" i="1"/>
  <c r="G261" i="1"/>
  <c r="H261" i="1"/>
  <c r="AI264" i="1"/>
  <c r="F264" i="1"/>
  <c r="G264" i="1"/>
  <c r="H264" i="1"/>
  <c r="AI247" i="1"/>
  <c r="AJ247" i="1" s="1"/>
  <c r="AK247" i="1" s="1"/>
  <c r="F247" i="1"/>
  <c r="H247" i="1"/>
  <c r="G247" i="1"/>
  <c r="AI226" i="1"/>
  <c r="AJ226" i="1" s="1"/>
  <c r="AK226" i="1" s="1"/>
  <c r="AI259" i="1"/>
  <c r="F259" i="1"/>
  <c r="H259" i="1"/>
  <c r="G259" i="1"/>
  <c r="AI273" i="1"/>
  <c r="G273" i="1"/>
  <c r="H273" i="1"/>
  <c r="F273" i="1"/>
  <c r="AI215" i="1"/>
  <c r="AI239" i="1"/>
  <c r="F239" i="1"/>
  <c r="G239" i="1"/>
  <c r="H239" i="1"/>
  <c r="AI258" i="1"/>
  <c r="H258" i="1"/>
  <c r="G258" i="1"/>
  <c r="F258" i="1"/>
  <c r="AI254" i="1"/>
  <c r="AJ254" i="1" s="1"/>
  <c r="AK254" i="1" s="1"/>
  <c r="F254" i="1"/>
  <c r="G254" i="1"/>
  <c r="H254" i="1"/>
  <c r="AI250" i="1"/>
  <c r="G250" i="1"/>
  <c r="H250" i="1"/>
  <c r="F250" i="1"/>
  <c r="AP85" i="1"/>
  <c r="AQ85" i="1" s="1"/>
  <c r="H192" i="1" s="1"/>
  <c r="AI197" i="1"/>
  <c r="AJ197" i="1" s="1"/>
  <c r="AK197" i="1" s="1"/>
  <c r="G197" i="1"/>
  <c r="F197" i="1"/>
  <c r="H197" i="1"/>
  <c r="J142" i="1"/>
  <c r="G83" i="1"/>
  <c r="I162" i="1"/>
  <c r="F103" i="1"/>
  <c r="K165" i="1"/>
  <c r="H106" i="1"/>
  <c r="J143" i="1"/>
  <c r="G84" i="1"/>
  <c r="J179" i="1"/>
  <c r="G120" i="1"/>
  <c r="K142" i="1"/>
  <c r="H83" i="1"/>
  <c r="K139" i="1"/>
  <c r="H80" i="1"/>
  <c r="J162" i="1"/>
  <c r="G103" i="1"/>
  <c r="J136" i="1"/>
  <c r="G77" i="1"/>
  <c r="K155" i="1"/>
  <c r="H96" i="1"/>
  <c r="I143" i="1"/>
  <c r="F84" i="1"/>
  <c r="K144" i="1"/>
  <c r="H85" i="1"/>
  <c r="J149" i="1"/>
  <c r="G90" i="1"/>
  <c r="K149" i="1"/>
  <c r="H90" i="1"/>
  <c r="K166" i="1"/>
  <c r="H107" i="1"/>
  <c r="K147" i="1"/>
  <c r="H88" i="1"/>
  <c r="K174" i="1"/>
  <c r="H115" i="1"/>
  <c r="I174" i="1"/>
  <c r="F115" i="1"/>
  <c r="I179" i="1"/>
  <c r="F120" i="1"/>
  <c r="K150" i="1"/>
  <c r="H91" i="1"/>
  <c r="I161" i="1"/>
  <c r="F102" i="1"/>
  <c r="J181" i="1"/>
  <c r="G122" i="1"/>
  <c r="I152" i="1"/>
  <c r="F93" i="1"/>
  <c r="J157" i="1"/>
  <c r="G98" i="1"/>
  <c r="I166" i="1"/>
  <c r="F107" i="1"/>
  <c r="J168" i="1"/>
  <c r="G109" i="1"/>
  <c r="K179" i="1"/>
  <c r="H120" i="1"/>
  <c r="K181" i="1"/>
  <c r="H122" i="1"/>
  <c r="K136" i="1"/>
  <c r="H77" i="1"/>
  <c r="K161" i="1"/>
  <c r="H102" i="1"/>
  <c r="J174" i="1"/>
  <c r="G115" i="1"/>
  <c r="J152" i="1"/>
  <c r="G93" i="1"/>
  <c r="I158" i="1"/>
  <c r="F99" i="1"/>
  <c r="J161" i="1"/>
  <c r="G102" i="1"/>
  <c r="J166" i="1"/>
  <c r="G107" i="1"/>
  <c r="J170" i="1"/>
  <c r="G111" i="1"/>
  <c r="J155" i="1"/>
  <c r="G96" i="1"/>
  <c r="I139" i="1"/>
  <c r="F80" i="1"/>
  <c r="K168" i="1"/>
  <c r="H109" i="1"/>
  <c r="K162" i="1"/>
  <c r="H103" i="1"/>
  <c r="J140" i="1"/>
  <c r="G81" i="1"/>
  <c r="I142" i="1"/>
  <c r="F83" i="1"/>
  <c r="I168" i="1"/>
  <c r="F109" i="1"/>
  <c r="K170" i="1"/>
  <c r="H111" i="1"/>
  <c r="K143" i="1"/>
  <c r="H84" i="1"/>
  <c r="I163" i="1"/>
  <c r="F104" i="1"/>
  <c r="J176" i="1"/>
  <c r="G117" i="1"/>
  <c r="I183" i="1"/>
  <c r="F124" i="1"/>
  <c r="I157" i="1"/>
  <c r="F98" i="1"/>
  <c r="K177" i="1"/>
  <c r="H118" i="1"/>
  <c r="I150" i="1"/>
  <c r="F91" i="1"/>
  <c r="I177" i="1"/>
  <c r="F118" i="1"/>
  <c r="J163" i="1"/>
  <c r="G104" i="1"/>
  <c r="J165" i="1"/>
  <c r="G106" i="1"/>
  <c r="I170" i="1"/>
  <c r="F111" i="1"/>
  <c r="K185" i="1"/>
  <c r="H126" i="1"/>
  <c r="K152" i="1"/>
  <c r="H93" i="1"/>
  <c r="J139" i="1"/>
  <c r="G80" i="1"/>
  <c r="I165" i="1"/>
  <c r="F106" i="1"/>
  <c r="K140" i="1"/>
  <c r="H81" i="1"/>
  <c r="I140" i="1"/>
  <c r="F81" i="1"/>
  <c r="K163" i="1"/>
  <c r="H104" i="1"/>
  <c r="I144" i="1"/>
  <c r="F85" i="1"/>
  <c r="I181" i="1"/>
  <c r="F122" i="1"/>
  <c r="I176" i="1"/>
  <c r="F117" i="1"/>
  <c r="I149" i="1"/>
  <c r="F90" i="1"/>
  <c r="J150" i="1"/>
  <c r="G91" i="1"/>
  <c r="I136" i="1"/>
  <c r="F77" i="1"/>
  <c r="J147" i="1"/>
  <c r="G88" i="1"/>
  <c r="I147" i="1"/>
  <c r="F88" i="1"/>
  <c r="J177" i="1"/>
  <c r="G118" i="1"/>
  <c r="K157" i="1"/>
  <c r="H98" i="1"/>
  <c r="W80" i="1"/>
  <c r="A295" i="5"/>
  <c r="A320" i="5"/>
  <c r="W89" i="1"/>
  <c r="X213" i="1"/>
  <c r="X287" i="1"/>
  <c r="V234" i="1"/>
  <c r="W265" i="1"/>
  <c r="X248" i="1"/>
  <c r="X218" i="1"/>
  <c r="W271" i="1"/>
  <c r="V253" i="1"/>
  <c r="V285" i="1"/>
  <c r="W99" i="1"/>
  <c r="X90" i="1"/>
  <c r="V80" i="1"/>
  <c r="W123" i="1"/>
  <c r="X201" i="1"/>
  <c r="X235" i="1"/>
  <c r="V207" i="1"/>
  <c r="V267" i="1"/>
  <c r="V210" i="1"/>
  <c r="W294" i="1"/>
  <c r="X108" i="1"/>
  <c r="X193" i="1"/>
  <c r="V96" i="1"/>
  <c r="W96" i="1"/>
  <c r="X282" i="1"/>
  <c r="V199" i="1"/>
  <c r="V117" i="1"/>
  <c r="W256" i="1"/>
  <c r="W263" i="1"/>
  <c r="W237" i="1"/>
  <c r="V255" i="1"/>
  <c r="V107" i="1"/>
  <c r="V293" i="1"/>
  <c r="W85" i="1"/>
  <c r="W214" i="1"/>
  <c r="X189" i="1"/>
  <c r="V244" i="1"/>
  <c r="V100" i="1"/>
  <c r="V290" i="1"/>
  <c r="V249" i="1"/>
  <c r="V262" i="1"/>
  <c r="X280" i="1"/>
  <c r="W225" i="1"/>
  <c r="V111" i="1"/>
  <c r="W198" i="1"/>
  <c r="X224" i="1"/>
  <c r="V205" i="1"/>
  <c r="X284" i="1"/>
  <c r="V99" i="1"/>
  <c r="V101" i="1"/>
  <c r="W288" i="1"/>
  <c r="V213" i="1"/>
  <c r="V287" i="1"/>
  <c r="W234" i="1"/>
  <c r="X265" i="1"/>
  <c r="W212" i="1"/>
  <c r="X194" i="1"/>
  <c r="X82" i="1"/>
  <c r="W253" i="1"/>
  <c r="W285" i="1"/>
  <c r="V94" i="1"/>
  <c r="W90" i="1"/>
  <c r="V123" i="1"/>
  <c r="V201" i="1"/>
  <c r="V216" i="1"/>
  <c r="X207" i="1"/>
  <c r="W267" i="1"/>
  <c r="X245" i="1"/>
  <c r="X294" i="1"/>
  <c r="V108" i="1"/>
  <c r="V86" i="1"/>
  <c r="V126" i="1"/>
  <c r="V112" i="1"/>
  <c r="V282" i="1"/>
  <c r="W199" i="1"/>
  <c r="W117" i="1"/>
  <c r="X256" i="1"/>
  <c r="X263" i="1"/>
  <c r="V209" i="1"/>
  <c r="X107" i="1"/>
  <c r="W293" i="1"/>
  <c r="X85" i="1"/>
  <c r="X214" i="1"/>
  <c r="W266" i="1"/>
  <c r="W244" i="1"/>
  <c r="X100" i="1"/>
  <c r="W290" i="1"/>
  <c r="W249" i="1"/>
  <c r="W262" i="1"/>
  <c r="V84" i="1"/>
  <c r="X269" i="1"/>
  <c r="X225" i="1"/>
  <c r="W111" i="1"/>
  <c r="X198" i="1"/>
  <c r="W205" i="1"/>
  <c r="X126" i="1"/>
  <c r="AP264" i="1"/>
  <c r="AQ264" i="1" s="1"/>
  <c r="X101" i="1"/>
  <c r="X288" i="1"/>
  <c r="W213" i="1"/>
  <c r="X234" i="1"/>
  <c r="V248" i="1"/>
  <c r="X212" i="1"/>
  <c r="V194" i="1"/>
  <c r="V218" i="1"/>
  <c r="X271" i="1"/>
  <c r="V82" i="1"/>
  <c r="W94" i="1"/>
  <c r="X89" i="1"/>
  <c r="V235" i="1"/>
  <c r="W216" i="1"/>
  <c r="W207" i="1"/>
  <c r="W210" i="1"/>
  <c r="V245" i="1"/>
  <c r="V193" i="1"/>
  <c r="W86" i="1"/>
  <c r="V124" i="1"/>
  <c r="X199" i="1"/>
  <c r="X237" i="1"/>
  <c r="W255" i="1"/>
  <c r="W209" i="1"/>
  <c r="V189" i="1"/>
  <c r="X266" i="1"/>
  <c r="V280" i="1"/>
  <c r="W84" i="1"/>
  <c r="V269" i="1"/>
  <c r="V224" i="1"/>
  <c r="V284" i="1"/>
  <c r="V105" i="1"/>
  <c r="W112" i="1"/>
  <c r="X247" i="1"/>
  <c r="W247" i="1"/>
  <c r="V247" i="1"/>
  <c r="X124" i="1"/>
  <c r="X210" i="1"/>
  <c r="AJ293" i="1"/>
  <c r="AK293" i="1" s="1"/>
  <c r="AJ96" i="1"/>
  <c r="AK96" i="1" s="1"/>
  <c r="F203" i="1" s="1"/>
  <c r="BI250" i="1"/>
  <c r="X250" i="1" s="1"/>
  <c r="AM250" i="1"/>
  <c r="AN250" i="1" s="1"/>
  <c r="AP99" i="1"/>
  <c r="AQ99" i="1" s="1"/>
  <c r="H206" i="1" s="1"/>
  <c r="AM124" i="1"/>
  <c r="AN124" i="1" s="1"/>
  <c r="G231" i="1" s="1"/>
  <c r="AM99" i="1"/>
  <c r="AN99" i="1" s="1"/>
  <c r="G206" i="1" s="1"/>
  <c r="AM264" i="1"/>
  <c r="AN264" i="1" s="1"/>
  <c r="AJ250" i="1"/>
  <c r="AK250" i="1" s="1"/>
  <c r="AJ112" i="1"/>
  <c r="AK112" i="1" s="1"/>
  <c r="F219" i="1" s="1"/>
  <c r="AP117" i="1"/>
  <c r="AQ117" i="1" s="1"/>
  <c r="H224" i="1" s="1"/>
  <c r="AP124" i="1"/>
  <c r="AQ124" i="1" s="1"/>
  <c r="H231" i="1" s="1"/>
  <c r="BI110" i="1"/>
  <c r="W110" i="1" s="1"/>
  <c r="AP112" i="1"/>
  <c r="AQ112" i="1" s="1"/>
  <c r="H219" i="1" s="1"/>
  <c r="BI273" i="1"/>
  <c r="X273" i="1" s="1"/>
  <c r="AJ273" i="1"/>
  <c r="AK273" i="1" s="1"/>
  <c r="AM273" i="1"/>
  <c r="AN273" i="1" s="1"/>
  <c r="BI197" i="1"/>
  <c r="W197" i="1" s="1"/>
  <c r="AP197" i="1"/>
  <c r="AQ197" i="1" s="1"/>
  <c r="BI74" i="1"/>
  <c r="V74" i="1" s="1"/>
  <c r="AM112" i="1"/>
  <c r="AN112" i="1" s="1"/>
  <c r="G219" i="1" s="1"/>
  <c r="AM254" i="1"/>
  <c r="AN254" i="1" s="1"/>
  <c r="BI76" i="1"/>
  <c r="X76" i="1" s="1"/>
  <c r="AP254" i="1"/>
  <c r="AQ254" i="1" s="1"/>
  <c r="AM85" i="1"/>
  <c r="AN85" i="1" s="1"/>
  <c r="G192" i="1" s="1"/>
  <c r="BI95" i="1"/>
  <c r="W202" i="1" s="1"/>
  <c r="AJ265" i="1"/>
  <c r="AK265" i="1" s="1"/>
  <c r="BI264" i="1"/>
  <c r="V264" i="1" s="1"/>
  <c r="AJ264" i="1"/>
  <c r="AK264" i="1" s="1"/>
  <c r="BI254" i="1"/>
  <c r="X254" i="1" s="1"/>
  <c r="AP100" i="1"/>
  <c r="AQ100" i="1" s="1"/>
  <c r="H207" i="1" s="1"/>
  <c r="AJ100" i="1"/>
  <c r="AK100" i="1" s="1"/>
  <c r="F207" i="1" s="1"/>
  <c r="AM82" i="1"/>
  <c r="AN82" i="1" s="1"/>
  <c r="G189" i="1" s="1"/>
  <c r="AM94" i="1"/>
  <c r="AN94" i="1" s="1"/>
  <c r="G201" i="1" s="1"/>
  <c r="AM86" i="1"/>
  <c r="AN86" i="1" s="1"/>
  <c r="G193" i="1" s="1"/>
  <c r="AP86" i="1"/>
  <c r="AQ86" i="1" s="1"/>
  <c r="H193" i="1" s="1"/>
  <c r="AM100" i="1"/>
  <c r="AN100" i="1" s="1"/>
  <c r="G207" i="1" s="1"/>
  <c r="AM105" i="1"/>
  <c r="AN105" i="1" s="1"/>
  <c r="G212" i="1" s="1"/>
  <c r="AJ86" i="1"/>
  <c r="AK86" i="1" s="1"/>
  <c r="F193" i="1" s="1"/>
  <c r="AP123" i="1"/>
  <c r="AQ123" i="1" s="1"/>
  <c r="H230" i="1" s="1"/>
  <c r="AJ123" i="1"/>
  <c r="AK123" i="1" s="1"/>
  <c r="F230" i="1" s="1"/>
  <c r="AJ126" i="1"/>
  <c r="AK126" i="1" s="1"/>
  <c r="F233" i="1" s="1"/>
  <c r="AJ82" i="1"/>
  <c r="AK82" i="1" s="1"/>
  <c r="F189" i="1" s="1"/>
  <c r="AJ105" i="1"/>
  <c r="AK105" i="1" s="1"/>
  <c r="F212" i="1" s="1"/>
  <c r="AJ258" i="1"/>
  <c r="AK258" i="1" s="1"/>
  <c r="BI258" i="1"/>
  <c r="X258" i="1" s="1"/>
  <c r="AM258" i="1"/>
  <c r="AN258" i="1" s="1"/>
  <c r="AP259" i="1"/>
  <c r="AQ259" i="1" s="1"/>
  <c r="AJ259" i="1"/>
  <c r="AK259" i="1" s="1"/>
  <c r="BI259" i="1"/>
  <c r="X259" i="1" s="1"/>
  <c r="AP94" i="1"/>
  <c r="AQ94" i="1" s="1"/>
  <c r="H201" i="1" s="1"/>
  <c r="AM227" i="1"/>
  <c r="AN227" i="1" s="1"/>
  <c r="AJ227" i="1"/>
  <c r="AK227" i="1" s="1"/>
  <c r="AP227" i="1"/>
  <c r="AQ227" i="1" s="1"/>
  <c r="BI227" i="1"/>
  <c r="X167" i="1" s="1"/>
  <c r="BI125" i="1"/>
  <c r="W125" i="1" s="1"/>
  <c r="BI113" i="1"/>
  <c r="V113" i="1" s="1"/>
  <c r="AP105" i="1"/>
  <c r="AQ105" i="1" s="1"/>
  <c r="H212" i="1" s="1"/>
  <c r="AM126" i="1"/>
  <c r="AN126" i="1" s="1"/>
  <c r="G233" i="1" s="1"/>
  <c r="AJ215" i="1"/>
  <c r="AK215" i="1" s="1"/>
  <c r="BI215" i="1"/>
  <c r="W215" i="1" s="1"/>
  <c r="BI75" i="1"/>
  <c r="X75" i="1" s="1"/>
  <c r="AP75" i="1"/>
  <c r="AQ75" i="1" s="1"/>
  <c r="H182" i="1" s="1"/>
  <c r="BI97" i="1"/>
  <c r="X97" i="1" s="1"/>
  <c r="AJ233" i="1"/>
  <c r="AK233" i="1" s="1"/>
  <c r="AP233" i="1"/>
  <c r="AQ233" i="1" s="1"/>
  <c r="AM233" i="1"/>
  <c r="AN233" i="1" s="1"/>
  <c r="BI233" i="1"/>
  <c r="X233" i="1" s="1"/>
  <c r="AM211" i="1"/>
  <c r="AN211" i="1" s="1"/>
  <c r="AJ211" i="1"/>
  <c r="AK211" i="1" s="1"/>
  <c r="BI211" i="1"/>
  <c r="V211" i="1" s="1"/>
  <c r="AM261" i="1"/>
  <c r="AN261" i="1" s="1"/>
  <c r="BI261" i="1"/>
  <c r="W261" i="1" s="1"/>
  <c r="AP261" i="1"/>
  <c r="AQ261" i="1" s="1"/>
  <c r="BI79" i="1"/>
  <c r="V186" i="1" s="1"/>
  <c r="BI119" i="1"/>
  <c r="W119" i="1" s="1"/>
  <c r="AM208" i="1"/>
  <c r="AN208" i="1" s="1"/>
  <c r="BI208" i="1"/>
  <c r="X208" i="1" s="1"/>
  <c r="AJ208" i="1"/>
  <c r="AK208" i="1" s="1"/>
  <c r="BI114" i="1"/>
  <c r="W114" i="1" s="1"/>
  <c r="AM123" i="1"/>
  <c r="AN123" i="1" s="1"/>
  <c r="G230" i="1" s="1"/>
  <c r="AM239" i="1"/>
  <c r="AN239" i="1" s="1"/>
  <c r="AJ239" i="1"/>
  <c r="AK239" i="1" s="1"/>
  <c r="BI239" i="1"/>
  <c r="X239" i="1" s="1"/>
  <c r="BI78" i="1"/>
  <c r="V78" i="1" s="1"/>
  <c r="AM236" i="1"/>
  <c r="AN236" i="1" s="1"/>
  <c r="AJ236" i="1"/>
  <c r="AK236" i="1" s="1"/>
  <c r="AP236" i="1"/>
  <c r="AQ236" i="1" s="1"/>
  <c r="BI236" i="1"/>
  <c r="V236" i="1" s="1"/>
  <c r="BI121" i="1"/>
  <c r="X121" i="1" s="1"/>
  <c r="AP82" i="1"/>
  <c r="AQ82" i="1" s="1"/>
  <c r="H189" i="1" s="1"/>
  <c r="BI226" i="1"/>
  <c r="V226" i="1" s="1"/>
  <c r="AM226" i="1"/>
  <c r="AN226" i="1" s="1"/>
  <c r="AJ94" i="1"/>
  <c r="AK94" i="1" s="1"/>
  <c r="F201" i="1" s="1"/>
  <c r="BI87" i="1"/>
  <c r="W194" i="1" s="1"/>
  <c r="BI116" i="1"/>
  <c r="V116" i="1" s="1"/>
  <c r="AP89" i="1"/>
  <c r="AQ89" i="1" s="1"/>
  <c r="H196" i="1" s="1"/>
  <c r="AM101" i="1"/>
  <c r="AN101" i="1" s="1"/>
  <c r="G208" i="1" s="1"/>
  <c r="AM108" i="1"/>
  <c r="AN108" i="1" s="1"/>
  <c r="G215" i="1" s="1"/>
  <c r="AP108" i="1"/>
  <c r="AQ108" i="1" s="1"/>
  <c r="H215" i="1" s="1"/>
  <c r="AP92" i="1"/>
  <c r="AQ92" i="1" s="1"/>
  <c r="H199" i="1" s="1"/>
  <c r="AM89" i="1"/>
  <c r="AN89" i="1" s="1"/>
  <c r="G196" i="1" s="1"/>
  <c r="AJ89" i="1"/>
  <c r="AK89" i="1" s="1"/>
  <c r="F196" i="1" s="1"/>
  <c r="AJ101" i="1"/>
  <c r="AK101" i="1" s="1"/>
  <c r="F208" i="1" s="1"/>
  <c r="AJ92" i="1"/>
  <c r="AK92" i="1" s="1"/>
  <c r="F199" i="1" s="1"/>
  <c r="AM92" i="1"/>
  <c r="AN92" i="1" s="1"/>
  <c r="G199" i="1" s="1"/>
  <c r="AJ108" i="1"/>
  <c r="AK108" i="1" s="1"/>
  <c r="F215" i="1" s="1"/>
  <c r="AP101" i="1"/>
  <c r="AQ101" i="1" s="1"/>
  <c r="H208" i="1" s="1"/>
  <c r="W220" i="1" l="1"/>
  <c r="V92" i="1"/>
  <c r="X92" i="1"/>
  <c r="V223" i="1"/>
  <c r="W83" i="1"/>
  <c r="X173" i="1"/>
  <c r="X154" i="1"/>
  <c r="X136" i="1"/>
  <c r="V167" i="1"/>
  <c r="V166" i="1"/>
  <c r="W185" i="1"/>
  <c r="X217" i="1"/>
  <c r="V183" i="1"/>
  <c r="W88" i="1"/>
  <c r="X223" i="1"/>
  <c r="V179" i="1"/>
  <c r="V182" i="1"/>
  <c r="V176" i="1"/>
  <c r="W232" i="1"/>
  <c r="V150" i="1"/>
  <c r="W221" i="1"/>
  <c r="W223" i="1"/>
  <c r="V221" i="1"/>
  <c r="W173" i="1"/>
  <c r="W228" i="1"/>
  <c r="V232" i="1"/>
  <c r="W167" i="1"/>
  <c r="W166" i="1"/>
  <c r="V185" i="1"/>
  <c r="A136" i="5"/>
  <c r="X147" i="1"/>
  <c r="W183" i="1"/>
  <c r="W179" i="1"/>
  <c r="X204" i="1"/>
  <c r="W204" i="1"/>
  <c r="W182" i="1"/>
  <c r="W105" i="1"/>
  <c r="X181" i="1"/>
  <c r="W150" i="1"/>
  <c r="V202" i="1"/>
  <c r="X83" i="1"/>
  <c r="V220" i="1"/>
  <c r="V154" i="1"/>
  <c r="V136" i="1"/>
  <c r="X166" i="1"/>
  <c r="W92" i="1"/>
  <c r="V83" i="1"/>
  <c r="V147" i="1"/>
  <c r="X183" i="1"/>
  <c r="X88" i="1"/>
  <c r="X182" i="1"/>
  <c r="X176" i="1"/>
  <c r="W181" i="1"/>
  <c r="X150" i="1"/>
  <c r="X228" i="1"/>
  <c r="V87" i="1"/>
  <c r="V79" i="1"/>
  <c r="V95" i="1"/>
  <c r="X105" i="1"/>
  <c r="X186" i="1"/>
  <c r="V173" i="1"/>
  <c r="W154" i="1"/>
  <c r="W186" i="1"/>
  <c r="V217" i="1"/>
  <c r="W136" i="1"/>
  <c r="X185" i="1"/>
  <c r="V228" i="1"/>
  <c r="X232" i="1"/>
  <c r="X221" i="1"/>
  <c r="X220" i="1"/>
  <c r="W147" i="1"/>
  <c r="V88" i="1"/>
  <c r="X179" i="1"/>
  <c r="V204" i="1"/>
  <c r="W176" i="1"/>
  <c r="W217" i="1"/>
  <c r="V181" i="1"/>
  <c r="X202" i="1"/>
  <c r="CB24" i="4"/>
  <c r="BI19" i="4"/>
  <c r="V19" i="4" s="1"/>
  <c r="AP19" i="4" s="1"/>
  <c r="CC19" i="4"/>
  <c r="BI58" i="4"/>
  <c r="V58" i="4" s="1"/>
  <c r="AP58" i="4" s="1"/>
  <c r="CC58" i="4"/>
  <c r="CC20" i="4"/>
  <c r="BI20" i="4"/>
  <c r="V20" i="4" s="1"/>
  <c r="AP20" i="4" s="1"/>
  <c r="BI34" i="4"/>
  <c r="V34" i="4" s="1"/>
  <c r="AP34" i="4" s="1"/>
  <c r="CC34" i="4"/>
  <c r="CC48" i="4"/>
  <c r="BI48" i="4"/>
  <c r="V48" i="4" s="1"/>
  <c r="AP48" i="4" s="1"/>
  <c r="BI26" i="4"/>
  <c r="V26" i="4" s="1"/>
  <c r="AP26" i="4" s="1"/>
  <c r="CC26" i="4"/>
  <c r="CC27" i="4"/>
  <c r="BI27" i="4"/>
  <c r="V27" i="4" s="1"/>
  <c r="AP27" i="4" s="1"/>
  <c r="CC32" i="4"/>
  <c r="BI32" i="4"/>
  <c r="V32" i="4" s="1"/>
  <c r="AP32" i="4" s="1"/>
  <c r="BI41" i="4"/>
  <c r="V41" i="4" s="1"/>
  <c r="AP41" i="4" s="1"/>
  <c r="CC41" i="4"/>
  <c r="BI35" i="4"/>
  <c r="V35" i="4" s="1"/>
  <c r="AP35" i="4" s="1"/>
  <c r="CC35" i="4"/>
  <c r="BI49" i="4"/>
  <c r="V49" i="4" s="1"/>
  <c r="AP49" i="4" s="1"/>
  <c r="CC49" i="4"/>
  <c r="CC37" i="4"/>
  <c r="BI37" i="4"/>
  <c r="V37" i="4" s="1"/>
  <c r="AP37" i="4" s="1"/>
  <c r="CC59" i="4"/>
  <c r="BI59" i="4"/>
  <c r="V59" i="4" s="1"/>
  <c r="AP59" i="4" s="1"/>
  <c r="CC51" i="4"/>
  <c r="BI51" i="4"/>
  <c r="V51" i="4" s="1"/>
  <c r="AP51" i="4" s="1"/>
  <c r="BI60" i="4"/>
  <c r="V60" i="4" s="1"/>
  <c r="AP60" i="4" s="1"/>
  <c r="CC60" i="4"/>
  <c r="BI24" i="4"/>
  <c r="V24" i="4" s="1"/>
  <c r="AP24" i="4" s="1"/>
  <c r="BI47" i="4"/>
  <c r="V47" i="4" s="1"/>
  <c r="AP47" i="4" s="1"/>
  <c r="CC47" i="4"/>
  <c r="BI46" i="4"/>
  <c r="V46" i="4" s="1"/>
  <c r="AP46" i="4" s="1"/>
  <c r="CC46" i="4"/>
  <c r="BI30" i="4"/>
  <c r="V30" i="4" s="1"/>
  <c r="AP30" i="4" s="1"/>
  <c r="CC30" i="4"/>
  <c r="CC25" i="4"/>
  <c r="BI25" i="4"/>
  <c r="V25" i="4" s="1"/>
  <c r="AP25" i="4" s="1"/>
  <c r="CC54" i="4"/>
  <c r="BI54" i="4"/>
  <c r="V54" i="4" s="1"/>
  <c r="AP54" i="4" s="1"/>
  <c r="CC31" i="4"/>
  <c r="BI31" i="4"/>
  <c r="V31" i="4" s="1"/>
  <c r="AP31" i="4" s="1"/>
  <c r="BI28" i="4"/>
  <c r="V28" i="4" s="1"/>
  <c r="AP28" i="4" s="1"/>
  <c r="CC28" i="4"/>
  <c r="CC36" i="4"/>
  <c r="BI36" i="4"/>
  <c r="V36" i="4" s="1"/>
  <c r="AP36" i="4" s="1"/>
  <c r="CC55" i="4"/>
  <c r="BI55" i="4"/>
  <c r="V55" i="4" s="1"/>
  <c r="AP55" i="4" s="1"/>
  <c r="CC38" i="4"/>
  <c r="BI38" i="4"/>
  <c r="V38" i="4" s="1"/>
  <c r="AP38" i="4" s="1"/>
  <c r="CC52" i="4"/>
  <c r="BI52" i="4"/>
  <c r="V52" i="4" s="1"/>
  <c r="AP52" i="4" s="1"/>
  <c r="CC50" i="4"/>
  <c r="BI50" i="4"/>
  <c r="V50" i="4" s="1"/>
  <c r="AP50" i="4" s="1"/>
  <c r="BI45" i="4"/>
  <c r="V45" i="4" s="1"/>
  <c r="AP45" i="4" s="1"/>
  <c r="CC45" i="4"/>
  <c r="CC63" i="4"/>
  <c r="BI63" i="4"/>
  <c r="V63" i="4" s="1"/>
  <c r="AP63" i="4" s="1"/>
  <c r="CC56" i="4"/>
  <c r="BI56" i="4"/>
  <c r="V56" i="4" s="1"/>
  <c r="AP56" i="4" s="1"/>
  <c r="BI33" i="4"/>
  <c r="V33" i="4" s="1"/>
  <c r="AP33" i="4" s="1"/>
  <c r="CC33" i="4"/>
  <c r="BI40" i="4"/>
  <c r="V40" i="4" s="1"/>
  <c r="AP40" i="4" s="1"/>
  <c r="CC40" i="4"/>
  <c r="BI61" i="4"/>
  <c r="V61" i="4" s="1"/>
  <c r="AP61" i="4" s="1"/>
  <c r="CC61" i="4"/>
  <c r="CC62" i="4"/>
  <c r="BI62" i="4"/>
  <c r="V62" i="4" s="1"/>
  <c r="AP62" i="4" s="1"/>
  <c r="BH39" i="4"/>
  <c r="U39" i="4" s="1"/>
  <c r="AO39" i="4" s="1"/>
  <c r="CB39" i="4"/>
  <c r="CC57" i="4"/>
  <c r="BI57" i="4"/>
  <c r="V57" i="4" s="1"/>
  <c r="AP57" i="4" s="1"/>
  <c r="BI53" i="4"/>
  <c r="V53" i="4" s="1"/>
  <c r="AP53" i="4" s="1"/>
  <c r="CC53" i="4"/>
  <c r="BI29" i="4"/>
  <c r="V29" i="4" s="1"/>
  <c r="AP29" i="4" s="1"/>
  <c r="CC29" i="4"/>
  <c r="BI17" i="4"/>
  <c r="V17" i="4" s="1"/>
  <c r="AP17" i="4" s="1"/>
  <c r="CC17" i="4"/>
  <c r="CC18" i="4"/>
  <c r="BI18" i="4"/>
  <c r="V18" i="4" s="1"/>
  <c r="AP18" i="4" s="1"/>
  <c r="CC21" i="4"/>
  <c r="BI21" i="4"/>
  <c r="V21" i="4" s="1"/>
  <c r="AP21" i="4" s="1"/>
  <c r="BI23" i="4"/>
  <c r="V23" i="4" s="1"/>
  <c r="AP23" i="4" s="1"/>
  <c r="BI22" i="4"/>
  <c r="V22" i="4" s="1"/>
  <c r="AP22" i="4" s="1"/>
  <c r="CC22" i="4"/>
  <c r="CB23" i="4"/>
  <c r="AV43" i="4"/>
  <c r="CJ44" i="4"/>
  <c r="BP44" i="4"/>
  <c r="AC44" i="4" s="1"/>
  <c r="AV42" i="4"/>
  <c r="U16" i="4"/>
  <c r="AO16" i="4" s="1"/>
  <c r="BI16" i="4" s="1"/>
  <c r="V16" i="4" s="1"/>
  <c r="AP16" i="4" s="1"/>
  <c r="CB16" i="4"/>
  <c r="AM76" i="1"/>
  <c r="AN76" i="1" s="1"/>
  <c r="G183" i="1" s="1"/>
  <c r="K160" i="1"/>
  <c r="H101" i="1"/>
  <c r="K167" i="1"/>
  <c r="H108" i="1"/>
  <c r="I159" i="1"/>
  <c r="F100" i="1"/>
  <c r="J183" i="1"/>
  <c r="G124" i="1"/>
  <c r="I167" i="1"/>
  <c r="F108" i="1"/>
  <c r="I148" i="1"/>
  <c r="F89" i="1"/>
  <c r="J167" i="1"/>
  <c r="G108" i="1"/>
  <c r="K153" i="1"/>
  <c r="H94" i="1"/>
  <c r="I141" i="1"/>
  <c r="F82" i="1"/>
  <c r="I145" i="1"/>
  <c r="F86" i="1"/>
  <c r="J145" i="1"/>
  <c r="G86" i="1"/>
  <c r="K159" i="1"/>
  <c r="H100" i="1"/>
  <c r="J144" i="1"/>
  <c r="G85" i="1"/>
  <c r="J171" i="1"/>
  <c r="G112" i="1"/>
  <c r="K183" i="1"/>
  <c r="H124" i="1"/>
  <c r="I160" i="1"/>
  <c r="F101" i="1"/>
  <c r="I164" i="1"/>
  <c r="F105" i="1"/>
  <c r="K182" i="1"/>
  <c r="H123" i="1"/>
  <c r="K171" i="1"/>
  <c r="H112" i="1"/>
  <c r="K141" i="1"/>
  <c r="H82" i="1"/>
  <c r="J164" i="1"/>
  <c r="G105" i="1"/>
  <c r="J135" i="1"/>
  <c r="G76" i="1"/>
  <c r="K134" i="1"/>
  <c r="H75" i="1"/>
  <c r="K145" i="1"/>
  <c r="H86" i="1"/>
  <c r="K158" i="1"/>
  <c r="H99" i="1"/>
  <c r="I155" i="1"/>
  <c r="F96" i="1"/>
  <c r="J151" i="1"/>
  <c r="G92" i="1"/>
  <c r="J148" i="1"/>
  <c r="G89" i="1"/>
  <c r="J160" i="1"/>
  <c r="G101" i="1"/>
  <c r="I153" i="1"/>
  <c r="F94" i="1"/>
  <c r="J185" i="1"/>
  <c r="G126" i="1"/>
  <c r="I185" i="1"/>
  <c r="F126" i="1"/>
  <c r="J153" i="1"/>
  <c r="G94" i="1"/>
  <c r="K176" i="1"/>
  <c r="H117" i="1"/>
  <c r="J158" i="1"/>
  <c r="G99" i="1"/>
  <c r="I151" i="1"/>
  <c r="F92" i="1"/>
  <c r="K151" i="1"/>
  <c r="H92" i="1"/>
  <c r="K148" i="1"/>
  <c r="H89" i="1"/>
  <c r="J182" i="1"/>
  <c r="G123" i="1"/>
  <c r="K164" i="1"/>
  <c r="H105" i="1"/>
  <c r="I182" i="1"/>
  <c r="F123" i="1"/>
  <c r="J159" i="1"/>
  <c r="G100" i="1"/>
  <c r="J141" i="1"/>
  <c r="G82" i="1"/>
  <c r="I171" i="1"/>
  <c r="F112" i="1"/>
  <c r="AM110" i="1"/>
  <c r="AN110" i="1" s="1"/>
  <c r="AP110" i="1"/>
  <c r="AQ110" i="1" s="1"/>
  <c r="K169" i="1"/>
  <c r="J169" i="1"/>
  <c r="AP76" i="1"/>
  <c r="AQ76" i="1" s="1"/>
  <c r="AM74" i="1"/>
  <c r="AN74" i="1" s="1"/>
  <c r="V273" i="1"/>
  <c r="W87" i="1"/>
  <c r="V125" i="1"/>
  <c r="X264" i="1"/>
  <c r="W95" i="1"/>
  <c r="X78" i="1"/>
  <c r="V239" i="1"/>
  <c r="V97" i="1"/>
  <c r="V258" i="1"/>
  <c r="X74" i="1"/>
  <c r="X116" i="1"/>
  <c r="W227" i="1"/>
  <c r="W226" i="1"/>
  <c r="W79" i="1"/>
  <c r="X215" i="1"/>
  <c r="W236" i="1"/>
  <c r="X114" i="1"/>
  <c r="X113" i="1"/>
  <c r="W76" i="1"/>
  <c r="V254" i="1"/>
  <c r="V259" i="1"/>
  <c r="V208" i="1"/>
  <c r="AP95" i="1"/>
  <c r="AQ95" i="1" s="1"/>
  <c r="W273" i="1"/>
  <c r="X87" i="1"/>
  <c r="V119" i="1"/>
  <c r="X261" i="1"/>
  <c r="W211" i="1"/>
  <c r="V233" i="1"/>
  <c r="X95" i="1"/>
  <c r="W78" i="1"/>
  <c r="W239" i="1"/>
  <c r="V75" i="1"/>
  <c r="W258" i="1"/>
  <c r="X110" i="1"/>
  <c r="W116" i="1"/>
  <c r="X227" i="1"/>
  <c r="X226" i="1"/>
  <c r="X79" i="1"/>
  <c r="V215" i="1"/>
  <c r="X236" i="1"/>
  <c r="X197" i="1"/>
  <c r="V114" i="1"/>
  <c r="W113" i="1"/>
  <c r="V250" i="1"/>
  <c r="V76" i="1"/>
  <c r="W121" i="1"/>
  <c r="W259" i="1"/>
  <c r="W208" i="1"/>
  <c r="X125" i="1"/>
  <c r="X119" i="1"/>
  <c r="W264" i="1"/>
  <c r="V261" i="1"/>
  <c r="X211" i="1"/>
  <c r="W233" i="1"/>
  <c r="W97" i="1"/>
  <c r="W75" i="1"/>
  <c r="W74" i="1"/>
  <c r="V110" i="1"/>
  <c r="V227" i="1"/>
  <c r="V197" i="1"/>
  <c r="W250" i="1"/>
  <c r="W254" i="1"/>
  <c r="V121" i="1"/>
  <c r="AJ95" i="1"/>
  <c r="AK95" i="1" s="1"/>
  <c r="AM95" i="1"/>
  <c r="AN95" i="1" s="1"/>
  <c r="AP74" i="1"/>
  <c r="AQ74" i="1" s="1"/>
  <c r="AJ74" i="1"/>
  <c r="AK74" i="1" s="1"/>
  <c r="AJ110" i="1"/>
  <c r="AK110" i="1" s="1"/>
  <c r="AJ119" i="1"/>
  <c r="AK119" i="1" s="1"/>
  <c r="AM121" i="1"/>
  <c r="AN121" i="1" s="1"/>
  <c r="AJ75" i="1"/>
  <c r="AK75" i="1" s="1"/>
  <c r="AP113" i="1"/>
  <c r="AQ113" i="1" s="1"/>
  <c r="AM97" i="1"/>
  <c r="AN97" i="1" s="1"/>
  <c r="AP125" i="1"/>
  <c r="AQ125" i="1" s="1"/>
  <c r="AJ125" i="1"/>
  <c r="AK125" i="1" s="1"/>
  <c r="AP121" i="1"/>
  <c r="AQ121" i="1" s="1"/>
  <c r="AP78" i="1"/>
  <c r="AQ78" i="1" s="1"/>
  <c r="AJ114" i="1"/>
  <c r="AK114" i="1" s="1"/>
  <c r="AM87" i="1"/>
  <c r="AN87" i="1" s="1"/>
  <c r="AJ87" i="1"/>
  <c r="AK87" i="1" s="1"/>
  <c r="AJ97" i="1"/>
  <c r="AK97" i="1" s="1"/>
  <c r="AP87" i="1"/>
  <c r="AQ87" i="1" s="1"/>
  <c r="AM78" i="1"/>
  <c r="AN78" i="1" s="1"/>
  <c r="AJ113" i="1"/>
  <c r="AK113" i="1" s="1"/>
  <c r="AJ116" i="1"/>
  <c r="AK116" i="1" s="1"/>
  <c r="AM116" i="1"/>
  <c r="AN116" i="1" s="1"/>
  <c r="AP116" i="1"/>
  <c r="AQ116" i="1" s="1"/>
  <c r="AM114" i="1"/>
  <c r="AN114" i="1" s="1"/>
  <c r="AP114" i="1"/>
  <c r="AQ114" i="1" s="1"/>
  <c r="AP119" i="1"/>
  <c r="AQ119" i="1" s="1"/>
  <c r="AP79" i="1"/>
  <c r="AQ79" i="1" s="1"/>
  <c r="AM79" i="1"/>
  <c r="AN79" i="1" s="1"/>
  <c r="AP97" i="1"/>
  <c r="AQ97" i="1" s="1"/>
  <c r="AM125" i="1"/>
  <c r="AN125" i="1" s="1"/>
  <c r="AJ121" i="1"/>
  <c r="AK121" i="1" s="1"/>
  <c r="AJ78" i="1"/>
  <c r="AK78" i="1" s="1"/>
  <c r="AM75" i="1"/>
  <c r="AN75" i="1" s="1"/>
  <c r="AM113" i="1"/>
  <c r="AN113" i="1" s="1"/>
  <c r="AM119" i="1"/>
  <c r="AN119" i="1" s="1"/>
  <c r="AJ79" i="1"/>
  <c r="AK79" i="1" s="1"/>
  <c r="AJ76" i="1"/>
  <c r="AK76" i="1" s="1"/>
  <c r="F76" i="1" l="1"/>
  <c r="F183" i="1"/>
  <c r="F97" i="1"/>
  <c r="F204" i="1"/>
  <c r="G97" i="1"/>
  <c r="G204" i="1"/>
  <c r="G95" i="1"/>
  <c r="G202" i="1"/>
  <c r="G75" i="1"/>
  <c r="G182" i="1"/>
  <c r="H97" i="1"/>
  <c r="H204" i="1"/>
  <c r="H114" i="1"/>
  <c r="H221" i="1"/>
  <c r="F116" i="1"/>
  <c r="F223" i="1"/>
  <c r="H78" i="1"/>
  <c r="H185" i="1"/>
  <c r="F119" i="1"/>
  <c r="F226" i="1"/>
  <c r="H110" i="1"/>
  <c r="H217" i="1"/>
  <c r="F113" i="1"/>
  <c r="F220" i="1"/>
  <c r="G110" i="1"/>
  <c r="G217" i="1"/>
  <c r="F79" i="1"/>
  <c r="F186" i="1"/>
  <c r="F78" i="1"/>
  <c r="F185" i="1"/>
  <c r="G79" i="1"/>
  <c r="G186" i="1"/>
  <c r="G114" i="1"/>
  <c r="G221" i="1"/>
  <c r="F87" i="1"/>
  <c r="F194" i="1"/>
  <c r="H121" i="1"/>
  <c r="H228" i="1"/>
  <c r="H113" i="1"/>
  <c r="H220" i="1"/>
  <c r="F110" i="1"/>
  <c r="F217" i="1"/>
  <c r="F95" i="1"/>
  <c r="F202" i="1"/>
  <c r="G74" i="1"/>
  <c r="G181" i="1"/>
  <c r="G119" i="1"/>
  <c r="G226" i="1"/>
  <c r="F121" i="1"/>
  <c r="F228" i="1"/>
  <c r="H79" i="1"/>
  <c r="H186" i="1"/>
  <c r="H116" i="1"/>
  <c r="H223" i="1"/>
  <c r="G78" i="1"/>
  <c r="G185" i="1"/>
  <c r="G87" i="1"/>
  <c r="G194" i="1"/>
  <c r="F125" i="1"/>
  <c r="F232" i="1"/>
  <c r="F75" i="1"/>
  <c r="F182" i="1"/>
  <c r="A161" i="5" s="1"/>
  <c r="F74" i="1"/>
  <c r="F181" i="1"/>
  <c r="G113" i="1"/>
  <c r="G220" i="1"/>
  <c r="G125" i="1"/>
  <c r="G232" i="1"/>
  <c r="H119" i="1"/>
  <c r="H226" i="1"/>
  <c r="G116" i="1"/>
  <c r="G223" i="1"/>
  <c r="H87" i="1"/>
  <c r="H194" i="1"/>
  <c r="F114" i="1"/>
  <c r="F221" i="1"/>
  <c r="H125" i="1"/>
  <c r="H232" i="1"/>
  <c r="G121" i="1"/>
  <c r="G228" i="1"/>
  <c r="H74" i="1"/>
  <c r="H181" i="1"/>
  <c r="H95" i="1"/>
  <c r="H202" i="1"/>
  <c r="H76" i="1"/>
  <c r="H183" i="1"/>
  <c r="CC24" i="4"/>
  <c r="BJ63" i="4"/>
  <c r="W63" i="4" s="1"/>
  <c r="AQ63" i="4" s="1"/>
  <c r="CD63" i="4"/>
  <c r="BJ50" i="4"/>
  <c r="W50" i="4" s="1"/>
  <c r="AQ50" i="4" s="1"/>
  <c r="CD50" i="4"/>
  <c r="BJ38" i="4"/>
  <c r="W38" i="4" s="1"/>
  <c r="AQ38" i="4" s="1"/>
  <c r="CD38" i="4"/>
  <c r="BJ36" i="4"/>
  <c r="W36" i="4" s="1"/>
  <c r="AQ36" i="4" s="1"/>
  <c r="CD36" i="4"/>
  <c r="BJ31" i="4"/>
  <c r="W31" i="4" s="1"/>
  <c r="AQ31" i="4" s="1"/>
  <c r="CD31" i="4"/>
  <c r="CD25" i="4"/>
  <c r="BJ25" i="4"/>
  <c r="W25" i="4" s="1"/>
  <c r="AQ25" i="4" s="1"/>
  <c r="CD51" i="4"/>
  <c r="BJ51" i="4"/>
  <c r="W51" i="4" s="1"/>
  <c r="AQ51" i="4" s="1"/>
  <c r="BJ37" i="4"/>
  <c r="W37" i="4" s="1"/>
  <c r="AQ37" i="4" s="1"/>
  <c r="CD37" i="4"/>
  <c r="BJ32" i="4"/>
  <c r="W32" i="4" s="1"/>
  <c r="AQ32" i="4" s="1"/>
  <c r="CD32" i="4"/>
  <c r="CD53" i="4"/>
  <c r="BJ53" i="4"/>
  <c r="W53" i="4" s="1"/>
  <c r="AQ53" i="4" s="1"/>
  <c r="CC39" i="4"/>
  <c r="BI39" i="4"/>
  <c r="V39" i="4" s="1"/>
  <c r="AP39" i="4" s="1"/>
  <c r="BJ61" i="4"/>
  <c r="W61" i="4" s="1"/>
  <c r="AQ61" i="4" s="1"/>
  <c r="CD61" i="4"/>
  <c r="BJ33" i="4"/>
  <c r="W33" i="4" s="1"/>
  <c r="AQ33" i="4" s="1"/>
  <c r="CD33" i="4"/>
  <c r="BJ46" i="4"/>
  <c r="W46" i="4" s="1"/>
  <c r="AQ46" i="4" s="1"/>
  <c r="CD46" i="4"/>
  <c r="BJ24" i="4"/>
  <c r="W24" i="4" s="1"/>
  <c r="AQ24" i="4" s="1"/>
  <c r="BJ35" i="4"/>
  <c r="W35" i="4" s="1"/>
  <c r="AQ35" i="4" s="1"/>
  <c r="CD35" i="4"/>
  <c r="BJ26" i="4"/>
  <c r="W26" i="4" s="1"/>
  <c r="AQ26" i="4" s="1"/>
  <c r="CD26" i="4"/>
  <c r="BJ34" i="4"/>
  <c r="W34" i="4" s="1"/>
  <c r="AQ34" i="4" s="1"/>
  <c r="CD34" i="4"/>
  <c r="CD58" i="4"/>
  <c r="BJ58" i="4"/>
  <c r="W58" i="4" s="1"/>
  <c r="AQ58" i="4" s="1"/>
  <c r="CC16" i="4"/>
  <c r="BJ57" i="4"/>
  <c r="W57" i="4" s="1"/>
  <c r="AQ57" i="4" s="1"/>
  <c r="CD57" i="4"/>
  <c r="BJ62" i="4"/>
  <c r="W62" i="4" s="1"/>
  <c r="AQ62" i="4" s="1"/>
  <c r="CD62" i="4"/>
  <c r="BJ56" i="4"/>
  <c r="W56" i="4" s="1"/>
  <c r="AQ56" i="4" s="1"/>
  <c r="CD56" i="4"/>
  <c r="CD52" i="4"/>
  <c r="BJ52" i="4"/>
  <c r="W52" i="4" s="1"/>
  <c r="AQ52" i="4" s="1"/>
  <c r="BJ55" i="4"/>
  <c r="W55" i="4" s="1"/>
  <c r="AQ55" i="4" s="1"/>
  <c r="CD55" i="4"/>
  <c r="CD54" i="4"/>
  <c r="BJ54" i="4"/>
  <c r="W54" i="4" s="1"/>
  <c r="AQ54" i="4" s="1"/>
  <c r="CD59" i="4"/>
  <c r="BJ59" i="4"/>
  <c r="W59" i="4" s="1"/>
  <c r="AQ59" i="4" s="1"/>
  <c r="BJ27" i="4"/>
  <c r="W27" i="4" s="1"/>
  <c r="AQ27" i="4" s="1"/>
  <c r="CD27" i="4"/>
  <c r="BJ48" i="4"/>
  <c r="W48" i="4" s="1"/>
  <c r="AQ48" i="4" s="1"/>
  <c r="CD48" i="4"/>
  <c r="BJ20" i="4"/>
  <c r="W20" i="4" s="1"/>
  <c r="AQ20" i="4" s="1"/>
  <c r="CD20" i="4"/>
  <c r="BJ29" i="4"/>
  <c r="W29" i="4" s="1"/>
  <c r="AQ29" i="4" s="1"/>
  <c r="CD29" i="4"/>
  <c r="CD40" i="4"/>
  <c r="BJ40" i="4"/>
  <c r="W40" i="4" s="1"/>
  <c r="AQ40" i="4" s="1"/>
  <c r="BJ45" i="4"/>
  <c r="W45" i="4" s="1"/>
  <c r="AQ45" i="4" s="1"/>
  <c r="CD45" i="4"/>
  <c r="CD28" i="4"/>
  <c r="BJ28" i="4"/>
  <c r="W28" i="4" s="1"/>
  <c r="AQ28" i="4" s="1"/>
  <c r="CD30" i="4"/>
  <c r="BJ30" i="4"/>
  <c r="W30" i="4" s="1"/>
  <c r="AQ30" i="4" s="1"/>
  <c r="CD47" i="4"/>
  <c r="BJ47" i="4"/>
  <c r="W47" i="4" s="1"/>
  <c r="AQ47" i="4" s="1"/>
  <c r="CD60" i="4"/>
  <c r="BJ60" i="4"/>
  <c r="W60" i="4" s="1"/>
  <c r="AQ60" i="4" s="1"/>
  <c r="CD49" i="4"/>
  <c r="BJ49" i="4"/>
  <c r="W49" i="4" s="1"/>
  <c r="AQ49" i="4" s="1"/>
  <c r="BJ41" i="4"/>
  <c r="W41" i="4" s="1"/>
  <c r="AQ41" i="4" s="1"/>
  <c r="CD41" i="4"/>
  <c r="BJ19" i="4"/>
  <c r="W19" i="4" s="1"/>
  <c r="AQ19" i="4" s="1"/>
  <c r="CD19" i="4"/>
  <c r="BJ18" i="4"/>
  <c r="W18" i="4" s="1"/>
  <c r="AQ18" i="4" s="1"/>
  <c r="CD18" i="4"/>
  <c r="BJ17" i="4"/>
  <c r="W17" i="4" s="1"/>
  <c r="AQ17" i="4" s="1"/>
  <c r="CD17" i="4"/>
  <c r="BJ23" i="4"/>
  <c r="W23" i="4" s="1"/>
  <c r="AQ23" i="4" s="1"/>
  <c r="CC23" i="4"/>
  <c r="BJ21" i="4"/>
  <c r="W21" i="4" s="1"/>
  <c r="AQ21" i="4" s="1"/>
  <c r="CD21" i="4"/>
  <c r="BJ22" i="4"/>
  <c r="W22" i="4" s="1"/>
  <c r="AQ22" i="4" s="1"/>
  <c r="CD22" i="4"/>
  <c r="AW44" i="4"/>
  <c r="CJ42" i="4"/>
  <c r="BP42" i="4"/>
  <c r="AC42" i="4" s="1"/>
  <c r="CJ43" i="4"/>
  <c r="BP43" i="4"/>
  <c r="AC43" i="4" s="1"/>
  <c r="BJ16" i="4"/>
  <c r="W16" i="4" s="1"/>
  <c r="AQ16" i="4" s="1"/>
  <c r="CD16" i="4"/>
  <c r="I137" i="1"/>
  <c r="I172" i="1"/>
  <c r="K133" i="1"/>
  <c r="I180" i="1"/>
  <c r="K138" i="1"/>
  <c r="J146" i="1"/>
  <c r="I184" i="1"/>
  <c r="J154" i="1"/>
  <c r="K135" i="1"/>
  <c r="J178" i="1"/>
  <c r="K175" i="1"/>
  <c r="J137" i="1"/>
  <c r="I134" i="1"/>
  <c r="J172" i="1"/>
  <c r="J184" i="1"/>
  <c r="K178" i="1"/>
  <c r="J175" i="1"/>
  <c r="K146" i="1"/>
  <c r="I173" i="1"/>
  <c r="K184" i="1"/>
  <c r="J180" i="1"/>
  <c r="I169" i="1"/>
  <c r="I154" i="1"/>
  <c r="K154" i="1"/>
  <c r="I138" i="1"/>
  <c r="J138" i="1"/>
  <c r="I135" i="1"/>
  <c r="J134" i="1"/>
  <c r="K156" i="1"/>
  <c r="K173" i="1"/>
  <c r="I175" i="1"/>
  <c r="I156" i="1"/>
  <c r="K137" i="1"/>
  <c r="J156" i="1"/>
  <c r="I178" i="1"/>
  <c r="I133" i="1"/>
  <c r="J173" i="1"/>
  <c r="I146" i="1"/>
  <c r="K180" i="1"/>
  <c r="K172" i="1"/>
  <c r="J133" i="1"/>
  <c r="A160" i="5" l="1"/>
  <c r="A164" i="5"/>
  <c r="A162" i="5"/>
  <c r="CD24" i="4"/>
  <c r="BK41" i="4"/>
  <c r="X41" i="4" s="1"/>
  <c r="AR41" i="4" s="1"/>
  <c r="CE41" i="4"/>
  <c r="CE45" i="4"/>
  <c r="BK45" i="4"/>
  <c r="X45" i="4" s="1"/>
  <c r="AR45" i="4" s="1"/>
  <c r="CE29" i="4"/>
  <c r="BK29" i="4"/>
  <c r="X29" i="4" s="1"/>
  <c r="AR29" i="4" s="1"/>
  <c r="CE48" i="4"/>
  <c r="BK48" i="4"/>
  <c r="X48" i="4" s="1"/>
  <c r="AR48" i="4" s="1"/>
  <c r="CE55" i="4"/>
  <c r="BK55" i="4"/>
  <c r="X55" i="4" s="1"/>
  <c r="AR55" i="4" s="1"/>
  <c r="CE56" i="4"/>
  <c r="BK56" i="4"/>
  <c r="X56" i="4" s="1"/>
  <c r="AR56" i="4" s="1"/>
  <c r="CE57" i="4"/>
  <c r="BK57" i="4"/>
  <c r="X57" i="4" s="1"/>
  <c r="AR57" i="4" s="1"/>
  <c r="BK53" i="4"/>
  <c r="X53" i="4" s="1"/>
  <c r="AR53" i="4" s="1"/>
  <c r="CE53" i="4"/>
  <c r="CE25" i="4"/>
  <c r="BK25" i="4"/>
  <c r="X25" i="4" s="1"/>
  <c r="AR25" i="4" s="1"/>
  <c r="CE47" i="4"/>
  <c r="BK47" i="4"/>
  <c r="X47" i="4" s="1"/>
  <c r="AR47" i="4" s="1"/>
  <c r="CE54" i="4"/>
  <c r="BK54" i="4"/>
  <c r="X54" i="4" s="1"/>
  <c r="AR54" i="4" s="1"/>
  <c r="CE52" i="4"/>
  <c r="BK52" i="4"/>
  <c r="X52" i="4" s="1"/>
  <c r="AR52" i="4" s="1"/>
  <c r="CE34" i="4"/>
  <c r="BK34" i="4"/>
  <c r="X34" i="4" s="1"/>
  <c r="AR34" i="4" s="1"/>
  <c r="BK35" i="4"/>
  <c r="X35" i="4" s="1"/>
  <c r="AR35" i="4" s="1"/>
  <c r="CE35" i="4"/>
  <c r="CE46" i="4"/>
  <c r="BK46" i="4"/>
  <c r="X46" i="4" s="1"/>
  <c r="AR46" i="4" s="1"/>
  <c r="BK61" i="4"/>
  <c r="X61" i="4" s="1"/>
  <c r="AR61" i="4" s="1"/>
  <c r="CE61" i="4"/>
  <c r="BK37" i="4"/>
  <c r="X37" i="4" s="1"/>
  <c r="AR37" i="4" s="1"/>
  <c r="CE37" i="4"/>
  <c r="CE36" i="4"/>
  <c r="BK36" i="4"/>
  <c r="X36" i="4" s="1"/>
  <c r="AR36" i="4" s="1"/>
  <c r="BK50" i="4"/>
  <c r="X50" i="4" s="1"/>
  <c r="AR50" i="4" s="1"/>
  <c r="CE50" i="4"/>
  <c r="CE49" i="4"/>
  <c r="BK49" i="4"/>
  <c r="X49" i="4" s="1"/>
  <c r="AR49" i="4" s="1"/>
  <c r="BK28" i="4"/>
  <c r="X28" i="4" s="1"/>
  <c r="AR28" i="4" s="1"/>
  <c r="CE28" i="4"/>
  <c r="CE19" i="4"/>
  <c r="BK19" i="4"/>
  <c r="X19" i="4" s="1"/>
  <c r="AR19" i="4" s="1"/>
  <c r="CE20" i="4"/>
  <c r="BK20" i="4"/>
  <c r="X20" i="4" s="1"/>
  <c r="AR20" i="4" s="1"/>
  <c r="BK27" i="4"/>
  <c r="X27" i="4" s="1"/>
  <c r="AR27" i="4" s="1"/>
  <c r="CE27" i="4"/>
  <c r="CE62" i="4"/>
  <c r="BK62" i="4"/>
  <c r="X62" i="4" s="1"/>
  <c r="AR62" i="4" s="1"/>
  <c r="CE58" i="4"/>
  <c r="BK58" i="4"/>
  <c r="X58" i="4" s="1"/>
  <c r="AR58" i="4" s="1"/>
  <c r="BK24" i="4"/>
  <c r="X24" i="4" s="1"/>
  <c r="AR24" i="4" s="1"/>
  <c r="CD39" i="4"/>
  <c r="BJ39" i="4"/>
  <c r="W39" i="4" s="1"/>
  <c r="AQ39" i="4" s="1"/>
  <c r="CE51" i="4"/>
  <c r="BK51" i="4"/>
  <c r="X51" i="4" s="1"/>
  <c r="AR51" i="4" s="1"/>
  <c r="BK40" i="4"/>
  <c r="X40" i="4" s="1"/>
  <c r="AR40" i="4" s="1"/>
  <c r="CE40" i="4"/>
  <c r="CD23" i="4"/>
  <c r="CE60" i="4"/>
  <c r="BK60" i="4"/>
  <c r="X60" i="4" s="1"/>
  <c r="AR60" i="4" s="1"/>
  <c r="BK30" i="4"/>
  <c r="X30" i="4" s="1"/>
  <c r="AR30" i="4" s="1"/>
  <c r="CE30" i="4"/>
  <c r="CE59" i="4"/>
  <c r="BK59" i="4"/>
  <c r="X59" i="4" s="1"/>
  <c r="AR59" i="4" s="1"/>
  <c r="BK26" i="4"/>
  <c r="X26" i="4" s="1"/>
  <c r="AR26" i="4" s="1"/>
  <c r="CE26" i="4"/>
  <c r="BK33" i="4"/>
  <c r="X33" i="4" s="1"/>
  <c r="AR33" i="4" s="1"/>
  <c r="CE33" i="4"/>
  <c r="BK32" i="4"/>
  <c r="X32" i="4" s="1"/>
  <c r="AR32" i="4" s="1"/>
  <c r="CE32" i="4"/>
  <c r="BK31" i="4"/>
  <c r="X31" i="4" s="1"/>
  <c r="AR31" i="4" s="1"/>
  <c r="CE31" i="4"/>
  <c r="BK38" i="4"/>
  <c r="X38" i="4" s="1"/>
  <c r="AR38" i="4" s="1"/>
  <c r="CE38" i="4"/>
  <c r="BK63" i="4"/>
  <c r="X63" i="4" s="1"/>
  <c r="AR63" i="4" s="1"/>
  <c r="CE63" i="4"/>
  <c r="CE17" i="4"/>
  <c r="BK17" i="4"/>
  <c r="X17" i="4" s="1"/>
  <c r="AR17" i="4" s="1"/>
  <c r="BK18" i="4"/>
  <c r="X18" i="4" s="1"/>
  <c r="AR18" i="4" s="1"/>
  <c r="CE18" i="4"/>
  <c r="BK21" i="4"/>
  <c r="X21" i="4" s="1"/>
  <c r="AR21" i="4" s="1"/>
  <c r="CE21" i="4"/>
  <c r="BK22" i="4"/>
  <c r="X22" i="4" s="1"/>
  <c r="AR22" i="4" s="1"/>
  <c r="CE22" i="4"/>
  <c r="BK23" i="4"/>
  <c r="X23" i="4" s="1"/>
  <c r="AR23" i="4" s="1"/>
  <c r="BQ44" i="4"/>
  <c r="AD44" i="4" s="1"/>
  <c r="CK44" i="4"/>
  <c r="AW43" i="4"/>
  <c r="AW42" i="4"/>
  <c r="BK16" i="4"/>
  <c r="X16" i="4" s="1"/>
  <c r="AR16" i="4" s="1"/>
  <c r="CE16" i="4"/>
  <c r="A163" i="5"/>
  <c r="Q200" i="1"/>
  <c r="P200" i="1"/>
  <c r="Q216" i="1"/>
  <c r="P216" i="1"/>
  <c r="Q199" i="1"/>
  <c r="P199" i="1"/>
  <c r="Q227" i="1"/>
  <c r="P227" i="1"/>
  <c r="Q231" i="1"/>
  <c r="P231" i="1"/>
  <c r="Q244" i="1"/>
  <c r="P244" i="1"/>
  <c r="Q239" i="1"/>
  <c r="P239" i="1"/>
  <c r="P222" i="1"/>
  <c r="Q222" i="1"/>
  <c r="P198" i="1"/>
  <c r="Q198" i="1"/>
  <c r="N189" i="1"/>
  <c r="O189" i="1"/>
  <c r="Q212" i="1"/>
  <c r="P212" i="1"/>
  <c r="Q237" i="1"/>
  <c r="P237" i="1"/>
  <c r="Q224" i="1"/>
  <c r="P224" i="1"/>
  <c r="Q229" i="1"/>
  <c r="P229" i="1"/>
  <c r="Q197" i="1"/>
  <c r="P197" i="1"/>
  <c r="P218" i="1"/>
  <c r="Q218" i="1"/>
  <c r="Q220" i="1"/>
  <c r="P220" i="1"/>
  <c r="P202" i="1"/>
  <c r="Q202" i="1"/>
  <c r="P210" i="1"/>
  <c r="Q210" i="1"/>
  <c r="Q241" i="1"/>
  <c r="P241" i="1"/>
  <c r="Q203" i="1"/>
  <c r="P203" i="1"/>
  <c r="Q219" i="1"/>
  <c r="P219" i="1"/>
  <c r="Q201" i="1"/>
  <c r="P201" i="1"/>
  <c r="Q209" i="1"/>
  <c r="P209" i="1"/>
  <c r="Q207" i="1"/>
  <c r="P207" i="1"/>
  <c r="P214" i="1"/>
  <c r="Q214" i="1"/>
  <c r="Q195" i="1"/>
  <c r="P195" i="1"/>
  <c r="P234" i="1"/>
  <c r="Q234" i="1"/>
  <c r="P230" i="1"/>
  <c r="Q230" i="1"/>
  <c r="Q225" i="1"/>
  <c r="P225" i="1"/>
  <c r="Q217" i="1"/>
  <c r="P217" i="1"/>
  <c r="Q193" i="1"/>
  <c r="P193" i="1"/>
  <c r="Q190" i="1"/>
  <c r="P190" i="1"/>
  <c r="Q235" i="1"/>
  <c r="P235" i="1"/>
  <c r="Q232" i="1"/>
  <c r="P232" i="1"/>
  <c r="Q208" i="1"/>
  <c r="P208" i="1"/>
  <c r="P194" i="1"/>
  <c r="Q194" i="1"/>
  <c r="Q204" i="1"/>
  <c r="P204" i="1"/>
  <c r="Q233" i="1"/>
  <c r="P233" i="1"/>
  <c r="Q213" i="1"/>
  <c r="P213" i="1"/>
  <c r="Q221" i="1"/>
  <c r="P221" i="1"/>
  <c r="Q196" i="1"/>
  <c r="P196" i="1"/>
  <c r="Q215" i="1"/>
  <c r="P215" i="1"/>
  <c r="Q240" i="1"/>
  <c r="P240" i="1"/>
  <c r="Q211" i="1"/>
  <c r="P211" i="1"/>
  <c r="Q236" i="1"/>
  <c r="P236" i="1"/>
  <c r="P226" i="1"/>
  <c r="Q226" i="1"/>
  <c r="Q228" i="1"/>
  <c r="P228" i="1"/>
  <c r="Q243" i="1"/>
  <c r="P243" i="1"/>
  <c r="Q205" i="1"/>
  <c r="P205" i="1"/>
  <c r="Q223" i="1"/>
  <c r="P223" i="1"/>
  <c r="P206" i="1"/>
  <c r="Q206" i="1"/>
  <c r="P242" i="1"/>
  <c r="Q242" i="1"/>
  <c r="P238" i="1"/>
  <c r="Q238" i="1"/>
  <c r="Q192" i="1"/>
  <c r="P192" i="1"/>
  <c r="Q191" i="1"/>
  <c r="P191" i="1"/>
  <c r="CE24" i="4" l="1"/>
  <c r="CF38" i="4"/>
  <c r="BL38" i="4"/>
  <c r="Y38" i="4" s="1"/>
  <c r="AS38" i="4" s="1"/>
  <c r="CF32" i="4"/>
  <c r="BL32" i="4"/>
  <c r="Y32" i="4" s="1"/>
  <c r="AS32" i="4" s="1"/>
  <c r="CF26" i="4"/>
  <c r="BL26" i="4"/>
  <c r="Y26" i="4" s="1"/>
  <c r="AS26" i="4" s="1"/>
  <c r="CF30" i="4"/>
  <c r="BL30" i="4"/>
  <c r="Y30" i="4" s="1"/>
  <c r="AS30" i="4" s="1"/>
  <c r="BK39" i="4"/>
  <c r="X39" i="4" s="1"/>
  <c r="AR39" i="4" s="1"/>
  <c r="CE39" i="4"/>
  <c r="BL58" i="4"/>
  <c r="Y58" i="4" s="1"/>
  <c r="AS58" i="4" s="1"/>
  <c r="CF58" i="4"/>
  <c r="CF19" i="4"/>
  <c r="BL19" i="4"/>
  <c r="Y19" i="4" s="1"/>
  <c r="AS19" i="4" s="1"/>
  <c r="CF49" i="4"/>
  <c r="BL49" i="4"/>
  <c r="Y49" i="4" s="1"/>
  <c r="AS49" i="4" s="1"/>
  <c r="CF36" i="4"/>
  <c r="BL36" i="4"/>
  <c r="Y36" i="4" s="1"/>
  <c r="AS36" i="4" s="1"/>
  <c r="CF52" i="4"/>
  <c r="BL52" i="4"/>
  <c r="Y52" i="4" s="1"/>
  <c r="AS52" i="4" s="1"/>
  <c r="CF47" i="4"/>
  <c r="BL47" i="4"/>
  <c r="Y47" i="4" s="1"/>
  <c r="AS47" i="4" s="1"/>
  <c r="CF56" i="4"/>
  <c r="BL56" i="4"/>
  <c r="Y56" i="4" s="1"/>
  <c r="AS56" i="4" s="1"/>
  <c r="CF48" i="4"/>
  <c r="BL48" i="4"/>
  <c r="Y48" i="4" s="1"/>
  <c r="AS48" i="4" s="1"/>
  <c r="CF45" i="4"/>
  <c r="BL45" i="4"/>
  <c r="Y45" i="4" s="1"/>
  <c r="AS45" i="4" s="1"/>
  <c r="CF59" i="4"/>
  <c r="BL59" i="4"/>
  <c r="Y59" i="4" s="1"/>
  <c r="AS59" i="4" s="1"/>
  <c r="BL60" i="4"/>
  <c r="Y60" i="4" s="1"/>
  <c r="AS60" i="4" s="1"/>
  <c r="CF60" i="4"/>
  <c r="CF40" i="4"/>
  <c r="BL40" i="4"/>
  <c r="Y40" i="4" s="1"/>
  <c r="AS40" i="4" s="1"/>
  <c r="CF27" i="4"/>
  <c r="BL27" i="4"/>
  <c r="Y27" i="4" s="1"/>
  <c r="AS27" i="4" s="1"/>
  <c r="CF61" i="4"/>
  <c r="BL61" i="4"/>
  <c r="Y61" i="4" s="1"/>
  <c r="AS61" i="4" s="1"/>
  <c r="CF35" i="4"/>
  <c r="BL35" i="4"/>
  <c r="Y35" i="4" s="1"/>
  <c r="AS35" i="4" s="1"/>
  <c r="BL53" i="4"/>
  <c r="Y53" i="4" s="1"/>
  <c r="AS53" i="4" s="1"/>
  <c r="CF53" i="4"/>
  <c r="CF63" i="4"/>
  <c r="BL63" i="4"/>
  <c r="Y63" i="4" s="1"/>
  <c r="AS63" i="4" s="1"/>
  <c r="CF31" i="4"/>
  <c r="BL31" i="4"/>
  <c r="Y31" i="4" s="1"/>
  <c r="AS31" i="4" s="1"/>
  <c r="CF33" i="4"/>
  <c r="BL33" i="4"/>
  <c r="Y33" i="4" s="1"/>
  <c r="AS33" i="4" s="1"/>
  <c r="CF51" i="4"/>
  <c r="BL51" i="4"/>
  <c r="Y51" i="4" s="1"/>
  <c r="AS51" i="4" s="1"/>
  <c r="BL24" i="4"/>
  <c r="Y24" i="4" s="1"/>
  <c r="AS24" i="4" s="1"/>
  <c r="BL62" i="4"/>
  <c r="Y62" i="4" s="1"/>
  <c r="AS62" i="4" s="1"/>
  <c r="CF62" i="4"/>
  <c r="CF20" i="4"/>
  <c r="BL20" i="4"/>
  <c r="Y20" i="4" s="1"/>
  <c r="AS20" i="4" s="1"/>
  <c r="CF46" i="4"/>
  <c r="BL46" i="4"/>
  <c r="Y46" i="4" s="1"/>
  <c r="AS46" i="4" s="1"/>
  <c r="CF34" i="4"/>
  <c r="BL34" i="4"/>
  <c r="Y34" i="4" s="1"/>
  <c r="AS34" i="4" s="1"/>
  <c r="CF54" i="4"/>
  <c r="BL54" i="4"/>
  <c r="Y54" i="4" s="1"/>
  <c r="AS54" i="4" s="1"/>
  <c r="CF25" i="4"/>
  <c r="BL25" i="4"/>
  <c r="Y25" i="4" s="1"/>
  <c r="AS25" i="4" s="1"/>
  <c r="BL57" i="4"/>
  <c r="Y57" i="4" s="1"/>
  <c r="AS57" i="4" s="1"/>
  <c r="CF57" i="4"/>
  <c r="BL55" i="4"/>
  <c r="Y55" i="4" s="1"/>
  <c r="AS55" i="4" s="1"/>
  <c r="CF55" i="4"/>
  <c r="BL29" i="4"/>
  <c r="Y29" i="4" s="1"/>
  <c r="AS29" i="4" s="1"/>
  <c r="CF29" i="4"/>
  <c r="CF28" i="4"/>
  <c r="BL28" i="4"/>
  <c r="Y28" i="4" s="1"/>
  <c r="AS28" i="4" s="1"/>
  <c r="CF50" i="4"/>
  <c r="BL50" i="4"/>
  <c r="Y50" i="4" s="1"/>
  <c r="AS50" i="4" s="1"/>
  <c r="CF37" i="4"/>
  <c r="BL37" i="4"/>
  <c r="Y37" i="4" s="1"/>
  <c r="AS37" i="4" s="1"/>
  <c r="CF41" i="4"/>
  <c r="BL41" i="4"/>
  <c r="Y41" i="4" s="1"/>
  <c r="AS41" i="4" s="1"/>
  <c r="BL18" i="4"/>
  <c r="Y18" i="4" s="1"/>
  <c r="AS18" i="4" s="1"/>
  <c r="CF18" i="4"/>
  <c r="CF17" i="4"/>
  <c r="BL17" i="4"/>
  <c r="Y17" i="4" s="1"/>
  <c r="AS17" i="4" s="1"/>
  <c r="CF22" i="4"/>
  <c r="BL22" i="4"/>
  <c r="Y22" i="4" s="1"/>
  <c r="AS22" i="4" s="1"/>
  <c r="BL23" i="4"/>
  <c r="Y23" i="4" s="1"/>
  <c r="AS23" i="4" s="1"/>
  <c r="CE23" i="4"/>
  <c r="CF21" i="4"/>
  <c r="BL21" i="4"/>
  <c r="Y21" i="4" s="1"/>
  <c r="AS21" i="4" s="1"/>
  <c r="BQ43" i="4"/>
  <c r="AD43" i="4" s="1"/>
  <c r="CK43" i="4"/>
  <c r="AX44" i="4"/>
  <c r="BQ42" i="4"/>
  <c r="AD42" i="4" s="1"/>
  <c r="CK42" i="4"/>
  <c r="BL16" i="4"/>
  <c r="Y16" i="4" s="1"/>
  <c r="AS16" i="4" s="1"/>
  <c r="CF16" i="4" l="1"/>
  <c r="CF23" i="4"/>
  <c r="CF24" i="4"/>
  <c r="CG28" i="4"/>
  <c r="BM28" i="4"/>
  <c r="Z28" i="4" s="1"/>
  <c r="AT28" i="4" s="1"/>
  <c r="CG25" i="4"/>
  <c r="BM25" i="4"/>
  <c r="Z25" i="4" s="1"/>
  <c r="AT25" i="4" s="1"/>
  <c r="CG34" i="4"/>
  <c r="BM34" i="4"/>
  <c r="Z34" i="4" s="1"/>
  <c r="AT34" i="4" s="1"/>
  <c r="BM20" i="4"/>
  <c r="Z20" i="4" s="1"/>
  <c r="AT20" i="4" s="1"/>
  <c r="CG20" i="4"/>
  <c r="BM24" i="4"/>
  <c r="Z24" i="4" s="1"/>
  <c r="AT24" i="4" s="1"/>
  <c r="CG33" i="4"/>
  <c r="BM33" i="4"/>
  <c r="Z33" i="4" s="1"/>
  <c r="AT33" i="4" s="1"/>
  <c r="CG63" i="4"/>
  <c r="BM63" i="4"/>
  <c r="Z63" i="4" s="1"/>
  <c r="AT63" i="4" s="1"/>
  <c r="CG35" i="4"/>
  <c r="BM35" i="4"/>
  <c r="Z35" i="4" s="1"/>
  <c r="AT35" i="4" s="1"/>
  <c r="BM27" i="4"/>
  <c r="Z27" i="4" s="1"/>
  <c r="AT27" i="4" s="1"/>
  <c r="CG27" i="4"/>
  <c r="BM45" i="4"/>
  <c r="Z45" i="4" s="1"/>
  <c r="AT45" i="4" s="1"/>
  <c r="CG45" i="4"/>
  <c r="BM56" i="4"/>
  <c r="Z56" i="4" s="1"/>
  <c r="AT56" i="4" s="1"/>
  <c r="CG56" i="4"/>
  <c r="BM52" i="4"/>
  <c r="Z52" i="4" s="1"/>
  <c r="AT52" i="4" s="1"/>
  <c r="CG52" i="4"/>
  <c r="CG49" i="4"/>
  <c r="BM49" i="4"/>
  <c r="Z49" i="4" s="1"/>
  <c r="AT49" i="4" s="1"/>
  <c r="BM30" i="4"/>
  <c r="Z30" i="4" s="1"/>
  <c r="AT30" i="4" s="1"/>
  <c r="CG30" i="4"/>
  <c r="BM32" i="4"/>
  <c r="Z32" i="4" s="1"/>
  <c r="AT32" i="4" s="1"/>
  <c r="CG32" i="4"/>
  <c r="CG55" i="4"/>
  <c r="BM55" i="4"/>
  <c r="Z55" i="4" s="1"/>
  <c r="AT55" i="4" s="1"/>
  <c r="CG60" i="4"/>
  <c r="BM60" i="4"/>
  <c r="Z60" i="4" s="1"/>
  <c r="AT60" i="4" s="1"/>
  <c r="CG58" i="4"/>
  <c r="BM58" i="4"/>
  <c r="Z58" i="4" s="1"/>
  <c r="AT58" i="4" s="1"/>
  <c r="BM41" i="4"/>
  <c r="Z41" i="4" s="1"/>
  <c r="AT41" i="4" s="1"/>
  <c r="CG41" i="4"/>
  <c r="CG50" i="4"/>
  <c r="BM50" i="4"/>
  <c r="Z50" i="4" s="1"/>
  <c r="AT50" i="4" s="1"/>
  <c r="BM54" i="4"/>
  <c r="Z54" i="4" s="1"/>
  <c r="AT54" i="4" s="1"/>
  <c r="CG54" i="4"/>
  <c r="CG46" i="4"/>
  <c r="BM46" i="4"/>
  <c r="Z46" i="4" s="1"/>
  <c r="AT46" i="4" s="1"/>
  <c r="BM51" i="4"/>
  <c r="Z51" i="4" s="1"/>
  <c r="AT51" i="4" s="1"/>
  <c r="CG51" i="4"/>
  <c r="BM31" i="4"/>
  <c r="Z31" i="4" s="1"/>
  <c r="AT31" i="4" s="1"/>
  <c r="CG31" i="4"/>
  <c r="CG61" i="4"/>
  <c r="BM61" i="4"/>
  <c r="Z61" i="4" s="1"/>
  <c r="AT61" i="4" s="1"/>
  <c r="CG40" i="4"/>
  <c r="BM40" i="4"/>
  <c r="Z40" i="4" s="1"/>
  <c r="AT40" i="4" s="1"/>
  <c r="BM59" i="4"/>
  <c r="Z59" i="4" s="1"/>
  <c r="AT59" i="4" s="1"/>
  <c r="CG59" i="4"/>
  <c r="BM48" i="4"/>
  <c r="Z48" i="4" s="1"/>
  <c r="AT48" i="4" s="1"/>
  <c r="CG48" i="4"/>
  <c r="BM47" i="4"/>
  <c r="Z47" i="4" s="1"/>
  <c r="AT47" i="4" s="1"/>
  <c r="CG47" i="4"/>
  <c r="BM36" i="4"/>
  <c r="Z36" i="4" s="1"/>
  <c r="AT36" i="4" s="1"/>
  <c r="CG36" i="4"/>
  <c r="BM19" i="4"/>
  <c r="Z19" i="4" s="1"/>
  <c r="AT19" i="4" s="1"/>
  <c r="CG19" i="4"/>
  <c r="CG26" i="4"/>
  <c r="BM26" i="4"/>
  <c r="Z26" i="4" s="1"/>
  <c r="AT26" i="4" s="1"/>
  <c r="CG38" i="4"/>
  <c r="BM38" i="4"/>
  <c r="Z38" i="4" s="1"/>
  <c r="AT38" i="4" s="1"/>
  <c r="CG37" i="4"/>
  <c r="BM37" i="4"/>
  <c r="Z37" i="4" s="1"/>
  <c r="AT37" i="4" s="1"/>
  <c r="CG29" i="4"/>
  <c r="BM29" i="4"/>
  <c r="Z29" i="4" s="1"/>
  <c r="AT29" i="4" s="1"/>
  <c r="BM57" i="4"/>
  <c r="Z57" i="4" s="1"/>
  <c r="AT57" i="4" s="1"/>
  <c r="CG57" i="4"/>
  <c r="BM62" i="4"/>
  <c r="Z62" i="4" s="1"/>
  <c r="AT62" i="4" s="1"/>
  <c r="CG62" i="4"/>
  <c r="BM53" i="4"/>
  <c r="Z53" i="4" s="1"/>
  <c r="AT53" i="4" s="1"/>
  <c r="CG53" i="4"/>
  <c r="CF39" i="4"/>
  <c r="BL39" i="4"/>
  <c r="Y39" i="4" s="1"/>
  <c r="AS39" i="4" s="1"/>
  <c r="BM17" i="4"/>
  <c r="Z17" i="4" s="1"/>
  <c r="AT17" i="4" s="1"/>
  <c r="CG17" i="4"/>
  <c r="BM18" i="4"/>
  <c r="Z18" i="4" s="1"/>
  <c r="AT18" i="4" s="1"/>
  <c r="CG18" i="4"/>
  <c r="BM21" i="4"/>
  <c r="Z21" i="4" s="1"/>
  <c r="AT21" i="4" s="1"/>
  <c r="CG21" i="4"/>
  <c r="BM23" i="4"/>
  <c r="Z23" i="4" s="1"/>
  <c r="AT23" i="4" s="1"/>
  <c r="CG22" i="4"/>
  <c r="BM22" i="4"/>
  <c r="Z22" i="4" s="1"/>
  <c r="AT22" i="4" s="1"/>
  <c r="CL44" i="4"/>
  <c r="BR44" i="4"/>
  <c r="AE44" i="4" s="1"/>
  <c r="AX42" i="4"/>
  <c r="AX43" i="4"/>
  <c r="BM16" i="4"/>
  <c r="Z16" i="4" s="1"/>
  <c r="AT16" i="4" s="1"/>
  <c r="CG16" i="4"/>
  <c r="CG24" i="4" l="1"/>
  <c r="CH47" i="4"/>
  <c r="BN47" i="4"/>
  <c r="AA47" i="4" s="1"/>
  <c r="AU47" i="4" s="1"/>
  <c r="BN51" i="4"/>
  <c r="AA51" i="4" s="1"/>
  <c r="AU51" i="4" s="1"/>
  <c r="CH51" i="4"/>
  <c r="BN37" i="4"/>
  <c r="AA37" i="4" s="1"/>
  <c r="AU37" i="4" s="1"/>
  <c r="CH37" i="4"/>
  <c r="BN26" i="4"/>
  <c r="AA26" i="4" s="1"/>
  <c r="AU26" i="4" s="1"/>
  <c r="CH26" i="4"/>
  <c r="BN40" i="4"/>
  <c r="AA40" i="4" s="1"/>
  <c r="AU40" i="4" s="1"/>
  <c r="CH40" i="4"/>
  <c r="BN46" i="4"/>
  <c r="AA46" i="4" s="1"/>
  <c r="AU46" i="4" s="1"/>
  <c r="CH46" i="4"/>
  <c r="CH50" i="4"/>
  <c r="BN50" i="4"/>
  <c r="AA50" i="4" s="1"/>
  <c r="AU50" i="4" s="1"/>
  <c r="BN58" i="4"/>
  <c r="AA58" i="4" s="1"/>
  <c r="AU58" i="4" s="1"/>
  <c r="CH58" i="4"/>
  <c r="CH55" i="4"/>
  <c r="BN55" i="4"/>
  <c r="AA55" i="4" s="1"/>
  <c r="AU55" i="4" s="1"/>
  <c r="BN35" i="4"/>
  <c r="AA35" i="4" s="1"/>
  <c r="AU35" i="4" s="1"/>
  <c r="CH35" i="4"/>
  <c r="CH33" i="4"/>
  <c r="BN33" i="4"/>
  <c r="AA33" i="4" s="1"/>
  <c r="AU33" i="4" s="1"/>
  <c r="BN25" i="4"/>
  <c r="AA25" i="4" s="1"/>
  <c r="AU25" i="4" s="1"/>
  <c r="CH25" i="4"/>
  <c r="BN53" i="4"/>
  <c r="AA53" i="4" s="1"/>
  <c r="AU53" i="4" s="1"/>
  <c r="CH53" i="4"/>
  <c r="BN57" i="4"/>
  <c r="AA57" i="4" s="1"/>
  <c r="AU57" i="4" s="1"/>
  <c r="CH57" i="4"/>
  <c r="CH36" i="4"/>
  <c r="BN36" i="4"/>
  <c r="AA36" i="4" s="1"/>
  <c r="AU36" i="4" s="1"/>
  <c r="BN48" i="4"/>
  <c r="AA48" i="4" s="1"/>
  <c r="AU48" i="4" s="1"/>
  <c r="CH48" i="4"/>
  <c r="CH31" i="4"/>
  <c r="BN31" i="4"/>
  <c r="AA31" i="4" s="1"/>
  <c r="AU31" i="4" s="1"/>
  <c r="CH30" i="4"/>
  <c r="BN30" i="4"/>
  <c r="AA30" i="4" s="1"/>
  <c r="AU30" i="4" s="1"/>
  <c r="BN52" i="4"/>
  <c r="AA52" i="4" s="1"/>
  <c r="AU52" i="4" s="1"/>
  <c r="CH52" i="4"/>
  <c r="BN45" i="4"/>
  <c r="AA45" i="4" s="1"/>
  <c r="AU45" i="4" s="1"/>
  <c r="CH45" i="4"/>
  <c r="CH20" i="4"/>
  <c r="BN20" i="4"/>
  <c r="AA20" i="4" s="1"/>
  <c r="AU20" i="4" s="1"/>
  <c r="CG39" i="4"/>
  <c r="BM39" i="4"/>
  <c r="Z39" i="4" s="1"/>
  <c r="AT39" i="4" s="1"/>
  <c r="BN29" i="4"/>
  <c r="AA29" i="4" s="1"/>
  <c r="AU29" i="4" s="1"/>
  <c r="CH29" i="4"/>
  <c r="BN38" i="4"/>
  <c r="AA38" i="4" s="1"/>
  <c r="AU38" i="4" s="1"/>
  <c r="CH38" i="4"/>
  <c r="CH61" i="4"/>
  <c r="BN61" i="4"/>
  <c r="AA61" i="4" s="1"/>
  <c r="AU61" i="4" s="1"/>
  <c r="BN60" i="4"/>
  <c r="AA60" i="4" s="1"/>
  <c r="AU60" i="4" s="1"/>
  <c r="CH60" i="4"/>
  <c r="CH49" i="4"/>
  <c r="BN49" i="4"/>
  <c r="AA49" i="4" s="1"/>
  <c r="AU49" i="4" s="1"/>
  <c r="CH63" i="4"/>
  <c r="BN63" i="4"/>
  <c r="AA63" i="4" s="1"/>
  <c r="AU63" i="4" s="1"/>
  <c r="BN24" i="4"/>
  <c r="AA24" i="4" s="1"/>
  <c r="AU24" i="4" s="1"/>
  <c r="BN34" i="4"/>
  <c r="AA34" i="4" s="1"/>
  <c r="AU34" i="4" s="1"/>
  <c r="CH34" i="4"/>
  <c r="BN28" i="4"/>
  <c r="AA28" i="4" s="1"/>
  <c r="AU28" i="4" s="1"/>
  <c r="CH28" i="4"/>
  <c r="CH62" i="4"/>
  <c r="BN62" i="4"/>
  <c r="AA62" i="4" s="1"/>
  <c r="AU62" i="4" s="1"/>
  <c r="CH19" i="4"/>
  <c r="BN19" i="4"/>
  <c r="AA19" i="4" s="1"/>
  <c r="AU19" i="4" s="1"/>
  <c r="CH59" i="4"/>
  <c r="BN59" i="4"/>
  <c r="AA59" i="4" s="1"/>
  <c r="AU59" i="4" s="1"/>
  <c r="CH54" i="4"/>
  <c r="BN54" i="4"/>
  <c r="AA54" i="4" s="1"/>
  <c r="AU54" i="4" s="1"/>
  <c r="CH41" i="4"/>
  <c r="BN41" i="4"/>
  <c r="AA41" i="4" s="1"/>
  <c r="AU41" i="4" s="1"/>
  <c r="BN32" i="4"/>
  <c r="AA32" i="4" s="1"/>
  <c r="AU32" i="4" s="1"/>
  <c r="CH32" i="4"/>
  <c r="BN56" i="4"/>
  <c r="AA56" i="4" s="1"/>
  <c r="AU56" i="4" s="1"/>
  <c r="CH56" i="4"/>
  <c r="CH27" i="4"/>
  <c r="BN27" i="4"/>
  <c r="AA27" i="4" s="1"/>
  <c r="AU27" i="4" s="1"/>
  <c r="BN18" i="4"/>
  <c r="AA18" i="4" s="1"/>
  <c r="AU18" i="4" s="1"/>
  <c r="CH18" i="4"/>
  <c r="BN17" i="4"/>
  <c r="AA17" i="4" s="1"/>
  <c r="AU17" i="4" s="1"/>
  <c r="CH17" i="4"/>
  <c r="CH22" i="4"/>
  <c r="BN22" i="4"/>
  <c r="AA22" i="4" s="1"/>
  <c r="AU22" i="4" s="1"/>
  <c r="BN23" i="4"/>
  <c r="AA23" i="4" s="1"/>
  <c r="AU23" i="4" s="1"/>
  <c r="CH23" i="4"/>
  <c r="CG23" i="4"/>
  <c r="CH21" i="4"/>
  <c r="BN21" i="4"/>
  <c r="AA21" i="4" s="1"/>
  <c r="AU21" i="4" s="1"/>
  <c r="CL43" i="4"/>
  <c r="BR43" i="4"/>
  <c r="AE43" i="4" s="1"/>
  <c r="AY44" i="4"/>
  <c r="CL42" i="4"/>
  <c r="BR42" i="4"/>
  <c r="AE42" i="4" s="1"/>
  <c r="BN16" i="4"/>
  <c r="AA16" i="4" s="1"/>
  <c r="AU16" i="4" s="1"/>
  <c r="CH16" i="4"/>
  <c r="CH24" i="4" l="1"/>
  <c r="BO27" i="4"/>
  <c r="AB27" i="4" s="1"/>
  <c r="AV27" i="4" s="1"/>
  <c r="CI27" i="4"/>
  <c r="CI32" i="4"/>
  <c r="BO32" i="4"/>
  <c r="AB32" i="4" s="1"/>
  <c r="AV32" i="4" s="1"/>
  <c r="BO24" i="4"/>
  <c r="AB24" i="4" s="1"/>
  <c r="AV24" i="4" s="1"/>
  <c r="CI41" i="4"/>
  <c r="BO41" i="4"/>
  <c r="AB41" i="4" s="1"/>
  <c r="AV41" i="4" s="1"/>
  <c r="CI59" i="4"/>
  <c r="BO59" i="4"/>
  <c r="AB59" i="4" s="1"/>
  <c r="AV59" i="4" s="1"/>
  <c r="BO62" i="4"/>
  <c r="AB62" i="4" s="1"/>
  <c r="AV62" i="4" s="1"/>
  <c r="CI62" i="4"/>
  <c r="BO63" i="4"/>
  <c r="AB63" i="4" s="1"/>
  <c r="AV63" i="4" s="1"/>
  <c r="CI63" i="4"/>
  <c r="BN39" i="4"/>
  <c r="AA39" i="4" s="1"/>
  <c r="AU39" i="4" s="1"/>
  <c r="CH39" i="4"/>
  <c r="BO30" i="4"/>
  <c r="AB30" i="4" s="1"/>
  <c r="AV30" i="4" s="1"/>
  <c r="CI30" i="4"/>
  <c r="BO34" i="4"/>
  <c r="AB34" i="4" s="1"/>
  <c r="AV34" i="4" s="1"/>
  <c r="CI34" i="4"/>
  <c r="BO38" i="4"/>
  <c r="AB38" i="4" s="1"/>
  <c r="AV38" i="4" s="1"/>
  <c r="CI38" i="4"/>
  <c r="BO45" i="4"/>
  <c r="AB45" i="4" s="1"/>
  <c r="AV45" i="4" s="1"/>
  <c r="CI45" i="4"/>
  <c r="CI48" i="4"/>
  <c r="BO48" i="4"/>
  <c r="AB48" i="4" s="1"/>
  <c r="AV48" i="4" s="1"/>
  <c r="BO57" i="4"/>
  <c r="AB57" i="4" s="1"/>
  <c r="AV57" i="4" s="1"/>
  <c r="CI57" i="4"/>
  <c r="CI25" i="4"/>
  <c r="BO25" i="4"/>
  <c r="AB25" i="4" s="1"/>
  <c r="AV25" i="4" s="1"/>
  <c r="CI35" i="4"/>
  <c r="BO35" i="4"/>
  <c r="AB35" i="4" s="1"/>
  <c r="AV35" i="4" s="1"/>
  <c r="CI58" i="4"/>
  <c r="BO58" i="4"/>
  <c r="AB58" i="4" s="1"/>
  <c r="AV58" i="4" s="1"/>
  <c r="CI46" i="4"/>
  <c r="BO46" i="4"/>
  <c r="AB46" i="4" s="1"/>
  <c r="AV46" i="4" s="1"/>
  <c r="CI26" i="4"/>
  <c r="BO26" i="4"/>
  <c r="AB26" i="4" s="1"/>
  <c r="AV26" i="4" s="1"/>
  <c r="BO51" i="4"/>
  <c r="AB51" i="4" s="1"/>
  <c r="AV51" i="4" s="1"/>
  <c r="CI51" i="4"/>
  <c r="BO54" i="4"/>
  <c r="AB54" i="4" s="1"/>
  <c r="AV54" i="4" s="1"/>
  <c r="CI54" i="4"/>
  <c r="BO19" i="4"/>
  <c r="AB19" i="4" s="1"/>
  <c r="AV19" i="4" s="1"/>
  <c r="CI19" i="4"/>
  <c r="BO49" i="4"/>
  <c r="AB49" i="4" s="1"/>
  <c r="AV49" i="4" s="1"/>
  <c r="CI49" i="4"/>
  <c r="CI61" i="4"/>
  <c r="BO61" i="4"/>
  <c r="AB61" i="4" s="1"/>
  <c r="AV61" i="4" s="1"/>
  <c r="BO20" i="4"/>
  <c r="AB20" i="4" s="1"/>
  <c r="AV20" i="4" s="1"/>
  <c r="CI20" i="4"/>
  <c r="BO31" i="4"/>
  <c r="AB31" i="4" s="1"/>
  <c r="AV31" i="4" s="1"/>
  <c r="CI31" i="4"/>
  <c r="CI36" i="4"/>
  <c r="BO36" i="4"/>
  <c r="AB36" i="4" s="1"/>
  <c r="AV36" i="4" s="1"/>
  <c r="CI33" i="4"/>
  <c r="BO33" i="4"/>
  <c r="AB33" i="4" s="1"/>
  <c r="AV33" i="4" s="1"/>
  <c r="BO55" i="4"/>
  <c r="AB55" i="4" s="1"/>
  <c r="AV55" i="4" s="1"/>
  <c r="CI55" i="4"/>
  <c r="BO50" i="4"/>
  <c r="AB50" i="4" s="1"/>
  <c r="AV50" i="4" s="1"/>
  <c r="CI50" i="4"/>
  <c r="BO47" i="4"/>
  <c r="AB47" i="4" s="1"/>
  <c r="AV47" i="4" s="1"/>
  <c r="CI47" i="4"/>
  <c r="CI56" i="4"/>
  <c r="BO56" i="4"/>
  <c r="AB56" i="4" s="1"/>
  <c r="AV56" i="4" s="1"/>
  <c r="BO60" i="4"/>
  <c r="AB60" i="4" s="1"/>
  <c r="AV60" i="4" s="1"/>
  <c r="CI60" i="4"/>
  <c r="CI28" i="4"/>
  <c r="BO28" i="4"/>
  <c r="AB28" i="4" s="1"/>
  <c r="AV28" i="4" s="1"/>
  <c r="CI29" i="4"/>
  <c r="BO29" i="4"/>
  <c r="AB29" i="4" s="1"/>
  <c r="AV29" i="4" s="1"/>
  <c r="CI52" i="4"/>
  <c r="BO52" i="4"/>
  <c r="AB52" i="4" s="1"/>
  <c r="AV52" i="4" s="1"/>
  <c r="BO53" i="4"/>
  <c r="AB53" i="4" s="1"/>
  <c r="AV53" i="4" s="1"/>
  <c r="CI53" i="4"/>
  <c r="BO40" i="4"/>
  <c r="AB40" i="4" s="1"/>
  <c r="AV40" i="4" s="1"/>
  <c r="CI40" i="4"/>
  <c r="BO37" i="4"/>
  <c r="AB37" i="4" s="1"/>
  <c r="AV37" i="4" s="1"/>
  <c r="CI37" i="4"/>
  <c r="BO17" i="4"/>
  <c r="AB17" i="4" s="1"/>
  <c r="AV17" i="4" s="1"/>
  <c r="CI17" i="4"/>
  <c r="BO18" i="4"/>
  <c r="AB18" i="4" s="1"/>
  <c r="AV18" i="4" s="1"/>
  <c r="CI18" i="4"/>
  <c r="BO21" i="4"/>
  <c r="AB21" i="4" s="1"/>
  <c r="AV21" i="4" s="1"/>
  <c r="CI21" i="4"/>
  <c r="BO22" i="4"/>
  <c r="AB22" i="4" s="1"/>
  <c r="AV22" i="4" s="1"/>
  <c r="CI22" i="4"/>
  <c r="BO23" i="4"/>
  <c r="AB23" i="4" s="1"/>
  <c r="AV23" i="4" s="1"/>
  <c r="AY42" i="4"/>
  <c r="BS44" i="4"/>
  <c r="AF44" i="4" s="1"/>
  <c r="CM44" i="4"/>
  <c r="AY43" i="4"/>
  <c r="BO16" i="4"/>
  <c r="AB16" i="4" s="1"/>
  <c r="AV16" i="4" s="1"/>
  <c r="CI16" i="4" l="1"/>
  <c r="CI24" i="4"/>
  <c r="CJ52" i="4"/>
  <c r="BP52" i="4"/>
  <c r="AC52" i="4" s="1"/>
  <c r="AW52" i="4" s="1"/>
  <c r="BP56" i="4"/>
  <c r="AC56" i="4" s="1"/>
  <c r="AW56" i="4" s="1"/>
  <c r="CJ56" i="4"/>
  <c r="CJ33" i="4"/>
  <c r="BP33" i="4"/>
  <c r="AC33" i="4" s="1"/>
  <c r="AW33" i="4" s="1"/>
  <c r="BP61" i="4"/>
  <c r="AC61" i="4" s="1"/>
  <c r="AW61" i="4" s="1"/>
  <c r="CJ61" i="4"/>
  <c r="CJ46" i="4"/>
  <c r="BP46" i="4"/>
  <c r="AC46" i="4" s="1"/>
  <c r="AW46" i="4" s="1"/>
  <c r="CJ35" i="4"/>
  <c r="BP35" i="4"/>
  <c r="AC35" i="4" s="1"/>
  <c r="AW35" i="4" s="1"/>
  <c r="BP41" i="4"/>
  <c r="AC41" i="4" s="1"/>
  <c r="AW41" i="4" s="1"/>
  <c r="CJ41" i="4"/>
  <c r="CJ32" i="4"/>
  <c r="BP32" i="4"/>
  <c r="AC32" i="4" s="1"/>
  <c r="AW32" i="4" s="1"/>
  <c r="CI23" i="4"/>
  <c r="BP40" i="4"/>
  <c r="AC40" i="4" s="1"/>
  <c r="AW40" i="4" s="1"/>
  <c r="CJ40" i="4"/>
  <c r="CJ50" i="4"/>
  <c r="BP50" i="4"/>
  <c r="AC50" i="4" s="1"/>
  <c r="AW50" i="4" s="1"/>
  <c r="CJ31" i="4"/>
  <c r="BP31" i="4"/>
  <c r="AC31" i="4" s="1"/>
  <c r="AW31" i="4" s="1"/>
  <c r="BP19" i="4"/>
  <c r="AC19" i="4" s="1"/>
  <c r="AW19" i="4" s="1"/>
  <c r="CJ19" i="4"/>
  <c r="CJ51" i="4"/>
  <c r="BP51" i="4"/>
  <c r="AC51" i="4" s="1"/>
  <c r="AW51" i="4" s="1"/>
  <c r="BP57" i="4"/>
  <c r="AC57" i="4" s="1"/>
  <c r="AW57" i="4" s="1"/>
  <c r="CJ57" i="4"/>
  <c r="CJ45" i="4"/>
  <c r="BP45" i="4"/>
  <c r="AC45" i="4" s="1"/>
  <c r="AW45" i="4" s="1"/>
  <c r="CJ34" i="4"/>
  <c r="BP34" i="4"/>
  <c r="AC34" i="4" s="1"/>
  <c r="AW34" i="4" s="1"/>
  <c r="CI39" i="4"/>
  <c r="BO39" i="4"/>
  <c r="AB39" i="4" s="1"/>
  <c r="AV39" i="4" s="1"/>
  <c r="BP62" i="4"/>
  <c r="AC62" i="4" s="1"/>
  <c r="AW62" i="4" s="1"/>
  <c r="CJ62" i="4"/>
  <c r="CJ28" i="4"/>
  <c r="BP28" i="4"/>
  <c r="AC28" i="4" s="1"/>
  <c r="AW28" i="4" s="1"/>
  <c r="CJ29" i="4"/>
  <c r="BP29" i="4"/>
  <c r="AC29" i="4" s="1"/>
  <c r="AW29" i="4" s="1"/>
  <c r="BP36" i="4"/>
  <c r="AC36" i="4" s="1"/>
  <c r="AW36" i="4" s="1"/>
  <c r="CJ36" i="4"/>
  <c r="BP26" i="4"/>
  <c r="AC26" i="4" s="1"/>
  <c r="AW26" i="4" s="1"/>
  <c r="CJ26" i="4"/>
  <c r="CJ58" i="4"/>
  <c r="BP58" i="4"/>
  <c r="AC58" i="4" s="1"/>
  <c r="AW58" i="4" s="1"/>
  <c r="CJ25" i="4"/>
  <c r="BP25" i="4"/>
  <c r="AC25" i="4" s="1"/>
  <c r="AW25" i="4" s="1"/>
  <c r="CJ48" i="4"/>
  <c r="BP48" i="4"/>
  <c r="AC48" i="4" s="1"/>
  <c r="AW48" i="4" s="1"/>
  <c r="CJ59" i="4"/>
  <c r="BP59" i="4"/>
  <c r="AC59" i="4" s="1"/>
  <c r="AW59" i="4" s="1"/>
  <c r="BP24" i="4"/>
  <c r="AC24" i="4" s="1"/>
  <c r="AW24" i="4" s="1"/>
  <c r="BP37" i="4"/>
  <c r="AC37" i="4" s="1"/>
  <c r="AW37" i="4" s="1"/>
  <c r="CJ37" i="4"/>
  <c r="BP53" i="4"/>
  <c r="AC53" i="4" s="1"/>
  <c r="AW53" i="4" s="1"/>
  <c r="CJ53" i="4"/>
  <c r="BP60" i="4"/>
  <c r="AC60" i="4" s="1"/>
  <c r="AW60" i="4" s="1"/>
  <c r="CJ60" i="4"/>
  <c r="BP47" i="4"/>
  <c r="AC47" i="4" s="1"/>
  <c r="AW47" i="4" s="1"/>
  <c r="CJ47" i="4"/>
  <c r="CJ55" i="4"/>
  <c r="BP55" i="4"/>
  <c r="AC55" i="4" s="1"/>
  <c r="AW55" i="4" s="1"/>
  <c r="CJ20" i="4"/>
  <c r="BP20" i="4"/>
  <c r="AC20" i="4" s="1"/>
  <c r="AW20" i="4" s="1"/>
  <c r="CJ49" i="4"/>
  <c r="BP49" i="4"/>
  <c r="AC49" i="4" s="1"/>
  <c r="AW49" i="4" s="1"/>
  <c r="CJ54" i="4"/>
  <c r="BP54" i="4"/>
  <c r="AC54" i="4" s="1"/>
  <c r="AW54" i="4" s="1"/>
  <c r="BP38" i="4"/>
  <c r="AC38" i="4" s="1"/>
  <c r="AW38" i="4" s="1"/>
  <c r="CJ38" i="4"/>
  <c r="CJ30" i="4"/>
  <c r="BP30" i="4"/>
  <c r="AC30" i="4" s="1"/>
  <c r="AW30" i="4" s="1"/>
  <c r="CJ63" i="4"/>
  <c r="BP63" i="4"/>
  <c r="AC63" i="4" s="1"/>
  <c r="AW63" i="4" s="1"/>
  <c r="CJ27" i="4"/>
  <c r="BP27" i="4"/>
  <c r="AC27" i="4" s="1"/>
  <c r="AW27" i="4" s="1"/>
  <c r="CJ18" i="4"/>
  <c r="BP18" i="4"/>
  <c r="AC18" i="4" s="1"/>
  <c r="AW18" i="4" s="1"/>
  <c r="CJ17" i="4"/>
  <c r="BP17" i="4"/>
  <c r="AC17" i="4" s="1"/>
  <c r="AW17" i="4" s="1"/>
  <c r="BP22" i="4"/>
  <c r="AC22" i="4" s="1"/>
  <c r="AW22" i="4" s="1"/>
  <c r="CJ22" i="4"/>
  <c r="CJ23" i="4"/>
  <c r="BP23" i="4"/>
  <c r="AC23" i="4" s="1"/>
  <c r="AW23" i="4" s="1"/>
  <c r="CJ21" i="4"/>
  <c r="BP21" i="4"/>
  <c r="AC21" i="4" s="1"/>
  <c r="AW21" i="4" s="1"/>
  <c r="CM42" i="4"/>
  <c r="BS42" i="4"/>
  <c r="AF42" i="4" s="1"/>
  <c r="BS43" i="4"/>
  <c r="AF43" i="4" s="1"/>
  <c r="CM43" i="4"/>
  <c r="AZ44" i="4"/>
  <c r="BP16" i="4"/>
  <c r="AC16" i="4" s="1"/>
  <c r="AW16" i="4" s="1"/>
  <c r="CJ16" i="4"/>
  <c r="CJ24" i="4" l="1"/>
  <c r="CK54" i="4"/>
  <c r="BQ54" i="4"/>
  <c r="AD54" i="4" s="1"/>
  <c r="AX54" i="4" s="1"/>
  <c r="BP39" i="4"/>
  <c r="AC39" i="4" s="1"/>
  <c r="AW39" i="4" s="1"/>
  <c r="CJ39" i="4"/>
  <c r="BQ49" i="4"/>
  <c r="AD49" i="4" s="1"/>
  <c r="AX49" i="4" s="1"/>
  <c r="CK49" i="4"/>
  <c r="BQ38" i="4"/>
  <c r="AD38" i="4" s="1"/>
  <c r="AX38" i="4" s="1"/>
  <c r="CK38" i="4"/>
  <c r="CK60" i="4"/>
  <c r="BQ60" i="4"/>
  <c r="AD60" i="4" s="1"/>
  <c r="AX60" i="4" s="1"/>
  <c r="CK37" i="4"/>
  <c r="BQ37" i="4"/>
  <c r="AD37" i="4" s="1"/>
  <c r="AX37" i="4" s="1"/>
  <c r="BQ26" i="4"/>
  <c r="AD26" i="4" s="1"/>
  <c r="AX26" i="4" s="1"/>
  <c r="CK26" i="4"/>
  <c r="CK62" i="4"/>
  <c r="BQ62" i="4"/>
  <c r="AD62" i="4" s="1"/>
  <c r="AX62" i="4" s="1"/>
  <c r="BQ57" i="4"/>
  <c r="AD57" i="4" s="1"/>
  <c r="AX57" i="4" s="1"/>
  <c r="CK57" i="4"/>
  <c r="CK19" i="4"/>
  <c r="BQ19" i="4"/>
  <c r="AD19" i="4" s="1"/>
  <c r="AX19" i="4" s="1"/>
  <c r="BQ32" i="4"/>
  <c r="AD32" i="4" s="1"/>
  <c r="AX32" i="4" s="1"/>
  <c r="CK32" i="4"/>
  <c r="CK35" i="4"/>
  <c r="BQ35" i="4"/>
  <c r="AD35" i="4" s="1"/>
  <c r="AX35" i="4" s="1"/>
  <c r="BQ30" i="4"/>
  <c r="AD30" i="4" s="1"/>
  <c r="AX30" i="4" s="1"/>
  <c r="CK30" i="4"/>
  <c r="BQ24" i="4"/>
  <c r="AD24" i="4" s="1"/>
  <c r="AX24" i="4" s="1"/>
  <c r="CK28" i="4"/>
  <c r="BQ28" i="4"/>
  <c r="AD28" i="4" s="1"/>
  <c r="AX28" i="4" s="1"/>
  <c r="BQ45" i="4"/>
  <c r="AD45" i="4" s="1"/>
  <c r="AX45" i="4" s="1"/>
  <c r="CK45" i="4"/>
  <c r="BQ51" i="4"/>
  <c r="AD51" i="4" s="1"/>
  <c r="AX51" i="4" s="1"/>
  <c r="CK51" i="4"/>
  <c r="CK31" i="4"/>
  <c r="BQ31" i="4"/>
  <c r="AD31" i="4" s="1"/>
  <c r="AX31" i="4" s="1"/>
  <c r="BQ61" i="4"/>
  <c r="AD61" i="4" s="1"/>
  <c r="AX61" i="4" s="1"/>
  <c r="CK61" i="4"/>
  <c r="BQ56" i="4"/>
  <c r="AD56" i="4" s="1"/>
  <c r="AX56" i="4" s="1"/>
  <c r="CK56" i="4"/>
  <c r="BQ27" i="4"/>
  <c r="AD27" i="4" s="1"/>
  <c r="AX27" i="4" s="1"/>
  <c r="CK27" i="4"/>
  <c r="CK48" i="4"/>
  <c r="BQ48" i="4"/>
  <c r="AD48" i="4" s="1"/>
  <c r="AX48" i="4" s="1"/>
  <c r="BQ47" i="4"/>
  <c r="AD47" i="4" s="1"/>
  <c r="AX47" i="4" s="1"/>
  <c r="CK47" i="4"/>
  <c r="CK53" i="4"/>
  <c r="BQ53" i="4"/>
  <c r="AD53" i="4" s="1"/>
  <c r="AX53" i="4" s="1"/>
  <c r="CK36" i="4"/>
  <c r="BQ36" i="4"/>
  <c r="AD36" i="4" s="1"/>
  <c r="AX36" i="4" s="1"/>
  <c r="CK40" i="4"/>
  <c r="BQ40" i="4"/>
  <c r="AD40" i="4" s="1"/>
  <c r="AX40" i="4" s="1"/>
  <c r="CK46" i="4"/>
  <c r="BQ46" i="4"/>
  <c r="AD46" i="4" s="1"/>
  <c r="AX46" i="4" s="1"/>
  <c r="BQ33" i="4"/>
  <c r="AD33" i="4" s="1"/>
  <c r="AX33" i="4" s="1"/>
  <c r="CK33" i="4"/>
  <c r="CK52" i="4"/>
  <c r="BQ52" i="4"/>
  <c r="AD52" i="4" s="1"/>
  <c r="AX52" i="4" s="1"/>
  <c r="CK20" i="4"/>
  <c r="BQ20" i="4"/>
  <c r="AD20" i="4" s="1"/>
  <c r="AX20" i="4" s="1"/>
  <c r="BQ58" i="4"/>
  <c r="AD58" i="4" s="1"/>
  <c r="AX58" i="4" s="1"/>
  <c r="CK58" i="4"/>
  <c r="BQ63" i="4"/>
  <c r="AD63" i="4" s="1"/>
  <c r="AX63" i="4" s="1"/>
  <c r="CK63" i="4"/>
  <c r="BQ55" i="4"/>
  <c r="AD55" i="4" s="1"/>
  <c r="AX55" i="4" s="1"/>
  <c r="CK55" i="4"/>
  <c r="CK59" i="4"/>
  <c r="BQ59" i="4"/>
  <c r="AD59" i="4" s="1"/>
  <c r="AX59" i="4" s="1"/>
  <c r="BQ25" i="4"/>
  <c r="AD25" i="4" s="1"/>
  <c r="AX25" i="4" s="1"/>
  <c r="CK25" i="4"/>
  <c r="BQ29" i="4"/>
  <c r="AD29" i="4" s="1"/>
  <c r="AX29" i="4" s="1"/>
  <c r="CK29" i="4"/>
  <c r="BQ34" i="4"/>
  <c r="AD34" i="4" s="1"/>
  <c r="AX34" i="4" s="1"/>
  <c r="CK34" i="4"/>
  <c r="CK50" i="4"/>
  <c r="BQ50" i="4"/>
  <c r="AD50" i="4" s="1"/>
  <c r="AX50" i="4" s="1"/>
  <c r="CK41" i="4"/>
  <c r="BQ41" i="4"/>
  <c r="AD41" i="4" s="1"/>
  <c r="AX41" i="4" s="1"/>
  <c r="CK17" i="4"/>
  <c r="BQ17" i="4"/>
  <c r="AD17" i="4" s="1"/>
  <c r="AX17" i="4" s="1"/>
  <c r="BQ18" i="4"/>
  <c r="AD18" i="4" s="1"/>
  <c r="AX18" i="4" s="1"/>
  <c r="CK18" i="4"/>
  <c r="CK23" i="4"/>
  <c r="BQ23" i="4"/>
  <c r="AD23" i="4" s="1"/>
  <c r="AX23" i="4" s="1"/>
  <c r="CK21" i="4"/>
  <c r="BQ21" i="4"/>
  <c r="AD21" i="4" s="1"/>
  <c r="AX21" i="4" s="1"/>
  <c r="CK22" i="4"/>
  <c r="BQ22" i="4"/>
  <c r="AD22" i="4" s="1"/>
  <c r="AX22" i="4" s="1"/>
  <c r="AZ43" i="4"/>
  <c r="AZ42" i="4"/>
  <c r="CN44" i="4"/>
  <c r="BT44" i="4"/>
  <c r="AG44" i="4" s="1"/>
  <c r="BQ16" i="4"/>
  <c r="AD16" i="4" s="1"/>
  <c r="AX16" i="4" s="1"/>
  <c r="CK16" i="4"/>
  <c r="CK24" i="4" l="1"/>
  <c r="CL35" i="4"/>
  <c r="BR35" i="4"/>
  <c r="AE35" i="4" s="1"/>
  <c r="AY35" i="4" s="1"/>
  <c r="CL40" i="4"/>
  <c r="BR40" i="4"/>
  <c r="AE40" i="4" s="1"/>
  <c r="AY40" i="4" s="1"/>
  <c r="BR31" i="4"/>
  <c r="AE31" i="4" s="1"/>
  <c r="AY31" i="4" s="1"/>
  <c r="CL31" i="4"/>
  <c r="CL19" i="4"/>
  <c r="BR19" i="4"/>
  <c r="AE19" i="4" s="1"/>
  <c r="AY19" i="4" s="1"/>
  <c r="CL63" i="4"/>
  <c r="BR63" i="4"/>
  <c r="AE63" i="4" s="1"/>
  <c r="AY63" i="4" s="1"/>
  <c r="CL33" i="4"/>
  <c r="BR33" i="4"/>
  <c r="AE33" i="4" s="1"/>
  <c r="AY33" i="4" s="1"/>
  <c r="BR56" i="4"/>
  <c r="AE56" i="4" s="1"/>
  <c r="AY56" i="4" s="1"/>
  <c r="CL56" i="4"/>
  <c r="CL45" i="4"/>
  <c r="BR45" i="4"/>
  <c r="AE45" i="4" s="1"/>
  <c r="AY45" i="4" s="1"/>
  <c r="CL24" i="4"/>
  <c r="BR24" i="4"/>
  <c r="AE24" i="4" s="1"/>
  <c r="AY24" i="4" s="1"/>
  <c r="CL38" i="4"/>
  <c r="BR38" i="4"/>
  <c r="AE38" i="4" s="1"/>
  <c r="AY38" i="4" s="1"/>
  <c r="CK39" i="4"/>
  <c r="BQ39" i="4"/>
  <c r="AD39" i="4" s="1"/>
  <c r="AX39" i="4" s="1"/>
  <c r="CL50" i="4"/>
  <c r="BR50" i="4"/>
  <c r="AE50" i="4" s="1"/>
  <c r="AY50" i="4" s="1"/>
  <c r="CL20" i="4"/>
  <c r="BR20" i="4"/>
  <c r="AE20" i="4" s="1"/>
  <c r="AY20" i="4" s="1"/>
  <c r="BR53" i="4"/>
  <c r="AE53" i="4" s="1"/>
  <c r="AY53" i="4" s="1"/>
  <c r="CL53" i="4"/>
  <c r="CL37" i="4"/>
  <c r="BR37" i="4"/>
  <c r="AE37" i="4" s="1"/>
  <c r="AY37" i="4" s="1"/>
  <c r="CL29" i="4"/>
  <c r="BR29" i="4"/>
  <c r="AE29" i="4" s="1"/>
  <c r="AY29" i="4" s="1"/>
  <c r="CL41" i="4"/>
  <c r="BR41" i="4"/>
  <c r="AE41" i="4" s="1"/>
  <c r="AY41" i="4" s="1"/>
  <c r="CL52" i="4"/>
  <c r="BR52" i="4"/>
  <c r="AE52" i="4" s="1"/>
  <c r="AY52" i="4" s="1"/>
  <c r="CL46" i="4"/>
  <c r="BR46" i="4"/>
  <c r="AE46" i="4" s="1"/>
  <c r="AY46" i="4" s="1"/>
  <c r="CL36" i="4"/>
  <c r="BR36" i="4"/>
  <c r="AE36" i="4" s="1"/>
  <c r="AY36" i="4" s="1"/>
  <c r="BR28" i="4"/>
  <c r="AE28" i="4" s="1"/>
  <c r="AY28" i="4" s="1"/>
  <c r="CL28" i="4"/>
  <c r="CL60" i="4"/>
  <c r="BR60" i="4"/>
  <c r="AE60" i="4" s="1"/>
  <c r="AY60" i="4" s="1"/>
  <c r="CL54" i="4"/>
  <c r="BR54" i="4"/>
  <c r="AE54" i="4" s="1"/>
  <c r="AY54" i="4" s="1"/>
  <c r="BR59" i="4"/>
  <c r="AE59" i="4" s="1"/>
  <c r="AY59" i="4" s="1"/>
  <c r="CL59" i="4"/>
  <c r="BR48" i="4"/>
  <c r="AE48" i="4" s="1"/>
  <c r="AY48" i="4" s="1"/>
  <c r="CL48" i="4"/>
  <c r="BR62" i="4"/>
  <c r="AE62" i="4" s="1"/>
  <c r="AY62" i="4" s="1"/>
  <c r="CL62" i="4"/>
  <c r="CL34" i="4"/>
  <c r="BR34" i="4"/>
  <c r="AE34" i="4" s="1"/>
  <c r="AY34" i="4" s="1"/>
  <c r="CL25" i="4"/>
  <c r="BR25" i="4"/>
  <c r="AE25" i="4" s="1"/>
  <c r="AY25" i="4" s="1"/>
  <c r="CL55" i="4"/>
  <c r="BR55" i="4"/>
  <c r="AE55" i="4" s="1"/>
  <c r="AY55" i="4" s="1"/>
  <c r="CL58" i="4"/>
  <c r="BR58" i="4"/>
  <c r="AE58" i="4" s="1"/>
  <c r="AY58" i="4" s="1"/>
  <c r="BR47" i="4"/>
  <c r="AE47" i="4" s="1"/>
  <c r="AY47" i="4" s="1"/>
  <c r="CL47" i="4"/>
  <c r="CL27" i="4"/>
  <c r="BR27" i="4"/>
  <c r="AE27" i="4" s="1"/>
  <c r="AY27" i="4" s="1"/>
  <c r="BR61" i="4"/>
  <c r="AE61" i="4" s="1"/>
  <c r="AY61" i="4" s="1"/>
  <c r="CL61" i="4"/>
  <c r="CL51" i="4"/>
  <c r="BR51" i="4"/>
  <c r="AE51" i="4" s="1"/>
  <c r="AY51" i="4" s="1"/>
  <c r="CL30" i="4"/>
  <c r="BR30" i="4"/>
  <c r="AE30" i="4" s="1"/>
  <c r="AY30" i="4" s="1"/>
  <c r="CL32" i="4"/>
  <c r="BR32" i="4"/>
  <c r="AE32" i="4" s="1"/>
  <c r="AY32" i="4" s="1"/>
  <c r="BR57" i="4"/>
  <c r="AE57" i="4" s="1"/>
  <c r="AY57" i="4" s="1"/>
  <c r="CL57" i="4"/>
  <c r="CL26" i="4"/>
  <c r="BR26" i="4"/>
  <c r="AE26" i="4" s="1"/>
  <c r="AY26" i="4" s="1"/>
  <c r="CL49" i="4"/>
  <c r="BR49" i="4"/>
  <c r="AE49" i="4" s="1"/>
  <c r="AY49" i="4" s="1"/>
  <c r="BR17" i="4"/>
  <c r="AE17" i="4" s="1"/>
  <c r="AY17" i="4" s="1"/>
  <c r="CL17" i="4"/>
  <c r="BR18" i="4"/>
  <c r="AE18" i="4" s="1"/>
  <c r="AY18" i="4" s="1"/>
  <c r="CL18" i="4"/>
  <c r="BR23" i="4"/>
  <c r="AE23" i="4" s="1"/>
  <c r="AY23" i="4" s="1"/>
  <c r="CL23" i="4"/>
  <c r="CL21" i="4"/>
  <c r="BR21" i="4"/>
  <c r="AE21" i="4" s="1"/>
  <c r="AY21" i="4" s="1"/>
  <c r="CL22" i="4"/>
  <c r="BR22" i="4"/>
  <c r="AE22" i="4" s="1"/>
  <c r="AY22" i="4" s="1"/>
  <c r="BA44" i="4"/>
  <c r="CN43" i="4"/>
  <c r="BT43" i="4"/>
  <c r="AG43" i="4" s="1"/>
  <c r="CN42" i="4"/>
  <c r="BT42" i="4"/>
  <c r="AG42" i="4" s="1"/>
  <c r="BR16" i="4"/>
  <c r="AE16" i="4" s="1"/>
  <c r="AY16" i="4" s="1"/>
  <c r="CL16" i="4"/>
  <c r="BS52" i="4" l="1"/>
  <c r="AF52" i="4" s="1"/>
  <c r="AZ52" i="4" s="1"/>
  <c r="CM52" i="4"/>
  <c r="CM51" i="4"/>
  <c r="BS51" i="4"/>
  <c r="AF51" i="4" s="1"/>
  <c r="AZ51" i="4" s="1"/>
  <c r="BS58" i="4"/>
  <c r="AF58" i="4" s="1"/>
  <c r="AZ58" i="4" s="1"/>
  <c r="CM58" i="4"/>
  <c r="CM29" i="4"/>
  <c r="BS29" i="4"/>
  <c r="AF29" i="4" s="1"/>
  <c r="AZ29" i="4" s="1"/>
  <c r="BS45" i="4"/>
  <c r="AF45" i="4" s="1"/>
  <c r="AZ45" i="4" s="1"/>
  <c r="CM45" i="4"/>
  <c r="BS33" i="4"/>
  <c r="AF33" i="4" s="1"/>
  <c r="AZ33" i="4" s="1"/>
  <c r="CM33" i="4"/>
  <c r="CM62" i="4"/>
  <c r="BS62" i="4"/>
  <c r="AF62" i="4" s="1"/>
  <c r="AZ62" i="4" s="1"/>
  <c r="BS59" i="4"/>
  <c r="AF59" i="4" s="1"/>
  <c r="AZ59" i="4" s="1"/>
  <c r="CM59" i="4"/>
  <c r="BS53" i="4"/>
  <c r="AF53" i="4" s="1"/>
  <c r="AZ53" i="4" s="1"/>
  <c r="CM53" i="4"/>
  <c r="CM32" i="4"/>
  <c r="BS32" i="4"/>
  <c r="AF32" i="4" s="1"/>
  <c r="AZ32" i="4" s="1"/>
  <c r="CN32" i="4" s="1"/>
  <c r="BS25" i="4"/>
  <c r="AF25" i="4" s="1"/>
  <c r="AZ25" i="4" s="1"/>
  <c r="CM25" i="4"/>
  <c r="BS36" i="4"/>
  <c r="AF36" i="4" s="1"/>
  <c r="AZ36" i="4" s="1"/>
  <c r="CN36" i="4" s="1"/>
  <c r="CM36" i="4"/>
  <c r="CM50" i="4"/>
  <c r="BS50" i="4"/>
  <c r="AF50" i="4" s="1"/>
  <c r="AZ50" i="4" s="1"/>
  <c r="CM19" i="4"/>
  <c r="BS19" i="4"/>
  <c r="AF19" i="4" s="1"/>
  <c r="AZ19" i="4" s="1"/>
  <c r="BS49" i="4"/>
  <c r="AF49" i="4" s="1"/>
  <c r="AZ49" i="4" s="1"/>
  <c r="CM49" i="4"/>
  <c r="CM30" i="4"/>
  <c r="BS30" i="4"/>
  <c r="AF30" i="4" s="1"/>
  <c r="AZ30" i="4" s="1"/>
  <c r="BS55" i="4"/>
  <c r="AF55" i="4" s="1"/>
  <c r="AZ55" i="4" s="1"/>
  <c r="CM55" i="4"/>
  <c r="CM34" i="4"/>
  <c r="BS34" i="4"/>
  <c r="AF34" i="4" s="1"/>
  <c r="AZ34" i="4" s="1"/>
  <c r="BT34" i="4" s="1"/>
  <c r="AG34" i="4" s="1"/>
  <c r="BS54" i="4"/>
  <c r="AF54" i="4" s="1"/>
  <c r="AZ54" i="4" s="1"/>
  <c r="CM54" i="4"/>
  <c r="CM46" i="4"/>
  <c r="BS46" i="4"/>
  <c r="AF46" i="4" s="1"/>
  <c r="AZ46" i="4" s="1"/>
  <c r="BS41" i="4"/>
  <c r="AF41" i="4" s="1"/>
  <c r="AZ41" i="4" s="1"/>
  <c r="CM41" i="4"/>
  <c r="CM37" i="4"/>
  <c r="BS37" i="4"/>
  <c r="AF37" i="4" s="1"/>
  <c r="AZ37" i="4" s="1"/>
  <c r="BS20" i="4"/>
  <c r="AF20" i="4" s="1"/>
  <c r="AZ20" i="4" s="1"/>
  <c r="CM20" i="4"/>
  <c r="CL39" i="4"/>
  <c r="BR39" i="4"/>
  <c r="AE39" i="4" s="1"/>
  <c r="AY39" i="4" s="1"/>
  <c r="CM24" i="4"/>
  <c r="BS24" i="4"/>
  <c r="AF24" i="4" s="1"/>
  <c r="AZ24" i="4" s="1"/>
  <c r="CM63" i="4"/>
  <c r="BS63" i="4"/>
  <c r="AF63" i="4" s="1"/>
  <c r="AZ63" i="4" s="1"/>
  <c r="CN63" i="4" s="1"/>
  <c r="CM35" i="4"/>
  <c r="BS35" i="4"/>
  <c r="AF35" i="4" s="1"/>
  <c r="AZ35" i="4" s="1"/>
  <c r="BS26" i="4"/>
  <c r="AF26" i="4" s="1"/>
  <c r="AZ26" i="4" s="1"/>
  <c r="BT26" i="4" s="1"/>
  <c r="AG26" i="4" s="1"/>
  <c r="CM26" i="4"/>
  <c r="CM27" i="4"/>
  <c r="BS27" i="4"/>
  <c r="AF27" i="4" s="1"/>
  <c r="AZ27" i="4" s="1"/>
  <c r="CM60" i="4"/>
  <c r="BS60" i="4"/>
  <c r="AF60" i="4" s="1"/>
  <c r="AZ60" i="4" s="1"/>
  <c r="CN60" i="4" s="1"/>
  <c r="BS38" i="4"/>
  <c r="AF38" i="4" s="1"/>
  <c r="AZ38" i="4" s="1"/>
  <c r="CM38" i="4"/>
  <c r="CM40" i="4"/>
  <c r="BS40" i="4"/>
  <c r="AF40" i="4" s="1"/>
  <c r="AZ40" i="4" s="1"/>
  <c r="BT40" i="4" s="1"/>
  <c r="AG40" i="4" s="1"/>
  <c r="CM57" i="4"/>
  <c r="BS57" i="4"/>
  <c r="AF57" i="4" s="1"/>
  <c r="AZ57" i="4" s="1"/>
  <c r="BS61" i="4"/>
  <c r="AF61" i="4" s="1"/>
  <c r="AZ61" i="4" s="1"/>
  <c r="CN61" i="4" s="1"/>
  <c r="CM61" i="4"/>
  <c r="CM47" i="4"/>
  <c r="BS47" i="4"/>
  <c r="AF47" i="4" s="1"/>
  <c r="AZ47" i="4" s="1"/>
  <c r="CM48" i="4"/>
  <c r="BS48" i="4"/>
  <c r="AF48" i="4" s="1"/>
  <c r="AZ48" i="4" s="1"/>
  <c r="BS28" i="4"/>
  <c r="AF28" i="4" s="1"/>
  <c r="AZ28" i="4" s="1"/>
  <c r="CM28" i="4"/>
  <c r="BS56" i="4"/>
  <c r="AF56" i="4" s="1"/>
  <c r="AZ56" i="4" s="1"/>
  <c r="CM56" i="4"/>
  <c r="CM31" i="4"/>
  <c r="BS31" i="4"/>
  <c r="AF31" i="4" s="1"/>
  <c r="AZ31" i="4" s="1"/>
  <c r="BS18" i="4"/>
  <c r="AF18" i="4" s="1"/>
  <c r="AZ18" i="4" s="1"/>
  <c r="CM18" i="4"/>
  <c r="BS17" i="4"/>
  <c r="AF17" i="4" s="1"/>
  <c r="AZ17" i="4" s="1"/>
  <c r="CM17" i="4"/>
  <c r="BS21" i="4"/>
  <c r="AF21" i="4" s="1"/>
  <c r="AZ21" i="4" s="1"/>
  <c r="CM21" i="4"/>
  <c r="BS22" i="4"/>
  <c r="AF22" i="4" s="1"/>
  <c r="AZ22" i="4" s="1"/>
  <c r="CN22" i="4" s="1"/>
  <c r="CM22" i="4"/>
  <c r="BS23" i="4"/>
  <c r="AF23" i="4" s="1"/>
  <c r="AZ23" i="4" s="1"/>
  <c r="CM23" i="4"/>
  <c r="BT54" i="4"/>
  <c r="AG54" i="4" s="1"/>
  <c r="CN54" i="4"/>
  <c r="BA43" i="4"/>
  <c r="BT61" i="4"/>
  <c r="AG61" i="4" s="1"/>
  <c r="CN35" i="4"/>
  <c r="BT35" i="4"/>
  <c r="AG35" i="4" s="1"/>
  <c r="CN45" i="4"/>
  <c r="BT45" i="4"/>
  <c r="AG45" i="4" s="1"/>
  <c r="CN31" i="4"/>
  <c r="BT31" i="4"/>
  <c r="AG31" i="4" s="1"/>
  <c r="CN26" i="4"/>
  <c r="BT52" i="4"/>
  <c r="AG52" i="4" s="1"/>
  <c r="CN52" i="4"/>
  <c r="BU44" i="4"/>
  <c r="AH44" i="4" s="1"/>
  <c r="CO44" i="4"/>
  <c r="CN62" i="4"/>
  <c r="BT62" i="4"/>
  <c r="AG62" i="4" s="1"/>
  <c r="BT57" i="4"/>
  <c r="AG57" i="4" s="1"/>
  <c r="CN57" i="4"/>
  <c r="BT55" i="4"/>
  <c r="AG55" i="4" s="1"/>
  <c r="CN55" i="4"/>
  <c r="BT63" i="4"/>
  <c r="AG63" i="4" s="1"/>
  <c r="CN59" i="4"/>
  <c r="BT59" i="4"/>
  <c r="AG59" i="4" s="1"/>
  <c r="BA42" i="4"/>
  <c r="BT41" i="4"/>
  <c r="AG41" i="4" s="1"/>
  <c r="CN41" i="4"/>
  <c r="CN33" i="4"/>
  <c r="BT33" i="4"/>
  <c r="AG33" i="4" s="1"/>
  <c r="CN20" i="4"/>
  <c r="BT20" i="4"/>
  <c r="AG20" i="4" s="1"/>
  <c r="BT22" i="4"/>
  <c r="AG22" i="4" s="1"/>
  <c r="BT32" i="4"/>
  <c r="AG32" i="4" s="1"/>
  <c r="BS16" i="4"/>
  <c r="AF16" i="4" s="1"/>
  <c r="AZ16" i="4" s="1"/>
  <c r="CM16" i="4"/>
  <c r="CN34" i="4" l="1"/>
  <c r="BS39" i="4"/>
  <c r="AF39" i="4" s="1"/>
  <c r="AZ39" i="4" s="1"/>
  <c r="CM39" i="4"/>
  <c r="BT37" i="4"/>
  <c r="AG37" i="4" s="1"/>
  <c r="BA37" i="4" s="1"/>
  <c r="CO37" i="4" s="1"/>
  <c r="CN37" i="4"/>
  <c r="CN46" i="4"/>
  <c r="BT46" i="4"/>
  <c r="AG46" i="4" s="1"/>
  <c r="BA46" i="4" s="1"/>
  <c r="BT30" i="4"/>
  <c r="AG30" i="4" s="1"/>
  <c r="BA30" i="4" s="1"/>
  <c r="BU30" i="4" s="1"/>
  <c r="AH30" i="4" s="1"/>
  <c r="CN30" i="4"/>
  <c r="CN19" i="4"/>
  <c r="BT19" i="4"/>
  <c r="AG19" i="4" s="1"/>
  <c r="BA19" i="4" s="1"/>
  <c r="BU19" i="4" s="1"/>
  <c r="AH19" i="4" s="1"/>
  <c r="CN29" i="4"/>
  <c r="BT29" i="4"/>
  <c r="AG29" i="4" s="1"/>
  <c r="BA29" i="4" s="1"/>
  <c r="CN51" i="4"/>
  <c r="BT51" i="4"/>
  <c r="AG51" i="4" s="1"/>
  <c r="BA51" i="4" s="1"/>
  <c r="BU51" i="4" s="1"/>
  <c r="AH51" i="4" s="1"/>
  <c r="CN40" i="4"/>
  <c r="BT56" i="4"/>
  <c r="AG56" i="4" s="1"/>
  <c r="BA56" i="4" s="1"/>
  <c r="CN56" i="4"/>
  <c r="BT36" i="4"/>
  <c r="AG36" i="4" s="1"/>
  <c r="BA36" i="4" s="1"/>
  <c r="BT60" i="4"/>
  <c r="AG60" i="4" s="1"/>
  <c r="BA60" i="4" s="1"/>
  <c r="CN47" i="4"/>
  <c r="BT47" i="4"/>
  <c r="AG47" i="4" s="1"/>
  <c r="BA47" i="4" s="1"/>
  <c r="CN27" i="4"/>
  <c r="BT27" i="4"/>
  <c r="AG27" i="4" s="1"/>
  <c r="BA27" i="4" s="1"/>
  <c r="CO27" i="4" s="1"/>
  <c r="BT24" i="4"/>
  <c r="AG24" i="4" s="1"/>
  <c r="BA24" i="4" s="1"/>
  <c r="CO24" i="4" s="1"/>
  <c r="CN24" i="4"/>
  <c r="BT50" i="4"/>
  <c r="AG50" i="4" s="1"/>
  <c r="BA50" i="4" s="1"/>
  <c r="BU50" i="4" s="1"/>
  <c r="AH50" i="4" s="1"/>
  <c r="CN50" i="4"/>
  <c r="CN48" i="4"/>
  <c r="BT48" i="4"/>
  <c r="AG48" i="4" s="1"/>
  <c r="BA48" i="4" s="1"/>
  <c r="BT28" i="4"/>
  <c r="AG28" i="4" s="1"/>
  <c r="BA28" i="4" s="1"/>
  <c r="BU28" i="4" s="1"/>
  <c r="AH28" i="4" s="1"/>
  <c r="CN28" i="4"/>
  <c r="CN38" i="4"/>
  <c r="BT38" i="4"/>
  <c r="AG38" i="4" s="1"/>
  <c r="BA38" i="4" s="1"/>
  <c r="CN49" i="4"/>
  <c r="BT49" i="4"/>
  <c r="AG49" i="4" s="1"/>
  <c r="BA49" i="4" s="1"/>
  <c r="CO49" i="4" s="1"/>
  <c r="BT25" i="4"/>
  <c r="AG25" i="4" s="1"/>
  <c r="BA25" i="4" s="1"/>
  <c r="CO25" i="4" s="1"/>
  <c r="CN25" i="4"/>
  <c r="BT53" i="4"/>
  <c r="AG53" i="4" s="1"/>
  <c r="BA53" i="4" s="1"/>
  <c r="CN53" i="4"/>
  <c r="CN58" i="4"/>
  <c r="BT58" i="4"/>
  <c r="AG58" i="4" s="1"/>
  <c r="BA58" i="4" s="1"/>
  <c r="CN17" i="4"/>
  <c r="BT17" i="4"/>
  <c r="AG17" i="4" s="1"/>
  <c r="BA17" i="4" s="1"/>
  <c r="CO17" i="4" s="1"/>
  <c r="BT18" i="4"/>
  <c r="AG18" i="4" s="1"/>
  <c r="BA18" i="4" s="1"/>
  <c r="BU18" i="4" s="1"/>
  <c r="AH18" i="4" s="1"/>
  <c r="CN18" i="4"/>
  <c r="CN23" i="4"/>
  <c r="BT23" i="4"/>
  <c r="AG23" i="4" s="1"/>
  <c r="BA23" i="4" s="1"/>
  <c r="BU23" i="4" s="1"/>
  <c r="AH23" i="4" s="1"/>
  <c r="CN21" i="4"/>
  <c r="BT21" i="4"/>
  <c r="AG21" i="4" s="1"/>
  <c r="BA21" i="4" s="1"/>
  <c r="BU21" i="4" s="1"/>
  <c r="AH21" i="4" s="1"/>
  <c r="BA32" i="4"/>
  <c r="BA59" i="4"/>
  <c r="BA62" i="4"/>
  <c r="BA26" i="4"/>
  <c r="BA34" i="4"/>
  <c r="BA61" i="4"/>
  <c r="BU37" i="4"/>
  <c r="AH37" i="4" s="1"/>
  <c r="BU47" i="4"/>
  <c r="AH47" i="4" s="1"/>
  <c r="CO47" i="4"/>
  <c r="BA55" i="4"/>
  <c r="CO50" i="4"/>
  <c r="BA40" i="4"/>
  <c r="BB44" i="4"/>
  <c r="CO18" i="4"/>
  <c r="BU25" i="4"/>
  <c r="AH25" i="4" s="1"/>
  <c r="BA22" i="4"/>
  <c r="BA33" i="4"/>
  <c r="BA63" i="4"/>
  <c r="BA31" i="4"/>
  <c r="BA45" i="4"/>
  <c r="BA35" i="4"/>
  <c r="CO19" i="4"/>
  <c r="BA20" i="4"/>
  <c r="CO38" i="4"/>
  <c r="BU38" i="4"/>
  <c r="AH38" i="4" s="1"/>
  <c r="BA41" i="4"/>
  <c r="CO42" i="4"/>
  <c r="BU42" i="4"/>
  <c r="AH42" i="4" s="1"/>
  <c r="BA57" i="4"/>
  <c r="BU27" i="4"/>
  <c r="AH27" i="4" s="1"/>
  <c r="BU48" i="4"/>
  <c r="AH48" i="4" s="1"/>
  <c r="CO48" i="4"/>
  <c r="BA52" i="4"/>
  <c r="CO51" i="4"/>
  <c r="CO46" i="4"/>
  <c r="BU46" i="4"/>
  <c r="AH46" i="4" s="1"/>
  <c r="BU43" i="4"/>
  <c r="AH43" i="4" s="1"/>
  <c r="CO43" i="4"/>
  <c r="BA54" i="4"/>
  <c r="BT16" i="4"/>
  <c r="AG16" i="4" s="1"/>
  <c r="BA16" i="4" s="1"/>
  <c r="CN16" i="4"/>
  <c r="BU24" i="4" l="1"/>
  <c r="AH24" i="4" s="1"/>
  <c r="CO28" i="4"/>
  <c r="CO30" i="4"/>
  <c r="CO56" i="4"/>
  <c r="BU56" i="4"/>
  <c r="AH56" i="4" s="1"/>
  <c r="BB56" i="4" s="1"/>
  <c r="CO29" i="4"/>
  <c r="BU29" i="4"/>
  <c r="AH29" i="4" s="1"/>
  <c r="BB29" i="4" s="1"/>
  <c r="BV29" i="4" s="1"/>
  <c r="AI29" i="4" s="1"/>
  <c r="CO23" i="4"/>
  <c r="CO53" i="4"/>
  <c r="BU53" i="4"/>
  <c r="AH53" i="4" s="1"/>
  <c r="BB53" i="4" s="1"/>
  <c r="CP53" i="4" s="1"/>
  <c r="BU49" i="4"/>
  <c r="AH49" i="4" s="1"/>
  <c r="BB49" i="4" s="1"/>
  <c r="BU58" i="4"/>
  <c r="AH58" i="4" s="1"/>
  <c r="BB58" i="4" s="1"/>
  <c r="CO58" i="4"/>
  <c r="BT39" i="4"/>
  <c r="AG39" i="4" s="1"/>
  <c r="BA39" i="4" s="1"/>
  <c r="CN39" i="4"/>
  <c r="BU17" i="4"/>
  <c r="AH17" i="4" s="1"/>
  <c r="BB17" i="4" s="1"/>
  <c r="CO21" i="4"/>
  <c r="BU20" i="4"/>
  <c r="AH20" i="4" s="1"/>
  <c r="CO20" i="4"/>
  <c r="BB30" i="4"/>
  <c r="BB51" i="4"/>
  <c r="CO57" i="4"/>
  <c r="BU57" i="4"/>
  <c r="AH57" i="4" s="1"/>
  <c r="CO45" i="4"/>
  <c r="BU45" i="4"/>
  <c r="AH45" i="4" s="1"/>
  <c r="CO36" i="4"/>
  <c r="BU36" i="4"/>
  <c r="AH36" i="4" s="1"/>
  <c r="BU33" i="4"/>
  <c r="AH33" i="4" s="1"/>
  <c r="CO33" i="4"/>
  <c r="BB25" i="4"/>
  <c r="CO40" i="4"/>
  <c r="BU40" i="4"/>
  <c r="AH40" i="4" s="1"/>
  <c r="CO55" i="4"/>
  <c r="BU55" i="4"/>
  <c r="AH55" i="4" s="1"/>
  <c r="BB47" i="4"/>
  <c r="BB23" i="4"/>
  <c r="CO26" i="4"/>
  <c r="BU26" i="4"/>
  <c r="AH26" i="4" s="1"/>
  <c r="CO59" i="4"/>
  <c r="BU59" i="4"/>
  <c r="AH59" i="4" s="1"/>
  <c r="BB42" i="4"/>
  <c r="BB43" i="4"/>
  <c r="BB46" i="4"/>
  <c r="BB38" i="4"/>
  <c r="CO63" i="4"/>
  <c r="BU63" i="4"/>
  <c r="AH63" i="4" s="1"/>
  <c r="BU22" i="4"/>
  <c r="AH22" i="4" s="1"/>
  <c r="CO22" i="4"/>
  <c r="BV44" i="4"/>
  <c r="AI44" i="4" s="1"/>
  <c r="CP44" i="4"/>
  <c r="BB37" i="4"/>
  <c r="CO60" i="4"/>
  <c r="BU60" i="4"/>
  <c r="AH60" i="4" s="1"/>
  <c r="CO61" i="4"/>
  <c r="BU61" i="4"/>
  <c r="AH61" i="4" s="1"/>
  <c r="CO62" i="4"/>
  <c r="BU62" i="4"/>
  <c r="AH62" i="4" s="1"/>
  <c r="BB48" i="4"/>
  <c r="CO54" i="4"/>
  <c r="BU54" i="4"/>
  <c r="AH54" i="4" s="1"/>
  <c r="CO52" i="4"/>
  <c r="BU52" i="4"/>
  <c r="AH52" i="4" s="1"/>
  <c r="BB27" i="4"/>
  <c r="BB28" i="4"/>
  <c r="CO41" i="4"/>
  <c r="BU41" i="4"/>
  <c r="AH41" i="4" s="1"/>
  <c r="BB19" i="4"/>
  <c r="BU35" i="4"/>
  <c r="AH35" i="4" s="1"/>
  <c r="CO35" i="4"/>
  <c r="CO31" i="4"/>
  <c r="BU31" i="4"/>
  <c r="AH31" i="4" s="1"/>
  <c r="BB21" i="4"/>
  <c r="BB18" i="4"/>
  <c r="BB50" i="4"/>
  <c r="BU34" i="4"/>
  <c r="AH34" i="4" s="1"/>
  <c r="CO34" i="4"/>
  <c r="BB24" i="4"/>
  <c r="BU32" i="4"/>
  <c r="AH32" i="4" s="1"/>
  <c r="CO32" i="4"/>
  <c r="BU16" i="4"/>
  <c r="AH16" i="4" s="1"/>
  <c r="BB16" i="4" s="1"/>
  <c r="CO16" i="4" l="1"/>
  <c r="BV53" i="4"/>
  <c r="AI53" i="4" s="1"/>
  <c r="CP29" i="4"/>
  <c r="BU39" i="4"/>
  <c r="AH39" i="4" s="1"/>
  <c r="BB39" i="4" s="1"/>
  <c r="CO39" i="4"/>
  <c r="CP56" i="4"/>
  <c r="BV56" i="4"/>
  <c r="AI56" i="4" s="1"/>
  <c r="BC56" i="4" s="1"/>
  <c r="CQ56" i="4" s="1"/>
  <c r="CP58" i="4"/>
  <c r="BV58" i="4"/>
  <c r="AI58" i="4" s="1"/>
  <c r="BC58" i="4" s="1"/>
  <c r="BB54" i="4"/>
  <c r="BB62" i="4"/>
  <c r="BB60" i="4"/>
  <c r="BV49" i="4"/>
  <c r="AI49" i="4" s="1"/>
  <c r="CP49" i="4"/>
  <c r="BB59" i="4"/>
  <c r="CP23" i="4"/>
  <c r="BV23" i="4"/>
  <c r="AI23" i="4" s="1"/>
  <c r="BB55" i="4"/>
  <c r="BV25" i="4"/>
  <c r="AI25" i="4" s="1"/>
  <c r="CP25" i="4"/>
  <c r="CP17" i="4"/>
  <c r="BV17" i="4"/>
  <c r="AI17" i="4" s="1"/>
  <c r="BB45" i="4"/>
  <c r="BV30" i="4"/>
  <c r="AI30" i="4" s="1"/>
  <c r="CP30" i="4"/>
  <c r="BV24" i="4"/>
  <c r="AI24" i="4" s="1"/>
  <c r="CP24" i="4"/>
  <c r="BB41" i="4"/>
  <c r="BV50" i="4"/>
  <c r="AI50" i="4" s="1"/>
  <c r="CP50" i="4"/>
  <c r="BB35" i="4"/>
  <c r="BV27" i="4"/>
  <c r="AI27" i="4" s="1"/>
  <c r="CP27" i="4"/>
  <c r="BB22" i="4"/>
  <c r="BV38" i="4"/>
  <c r="AI38" i="4" s="1"/>
  <c r="CP38" i="4"/>
  <c r="BV43" i="4"/>
  <c r="AI43" i="4" s="1"/>
  <c r="CP43" i="4"/>
  <c r="BV51" i="4"/>
  <c r="AI51" i="4" s="1"/>
  <c r="CP51" i="4"/>
  <c r="BB20" i="4"/>
  <c r="CP21" i="4"/>
  <c r="BV21" i="4"/>
  <c r="AI21" i="4" s="1"/>
  <c r="CP18" i="4"/>
  <c r="BV18" i="4"/>
  <c r="AI18" i="4" s="1"/>
  <c r="BB31" i="4"/>
  <c r="CP19" i="4"/>
  <c r="BV19" i="4"/>
  <c r="AI19" i="4" s="1"/>
  <c r="BB52" i="4"/>
  <c r="BV48" i="4"/>
  <c r="AI48" i="4" s="1"/>
  <c r="CP48" i="4"/>
  <c r="BB61" i="4"/>
  <c r="BB63" i="4"/>
  <c r="BB26" i="4"/>
  <c r="BB40" i="4"/>
  <c r="BB36" i="4"/>
  <c r="BB57" i="4"/>
  <c r="BC53" i="4"/>
  <c r="BB32" i="4"/>
  <c r="BB34" i="4"/>
  <c r="BV28" i="4"/>
  <c r="AI28" i="4" s="1"/>
  <c r="CP28" i="4"/>
  <c r="BV37" i="4"/>
  <c r="AI37" i="4" s="1"/>
  <c r="CP37" i="4"/>
  <c r="BC44" i="4"/>
  <c r="BV46" i="4"/>
  <c r="AI46" i="4" s="1"/>
  <c r="CP46" i="4"/>
  <c r="BV42" i="4"/>
  <c r="AI42" i="4" s="1"/>
  <c r="CP42" i="4"/>
  <c r="BV47" i="4"/>
  <c r="AI47" i="4" s="1"/>
  <c r="CP47" i="4"/>
  <c r="BB33" i="4"/>
  <c r="CQ58" i="4"/>
  <c r="BW58" i="4"/>
  <c r="AJ58" i="4" s="1"/>
  <c r="BC29" i="4"/>
  <c r="BV16" i="4"/>
  <c r="AI16" i="4" s="1"/>
  <c r="BC16" i="4" s="1"/>
  <c r="CP16" i="4" l="1"/>
  <c r="BW56" i="4"/>
  <c r="AJ56" i="4" s="1"/>
  <c r="CP39" i="4"/>
  <c r="BV39" i="4"/>
  <c r="AI39" i="4" s="1"/>
  <c r="BC39" i="4" s="1"/>
  <c r="CQ39" i="4" s="1"/>
  <c r="BD56" i="4"/>
  <c r="BV40" i="4"/>
  <c r="AI40" i="4" s="1"/>
  <c r="CP40" i="4"/>
  <c r="BC19" i="4"/>
  <c r="BC18" i="4"/>
  <c r="CP20" i="4"/>
  <c r="BV20" i="4"/>
  <c r="AI20" i="4" s="1"/>
  <c r="BV45" i="4"/>
  <c r="AI45" i="4" s="1"/>
  <c r="CP45" i="4"/>
  <c r="BC23" i="4"/>
  <c r="CP57" i="4"/>
  <c r="BV57" i="4"/>
  <c r="AI57" i="4" s="1"/>
  <c r="BC42" i="4"/>
  <c r="BC28" i="4"/>
  <c r="CP63" i="4"/>
  <c r="BV63" i="4"/>
  <c r="AI63" i="4" s="1"/>
  <c r="BC48" i="4"/>
  <c r="BC51" i="4"/>
  <c r="BC38" i="4"/>
  <c r="BC27" i="4"/>
  <c r="BC50" i="4"/>
  <c r="BC24" i="4"/>
  <c r="BC25" i="4"/>
  <c r="BC49" i="4"/>
  <c r="CP62" i="4"/>
  <c r="BV62" i="4"/>
  <c r="AI62" i="4" s="1"/>
  <c r="BV33" i="4"/>
  <c r="AI33" i="4" s="1"/>
  <c r="CP33" i="4"/>
  <c r="BV32" i="4"/>
  <c r="AI32" i="4" s="1"/>
  <c r="CP32" i="4"/>
  <c r="CQ29" i="4"/>
  <c r="BW29" i="4"/>
  <c r="AJ29" i="4" s="1"/>
  <c r="BV34" i="4"/>
  <c r="AI34" i="4" s="1"/>
  <c r="CP34" i="4"/>
  <c r="BV36" i="4"/>
  <c r="AI36" i="4" s="1"/>
  <c r="CP36" i="4"/>
  <c r="BV26" i="4"/>
  <c r="AI26" i="4" s="1"/>
  <c r="CP26" i="4"/>
  <c r="CP52" i="4"/>
  <c r="BV52" i="4"/>
  <c r="AI52" i="4" s="1"/>
  <c r="BC21" i="4"/>
  <c r="CP22" i="4"/>
  <c r="BV22" i="4"/>
  <c r="AI22" i="4" s="1"/>
  <c r="BV35" i="4"/>
  <c r="AI35" i="4" s="1"/>
  <c r="CP35" i="4"/>
  <c r="BV41" i="4"/>
  <c r="AI41" i="4" s="1"/>
  <c r="CP41" i="4"/>
  <c r="BC17" i="4"/>
  <c r="CP55" i="4"/>
  <c r="BV55" i="4"/>
  <c r="AI55" i="4" s="1"/>
  <c r="CP59" i="4"/>
  <c r="BV59" i="4"/>
  <c r="AI59" i="4" s="1"/>
  <c r="CP54" i="4"/>
  <c r="BV54" i="4"/>
  <c r="AI54" i="4" s="1"/>
  <c r="CQ44" i="4"/>
  <c r="BW44" i="4"/>
  <c r="AJ44" i="4" s="1"/>
  <c r="BD58" i="4"/>
  <c r="BC47" i="4"/>
  <c r="BC46" i="4"/>
  <c r="BC37" i="4"/>
  <c r="CQ53" i="4"/>
  <c r="BW53" i="4"/>
  <c r="AJ53" i="4" s="1"/>
  <c r="CP61" i="4"/>
  <c r="BV61" i="4"/>
  <c r="AI61" i="4" s="1"/>
  <c r="BV31" i="4"/>
  <c r="AI31" i="4" s="1"/>
  <c r="CP31" i="4"/>
  <c r="BC43" i="4"/>
  <c r="BC30" i="4"/>
  <c r="CP60" i="4"/>
  <c r="BV60" i="4"/>
  <c r="AI60" i="4" s="1"/>
  <c r="BW16" i="4"/>
  <c r="AJ16" i="4" s="1"/>
  <c r="BD16" i="4" s="1"/>
  <c r="CQ16" i="4"/>
  <c r="BW39" i="4" l="1"/>
  <c r="AJ39" i="4" s="1"/>
  <c r="BD53" i="4"/>
  <c r="BC55" i="4"/>
  <c r="BC62" i="4"/>
  <c r="CQ25" i="4"/>
  <c r="BW25" i="4"/>
  <c r="AJ25" i="4" s="1"/>
  <c r="CQ50" i="4"/>
  <c r="BW50" i="4"/>
  <c r="AJ50" i="4" s="1"/>
  <c r="CQ38" i="4"/>
  <c r="BW38" i="4"/>
  <c r="AJ38" i="4" s="1"/>
  <c r="CQ48" i="4"/>
  <c r="BW48" i="4"/>
  <c r="AJ48" i="4" s="1"/>
  <c r="CQ28" i="4"/>
  <c r="BW28" i="4"/>
  <c r="AJ28" i="4" s="1"/>
  <c r="BC57" i="4"/>
  <c r="BW18" i="4"/>
  <c r="AJ18" i="4" s="1"/>
  <c r="CQ18" i="4"/>
  <c r="BC54" i="4"/>
  <c r="BC41" i="4"/>
  <c r="BC26" i="4"/>
  <c r="BC34" i="4"/>
  <c r="BC32" i="4"/>
  <c r="BC45" i="4"/>
  <c r="BC40" i="4"/>
  <c r="CQ46" i="4"/>
  <c r="BW46" i="4"/>
  <c r="AJ46" i="4" s="1"/>
  <c r="BC22" i="4"/>
  <c r="BC60" i="4"/>
  <c r="BC61" i="4"/>
  <c r="CQ47" i="4"/>
  <c r="BW47" i="4"/>
  <c r="AJ47" i="4" s="1"/>
  <c r="BC59" i="4"/>
  <c r="BD39" i="4"/>
  <c r="BD29" i="4"/>
  <c r="CQ49" i="4"/>
  <c r="BW49" i="4"/>
  <c r="AJ49" i="4" s="1"/>
  <c r="CQ24" i="4"/>
  <c r="BW24" i="4"/>
  <c r="AJ24" i="4" s="1"/>
  <c r="CQ27" i="4"/>
  <c r="BW27" i="4"/>
  <c r="AJ27" i="4" s="1"/>
  <c r="CQ51" i="4"/>
  <c r="BW51" i="4"/>
  <c r="AJ51" i="4" s="1"/>
  <c r="BC63" i="4"/>
  <c r="CQ42" i="4"/>
  <c r="BW42" i="4"/>
  <c r="AJ42" i="4" s="1"/>
  <c r="CQ23" i="4"/>
  <c r="BW23" i="4"/>
  <c r="AJ23" i="4" s="1"/>
  <c r="BC20" i="4"/>
  <c r="CQ19" i="4"/>
  <c r="BW19" i="4"/>
  <c r="AJ19" i="4" s="1"/>
  <c r="BX56" i="4"/>
  <c r="AK56" i="4" s="1"/>
  <c r="BE56" i="4" s="1"/>
  <c r="CR56" i="4"/>
  <c r="CQ30" i="4"/>
  <c r="BW30" i="4"/>
  <c r="AJ30" i="4" s="1"/>
  <c r="BX58" i="4"/>
  <c r="AK58" i="4" s="1"/>
  <c r="BE58" i="4" s="1"/>
  <c r="CR58" i="4"/>
  <c r="CQ21" i="4"/>
  <c r="BW21" i="4"/>
  <c r="AJ21" i="4" s="1"/>
  <c r="BC31" i="4"/>
  <c r="CQ43" i="4"/>
  <c r="BW43" i="4"/>
  <c r="AJ43" i="4" s="1"/>
  <c r="CQ37" i="4"/>
  <c r="BW37" i="4"/>
  <c r="AJ37" i="4" s="1"/>
  <c r="BD44" i="4"/>
  <c r="BW17" i="4"/>
  <c r="AJ17" i="4" s="1"/>
  <c r="CQ17" i="4"/>
  <c r="BC52" i="4"/>
  <c r="BC35" i="4"/>
  <c r="BC36" i="4"/>
  <c r="BC33" i="4"/>
  <c r="BX16" i="4"/>
  <c r="AK16" i="4" s="1"/>
  <c r="BE16" i="4" s="1"/>
  <c r="CR16" i="4"/>
  <c r="BD21" i="4" l="1"/>
  <c r="CQ63" i="4"/>
  <c r="BW63" i="4"/>
  <c r="AJ63" i="4" s="1"/>
  <c r="BD49" i="4"/>
  <c r="BD47" i="4"/>
  <c r="BW60" i="4"/>
  <c r="AJ60" i="4" s="1"/>
  <c r="CQ60" i="4"/>
  <c r="BD46" i="4"/>
  <c r="CQ45" i="4"/>
  <c r="BW45" i="4"/>
  <c r="AJ45" i="4" s="1"/>
  <c r="CQ34" i="4"/>
  <c r="BW34" i="4"/>
  <c r="AJ34" i="4" s="1"/>
  <c r="CQ41" i="4"/>
  <c r="BW41" i="4"/>
  <c r="AJ41" i="4" s="1"/>
  <c r="BD28" i="4"/>
  <c r="BD38" i="4"/>
  <c r="BD25" i="4"/>
  <c r="CQ36" i="4"/>
  <c r="BW36" i="4"/>
  <c r="AJ36" i="4" s="1"/>
  <c r="BD19" i="4"/>
  <c r="CR44" i="4"/>
  <c r="BX44" i="4"/>
  <c r="AK44" i="4" s="1"/>
  <c r="BE44" i="4" s="1"/>
  <c r="BD18" i="4"/>
  <c r="BW55" i="4"/>
  <c r="AJ55" i="4" s="1"/>
  <c r="CQ55" i="4"/>
  <c r="BW52" i="4"/>
  <c r="AJ52" i="4" s="1"/>
  <c r="CQ52" i="4"/>
  <c r="BD30" i="4"/>
  <c r="BD27" i="4"/>
  <c r="CQ33" i="4"/>
  <c r="BW33" i="4"/>
  <c r="AJ33" i="4" s="1"/>
  <c r="CQ31" i="4"/>
  <c r="BW31" i="4"/>
  <c r="AJ31" i="4" s="1"/>
  <c r="BD42" i="4"/>
  <c r="BD51" i="4"/>
  <c r="BD24" i="4"/>
  <c r="CQ61" i="4"/>
  <c r="BW61" i="4"/>
  <c r="AJ61" i="4" s="1"/>
  <c r="BW22" i="4"/>
  <c r="AJ22" i="4" s="1"/>
  <c r="CQ22" i="4"/>
  <c r="CQ40" i="4"/>
  <c r="BW40" i="4"/>
  <c r="AJ40" i="4" s="1"/>
  <c r="CQ32" i="4"/>
  <c r="BW32" i="4"/>
  <c r="AJ32" i="4" s="1"/>
  <c r="CQ26" i="4"/>
  <c r="BW26" i="4"/>
  <c r="AJ26" i="4" s="1"/>
  <c r="BW54" i="4"/>
  <c r="AJ54" i="4" s="1"/>
  <c r="CQ54" i="4"/>
  <c r="BD48" i="4"/>
  <c r="BD50" i="4"/>
  <c r="BW62" i="4"/>
  <c r="AJ62" i="4" s="1"/>
  <c r="CQ62" i="4"/>
  <c r="CR53" i="4"/>
  <c r="BX53" i="4"/>
  <c r="AK53" i="4" s="1"/>
  <c r="BE53" i="4" s="1"/>
  <c r="BD43" i="4"/>
  <c r="BD23" i="4"/>
  <c r="CR39" i="4"/>
  <c r="BX39" i="4"/>
  <c r="AK39" i="4" s="1"/>
  <c r="BE39" i="4" s="1"/>
  <c r="CQ35" i="4"/>
  <c r="BW35" i="4"/>
  <c r="AJ35" i="4" s="1"/>
  <c r="BD37" i="4"/>
  <c r="BW20" i="4"/>
  <c r="AJ20" i="4" s="1"/>
  <c r="CQ20" i="4"/>
  <c r="BD17" i="4"/>
  <c r="CS58" i="4"/>
  <c r="CU58" i="4" s="1"/>
  <c r="CT58" i="4" s="1"/>
  <c r="CV58" i="4" s="1"/>
  <c r="BY58" i="4"/>
  <c r="CS56" i="4"/>
  <c r="CU56" i="4" s="1"/>
  <c r="CT56" i="4" s="1"/>
  <c r="CV56" i="4" s="1"/>
  <c r="BY56" i="4"/>
  <c r="CR29" i="4"/>
  <c r="BX29" i="4"/>
  <c r="AK29" i="4" s="1"/>
  <c r="BE29" i="4" s="1"/>
  <c r="BW59" i="4"/>
  <c r="AJ59" i="4" s="1"/>
  <c r="CQ59" i="4"/>
  <c r="BW57" i="4"/>
  <c r="AJ57" i="4" s="1"/>
  <c r="CQ57" i="4"/>
  <c r="BY16" i="4"/>
  <c r="CS16" i="4"/>
  <c r="CU16" i="4" s="1"/>
  <c r="CT16" i="4" s="1"/>
  <c r="CV16" i="4" s="1"/>
  <c r="BG68" i="1" l="1"/>
  <c r="BG65" i="1"/>
  <c r="BG25" i="1"/>
  <c r="BX37" i="4"/>
  <c r="AK37" i="4" s="1"/>
  <c r="BE37" i="4" s="1"/>
  <c r="CR37" i="4"/>
  <c r="CS39" i="4"/>
  <c r="CU39" i="4" s="1"/>
  <c r="CT39" i="4" s="1"/>
  <c r="BY39" i="4"/>
  <c r="BD26" i="4"/>
  <c r="BD40" i="4"/>
  <c r="BD61" i="4"/>
  <c r="BD31" i="4"/>
  <c r="BD34" i="4"/>
  <c r="BD63" i="4"/>
  <c r="CR17" i="4"/>
  <c r="BX17" i="4"/>
  <c r="AK17" i="4" s="1"/>
  <c r="BE17" i="4" s="1"/>
  <c r="CR43" i="4"/>
  <c r="BX43" i="4"/>
  <c r="AK43" i="4" s="1"/>
  <c r="BE43" i="4" s="1"/>
  <c r="BD62" i="4"/>
  <c r="CR48" i="4"/>
  <c r="BX48" i="4"/>
  <c r="AK48" i="4" s="1"/>
  <c r="BE48" i="4" s="1"/>
  <c r="CR51" i="4"/>
  <c r="BX51" i="4"/>
  <c r="AK51" i="4" s="1"/>
  <c r="BE51" i="4" s="1"/>
  <c r="CR27" i="4"/>
  <c r="BX27" i="4"/>
  <c r="AK27" i="4" s="1"/>
  <c r="BE27" i="4" s="1"/>
  <c r="BD52" i="4"/>
  <c r="CR18" i="4"/>
  <c r="BX18" i="4"/>
  <c r="AK18" i="4" s="1"/>
  <c r="BE18" i="4" s="1"/>
  <c r="CR19" i="4"/>
  <c r="BX19" i="4"/>
  <c r="AK19" i="4" s="1"/>
  <c r="BE19" i="4" s="1"/>
  <c r="CR25" i="4"/>
  <c r="BX25" i="4"/>
  <c r="AK25" i="4" s="1"/>
  <c r="BE25" i="4" s="1"/>
  <c r="CR28" i="4"/>
  <c r="BX28" i="4"/>
  <c r="AK28" i="4" s="1"/>
  <c r="BE28" i="4" s="1"/>
  <c r="CR46" i="4"/>
  <c r="BX46" i="4"/>
  <c r="AK46" i="4" s="1"/>
  <c r="BE46" i="4" s="1"/>
  <c r="CR47" i="4"/>
  <c r="BX47" i="4"/>
  <c r="AK47" i="4" s="1"/>
  <c r="BE47" i="4" s="1"/>
  <c r="BD59" i="4"/>
  <c r="BY29" i="4"/>
  <c r="CS29" i="4"/>
  <c r="CU29" i="4" s="1"/>
  <c r="CT29" i="4" s="1"/>
  <c r="BD35" i="4"/>
  <c r="CS53" i="4"/>
  <c r="CU53" i="4" s="1"/>
  <c r="CT53" i="4" s="1"/>
  <c r="BY53" i="4"/>
  <c r="BD32" i="4"/>
  <c r="BD33" i="4"/>
  <c r="CS44" i="4"/>
  <c r="CU44" i="4" s="1"/>
  <c r="CT44" i="4" s="1"/>
  <c r="BY44" i="4"/>
  <c r="BD36" i="4"/>
  <c r="CR38" i="4"/>
  <c r="BX38" i="4"/>
  <c r="AK38" i="4" s="1"/>
  <c r="BE38" i="4" s="1"/>
  <c r="BD41" i="4"/>
  <c r="BD45" i="4"/>
  <c r="BD57" i="4"/>
  <c r="BD20" i="4"/>
  <c r="CR23" i="4"/>
  <c r="BX23" i="4"/>
  <c r="AK23" i="4" s="1"/>
  <c r="BE23" i="4" s="1"/>
  <c r="CR50" i="4"/>
  <c r="BX50" i="4"/>
  <c r="AK50" i="4" s="1"/>
  <c r="BE50" i="4" s="1"/>
  <c r="BD54" i="4"/>
  <c r="BD22" i="4"/>
  <c r="CR24" i="4"/>
  <c r="BX24" i="4"/>
  <c r="AK24" i="4" s="1"/>
  <c r="BE24" i="4" s="1"/>
  <c r="CR42" i="4"/>
  <c r="BX42" i="4"/>
  <c r="AK42" i="4" s="1"/>
  <c r="BE42" i="4" s="1"/>
  <c r="CR30" i="4"/>
  <c r="BX30" i="4"/>
  <c r="AK30" i="4" s="1"/>
  <c r="BE30" i="4" s="1"/>
  <c r="BD55" i="4"/>
  <c r="BD60" i="4"/>
  <c r="CR49" i="4"/>
  <c r="BX49" i="4"/>
  <c r="AK49" i="4" s="1"/>
  <c r="BE49" i="4" s="1"/>
  <c r="CR21" i="4"/>
  <c r="BX21" i="4"/>
  <c r="AK21" i="4" s="1"/>
  <c r="BE21" i="4" s="1"/>
  <c r="CV29" i="4" l="1"/>
  <c r="BG38" i="1" s="1"/>
  <c r="CV44" i="4"/>
  <c r="BG53" i="1" s="1"/>
  <c r="BG62" i="1"/>
  <c r="BI62" i="1" s="1"/>
  <c r="V62" i="1" s="1"/>
  <c r="CV53" i="4"/>
  <c r="CV39" i="4"/>
  <c r="BG48" i="1" s="1"/>
  <c r="AL25" i="1"/>
  <c r="AM25" i="1" s="1"/>
  <c r="AN25" i="1" s="1"/>
  <c r="AO25" i="1"/>
  <c r="AP25" i="1" s="1"/>
  <c r="AQ25" i="1" s="1"/>
  <c r="BI25" i="1"/>
  <c r="X25" i="1" s="1"/>
  <c r="AI25" i="1"/>
  <c r="AO65" i="1"/>
  <c r="AP65" i="1" s="1"/>
  <c r="AQ65" i="1" s="1"/>
  <c r="AI65" i="1"/>
  <c r="AJ65" i="1" s="1"/>
  <c r="AK65" i="1" s="1"/>
  <c r="BI65" i="1"/>
  <c r="V65" i="1" s="1"/>
  <c r="AL65" i="1"/>
  <c r="AM65" i="1" s="1"/>
  <c r="AN65" i="1" s="1"/>
  <c r="AO68" i="1"/>
  <c r="AP68" i="1" s="1"/>
  <c r="AQ68" i="1" s="1"/>
  <c r="AL68" i="1"/>
  <c r="AM68" i="1" s="1"/>
  <c r="AN68" i="1" s="1"/>
  <c r="AI68" i="1"/>
  <c r="AJ68" i="1" s="1"/>
  <c r="AK68" i="1" s="1"/>
  <c r="BI68" i="1"/>
  <c r="V68" i="1" s="1"/>
  <c r="BY49" i="4"/>
  <c r="CS49" i="4"/>
  <c r="CU49" i="4" s="1"/>
  <c r="CT49" i="4" s="1"/>
  <c r="CS38" i="4"/>
  <c r="CU38" i="4" s="1"/>
  <c r="CT38" i="4" s="1"/>
  <c r="BY38" i="4"/>
  <c r="BY46" i="4"/>
  <c r="CS46" i="4"/>
  <c r="CU46" i="4" s="1"/>
  <c r="CT46" i="4" s="1"/>
  <c r="CS25" i="4"/>
  <c r="CU25" i="4" s="1"/>
  <c r="CT25" i="4" s="1"/>
  <c r="BY25" i="4"/>
  <c r="CS18" i="4"/>
  <c r="CU18" i="4" s="1"/>
  <c r="CT18" i="4" s="1"/>
  <c r="BY18" i="4"/>
  <c r="BY27" i="4"/>
  <c r="CS27" i="4"/>
  <c r="CU27" i="4" s="1"/>
  <c r="CT27" i="4" s="1"/>
  <c r="BY48" i="4"/>
  <c r="CS48" i="4"/>
  <c r="CU48" i="4" s="1"/>
  <c r="CT48" i="4" s="1"/>
  <c r="CS43" i="4"/>
  <c r="CU43" i="4" s="1"/>
  <c r="CT43" i="4" s="1"/>
  <c r="BY43" i="4"/>
  <c r="CR63" i="4"/>
  <c r="BX63" i="4"/>
  <c r="AK63" i="4" s="1"/>
  <c r="BE63" i="4" s="1"/>
  <c r="BX40" i="4"/>
  <c r="AK40" i="4" s="1"/>
  <c r="BE40" i="4" s="1"/>
  <c r="CR40" i="4"/>
  <c r="BX55" i="4"/>
  <c r="AK55" i="4" s="1"/>
  <c r="BE55" i="4" s="1"/>
  <c r="CR55" i="4"/>
  <c r="BX59" i="4"/>
  <c r="AK59" i="4" s="1"/>
  <c r="BE59" i="4" s="1"/>
  <c r="CR59" i="4"/>
  <c r="CR22" i="4"/>
  <c r="BX22" i="4"/>
  <c r="AK22" i="4" s="1"/>
  <c r="BE22" i="4" s="1"/>
  <c r="CR20" i="4"/>
  <c r="BX20" i="4"/>
  <c r="AK20" i="4" s="1"/>
  <c r="BE20" i="4" s="1"/>
  <c r="CR45" i="4"/>
  <c r="BX45" i="4"/>
  <c r="AK45" i="4" s="1"/>
  <c r="BE45" i="4" s="1"/>
  <c r="CR32" i="4"/>
  <c r="BX32" i="4"/>
  <c r="AK32" i="4" s="1"/>
  <c r="BE32" i="4" s="1"/>
  <c r="CR35" i="4"/>
  <c r="BX35" i="4"/>
  <c r="AK35" i="4" s="1"/>
  <c r="BE35" i="4" s="1"/>
  <c r="CR31" i="4"/>
  <c r="BX31" i="4"/>
  <c r="AK31" i="4" s="1"/>
  <c r="BE31" i="4" s="1"/>
  <c r="BY50" i="4"/>
  <c r="CS50" i="4"/>
  <c r="CU50" i="4" s="1"/>
  <c r="CT50" i="4" s="1"/>
  <c r="BY30" i="4"/>
  <c r="CS30" i="4"/>
  <c r="CU30" i="4" s="1"/>
  <c r="CT30" i="4" s="1"/>
  <c r="BY23" i="4"/>
  <c r="CS23" i="4"/>
  <c r="CU23" i="4" s="1"/>
  <c r="CT23" i="4" s="1"/>
  <c r="CR41" i="4"/>
  <c r="BX41" i="4"/>
  <c r="AK41" i="4" s="1"/>
  <c r="BE41" i="4" s="1"/>
  <c r="CS47" i="4"/>
  <c r="CU47" i="4" s="1"/>
  <c r="CT47" i="4" s="1"/>
  <c r="BY47" i="4"/>
  <c r="CS28" i="4"/>
  <c r="CU28" i="4" s="1"/>
  <c r="CT28" i="4" s="1"/>
  <c r="BY28" i="4"/>
  <c r="BY19" i="4"/>
  <c r="CS19" i="4"/>
  <c r="CU19" i="4" s="1"/>
  <c r="CT19" i="4" s="1"/>
  <c r="CS51" i="4"/>
  <c r="CU51" i="4" s="1"/>
  <c r="CT51" i="4" s="1"/>
  <c r="BY51" i="4"/>
  <c r="CR62" i="4"/>
  <c r="BX62" i="4"/>
  <c r="AK62" i="4" s="1"/>
  <c r="BE62" i="4" s="1"/>
  <c r="BY17" i="4"/>
  <c r="CS17" i="4"/>
  <c r="CU17" i="4" s="1"/>
  <c r="CT17" i="4" s="1"/>
  <c r="CR61" i="4"/>
  <c r="BX61" i="4"/>
  <c r="AK61" i="4" s="1"/>
  <c r="BE61" i="4" s="1"/>
  <c r="BY42" i="4"/>
  <c r="CS42" i="4"/>
  <c r="CU42" i="4" s="1"/>
  <c r="CT42" i="4" s="1"/>
  <c r="BY21" i="4"/>
  <c r="CS21" i="4"/>
  <c r="CU21" i="4" s="1"/>
  <c r="CT21" i="4" s="1"/>
  <c r="CR60" i="4"/>
  <c r="BX60" i="4"/>
  <c r="AK60" i="4" s="1"/>
  <c r="BE60" i="4" s="1"/>
  <c r="CS24" i="4"/>
  <c r="CU24" i="4" s="1"/>
  <c r="CT24" i="4" s="1"/>
  <c r="BY24" i="4"/>
  <c r="BX54" i="4"/>
  <c r="AK54" i="4" s="1"/>
  <c r="BE54" i="4" s="1"/>
  <c r="CR54" i="4"/>
  <c r="BX57" i="4"/>
  <c r="AK57" i="4" s="1"/>
  <c r="BE57" i="4" s="1"/>
  <c r="CR57" i="4"/>
  <c r="BX36" i="4"/>
  <c r="AK36" i="4" s="1"/>
  <c r="BE36" i="4" s="1"/>
  <c r="CR36" i="4"/>
  <c r="CR33" i="4"/>
  <c r="BX33" i="4"/>
  <c r="AK33" i="4" s="1"/>
  <c r="BE33" i="4" s="1"/>
  <c r="CR52" i="4"/>
  <c r="BX52" i="4"/>
  <c r="AK52" i="4" s="1"/>
  <c r="BE52" i="4" s="1"/>
  <c r="CR34" i="4"/>
  <c r="BX34" i="4"/>
  <c r="AK34" i="4" s="1"/>
  <c r="BE34" i="4" s="1"/>
  <c r="CR26" i="4"/>
  <c r="BX26" i="4"/>
  <c r="AK26" i="4" s="1"/>
  <c r="BE26" i="4" s="1"/>
  <c r="CS37" i="4"/>
  <c r="CU37" i="4" s="1"/>
  <c r="CT37" i="4" s="1"/>
  <c r="BY37" i="4"/>
  <c r="AI62" i="1" l="1"/>
  <c r="AJ62" i="1" s="1"/>
  <c r="AK62" i="1" s="1"/>
  <c r="AO62" i="1"/>
  <c r="AP62" i="1" s="1"/>
  <c r="AQ62" i="1" s="1"/>
  <c r="AL62" i="1"/>
  <c r="AM62" i="1" s="1"/>
  <c r="AN62" i="1" s="1"/>
  <c r="AL53" i="1"/>
  <c r="AM53" i="1" s="1"/>
  <c r="AN53" i="1" s="1"/>
  <c r="AI53" i="1"/>
  <c r="AJ53" i="1" s="1"/>
  <c r="AK53" i="1" s="1"/>
  <c r="BI53" i="1"/>
  <c r="V53" i="1" s="1"/>
  <c r="AO53" i="1"/>
  <c r="AP53" i="1" s="1"/>
  <c r="AQ53" i="1" s="1"/>
  <c r="AL48" i="1"/>
  <c r="AM48" i="1" s="1"/>
  <c r="AN48" i="1" s="1"/>
  <c r="AI48" i="1"/>
  <c r="AJ48" i="1" s="1"/>
  <c r="AK48" i="1" s="1"/>
  <c r="AO48" i="1"/>
  <c r="AP48" i="1" s="1"/>
  <c r="AQ48" i="1" s="1"/>
  <c r="BI48" i="1"/>
  <c r="X48" i="1" s="1"/>
  <c r="BI38" i="1"/>
  <c r="W38" i="1" s="1"/>
  <c r="AI38" i="1"/>
  <c r="AJ38" i="1" s="1"/>
  <c r="AK38" i="1" s="1"/>
  <c r="AO38" i="1"/>
  <c r="AP38" i="1" s="1"/>
  <c r="AQ38" i="1" s="1"/>
  <c r="AL38" i="1"/>
  <c r="AM38" i="1" s="1"/>
  <c r="AN38" i="1" s="1"/>
  <c r="BG60" i="1"/>
  <c r="AL60" i="1" s="1"/>
  <c r="AM60" i="1" s="1"/>
  <c r="AN60" i="1" s="1"/>
  <c r="CV51" i="4"/>
  <c r="CV25" i="4"/>
  <c r="BG34" i="1" s="1"/>
  <c r="BG46" i="1"/>
  <c r="BI46" i="1" s="1"/>
  <c r="X46" i="1" s="1"/>
  <c r="CV37" i="4"/>
  <c r="CV47" i="4"/>
  <c r="BG56" i="1" s="1"/>
  <c r="BG27" i="1"/>
  <c r="AL27" i="1" s="1"/>
  <c r="AM27" i="1" s="1"/>
  <c r="AN27" i="1" s="1"/>
  <c r="CV18" i="4"/>
  <c r="CV28" i="4"/>
  <c r="BG37" i="1" s="1"/>
  <c r="BG52" i="1"/>
  <c r="AO52" i="1" s="1"/>
  <c r="AP52" i="1" s="1"/>
  <c r="AQ52" i="1" s="1"/>
  <c r="CV43" i="4"/>
  <c r="CV38" i="4"/>
  <c r="BG47" i="1" s="1"/>
  <c r="BG30" i="1"/>
  <c r="AI30" i="1" s="1"/>
  <c r="AJ30" i="1" s="1"/>
  <c r="AK30" i="1" s="1"/>
  <c r="CV21" i="4"/>
  <c r="CV19" i="4"/>
  <c r="BG28" i="1" s="1"/>
  <c r="CV23" i="4"/>
  <c r="BG32" i="1" s="1"/>
  <c r="CV50" i="4"/>
  <c r="BG59" i="1" s="1"/>
  <c r="H59" i="1" s="1"/>
  <c r="CV48" i="4"/>
  <c r="BG57" i="1" s="1"/>
  <c r="CV46" i="4"/>
  <c r="BG55" i="1" s="1"/>
  <c r="CV49" i="4"/>
  <c r="BG58" i="1" s="1"/>
  <c r="G58" i="1" s="1"/>
  <c r="CV42" i="4"/>
  <c r="BG51" i="1" s="1"/>
  <c r="G51" i="1" s="1"/>
  <c r="CV17" i="4"/>
  <c r="BG26" i="1" s="1"/>
  <c r="CV30" i="4"/>
  <c r="BG39" i="1" s="1"/>
  <c r="AI39" i="1" s="1"/>
  <c r="AJ39" i="1" s="1"/>
  <c r="AK39" i="1" s="1"/>
  <c r="CV27" i="4"/>
  <c r="BG36" i="1" s="1"/>
  <c r="CV24" i="4"/>
  <c r="BG33" i="1" s="1"/>
  <c r="AI52" i="1"/>
  <c r="AJ52" i="1" s="1"/>
  <c r="AK52" i="1" s="1"/>
  <c r="AI27" i="1"/>
  <c r="AJ27" i="1" s="1"/>
  <c r="AK27" i="1" s="1"/>
  <c r="AL52" i="1"/>
  <c r="AM52" i="1" s="1"/>
  <c r="AN52" i="1" s="1"/>
  <c r="BI27" i="1"/>
  <c r="V27" i="1" s="1"/>
  <c r="BI26" i="1"/>
  <c r="V26" i="1" s="1"/>
  <c r="BI52" i="1"/>
  <c r="X52" i="1" s="1"/>
  <c r="AO27" i="1"/>
  <c r="AP27" i="1" s="1"/>
  <c r="AQ27" i="1" s="1"/>
  <c r="G52" i="1"/>
  <c r="G38" i="1"/>
  <c r="W68" i="1"/>
  <c r="H34" i="1"/>
  <c r="H62" i="1"/>
  <c r="F68" i="1"/>
  <c r="H52" i="1"/>
  <c r="G68" i="1"/>
  <c r="W25" i="1"/>
  <c r="G25" i="1"/>
  <c r="F38" i="1"/>
  <c r="X68" i="1"/>
  <c r="H68" i="1"/>
  <c r="H48" i="1"/>
  <c r="F48" i="1"/>
  <c r="X62" i="1"/>
  <c r="G62" i="1"/>
  <c r="G48" i="1"/>
  <c r="H38" i="1"/>
  <c r="X53" i="1"/>
  <c r="F53" i="1"/>
  <c r="X65" i="1"/>
  <c r="F65" i="1"/>
  <c r="V25" i="1"/>
  <c r="H25" i="1"/>
  <c r="W53" i="1"/>
  <c r="G53" i="1"/>
  <c r="W65" i="1"/>
  <c r="H65" i="1"/>
  <c r="H53" i="1"/>
  <c r="F52" i="1"/>
  <c r="F34" i="1"/>
  <c r="G65" i="1"/>
  <c r="W62" i="1"/>
  <c r="F62" i="1"/>
  <c r="AJ25" i="1"/>
  <c r="AK25" i="1" s="1"/>
  <c r="F25" i="1" s="1"/>
  <c r="H27" i="1"/>
  <c r="G26" i="1"/>
  <c r="G27" i="1"/>
  <c r="CS41" i="4"/>
  <c r="CU41" i="4" s="1"/>
  <c r="CT41" i="4" s="1"/>
  <c r="BY41" i="4"/>
  <c r="BY31" i="4"/>
  <c r="CS31" i="4"/>
  <c r="CU31" i="4" s="1"/>
  <c r="CT31" i="4" s="1"/>
  <c r="BY32" i="4"/>
  <c r="CS32" i="4"/>
  <c r="CU32" i="4" s="1"/>
  <c r="CT32" i="4" s="1"/>
  <c r="BY20" i="4"/>
  <c r="CS20" i="4"/>
  <c r="CU20" i="4" s="1"/>
  <c r="CT20" i="4" s="1"/>
  <c r="CS52" i="4"/>
  <c r="CU52" i="4" s="1"/>
  <c r="CT52" i="4" s="1"/>
  <c r="BY52" i="4"/>
  <c r="CS36" i="4"/>
  <c r="CU36" i="4" s="1"/>
  <c r="CT36" i="4" s="1"/>
  <c r="BY36" i="4"/>
  <c r="CS54" i="4"/>
  <c r="CU54" i="4" s="1"/>
  <c r="CT54" i="4" s="1"/>
  <c r="BY54" i="4"/>
  <c r="CS59" i="4"/>
  <c r="CU59" i="4" s="1"/>
  <c r="CT59" i="4" s="1"/>
  <c r="BY59" i="4"/>
  <c r="CS40" i="4"/>
  <c r="CU40" i="4" s="1"/>
  <c r="CT40" i="4" s="1"/>
  <c r="BY40" i="4"/>
  <c r="BY26" i="4"/>
  <c r="CS26" i="4"/>
  <c r="CU26" i="4" s="1"/>
  <c r="CT26" i="4" s="1"/>
  <c r="BY35" i="4"/>
  <c r="CS35" i="4"/>
  <c r="CU35" i="4" s="1"/>
  <c r="CT35" i="4" s="1"/>
  <c r="BY45" i="4"/>
  <c r="CS45" i="4"/>
  <c r="CU45" i="4" s="1"/>
  <c r="CT45" i="4" s="1"/>
  <c r="BY22" i="4"/>
  <c r="CS22" i="4"/>
  <c r="CU22" i="4" s="1"/>
  <c r="CT22" i="4" s="1"/>
  <c r="CS63" i="4"/>
  <c r="CU63" i="4" s="1"/>
  <c r="CT63" i="4" s="1"/>
  <c r="BY63" i="4"/>
  <c r="CS60" i="4"/>
  <c r="CU60" i="4" s="1"/>
  <c r="CT60" i="4" s="1"/>
  <c r="BY60" i="4"/>
  <c r="BY34" i="4"/>
  <c r="CS34" i="4"/>
  <c r="CU34" i="4" s="1"/>
  <c r="CT34" i="4" s="1"/>
  <c r="BY33" i="4"/>
  <c r="CS33" i="4"/>
  <c r="CU33" i="4" s="1"/>
  <c r="CT33" i="4" s="1"/>
  <c r="CS61" i="4"/>
  <c r="CU61" i="4" s="1"/>
  <c r="CT61" i="4" s="1"/>
  <c r="BY61" i="4"/>
  <c r="CS62" i="4"/>
  <c r="CU62" i="4" s="1"/>
  <c r="CT62" i="4" s="1"/>
  <c r="BY62" i="4"/>
  <c r="CS57" i="4"/>
  <c r="CU57" i="4" s="1"/>
  <c r="CT57" i="4" s="1"/>
  <c r="CV57" i="4" s="1"/>
  <c r="BY57" i="4"/>
  <c r="CS55" i="4"/>
  <c r="CU55" i="4" s="1"/>
  <c r="CT55" i="4" s="1"/>
  <c r="BY55" i="4"/>
  <c r="H39" i="1" l="1"/>
  <c r="G60" i="1"/>
  <c r="AO60" i="1"/>
  <c r="AP60" i="1" s="1"/>
  <c r="AQ60" i="1" s="1"/>
  <c r="BI60" i="1"/>
  <c r="W60" i="1" s="1"/>
  <c r="BI30" i="1"/>
  <c r="W30" i="1" s="1"/>
  <c r="AO30" i="1"/>
  <c r="AP30" i="1" s="1"/>
  <c r="AQ30" i="1" s="1"/>
  <c r="X38" i="1"/>
  <c r="W48" i="1"/>
  <c r="G46" i="1"/>
  <c r="AL46" i="1"/>
  <c r="AM46" i="1" s="1"/>
  <c r="AN46" i="1" s="1"/>
  <c r="H46" i="1"/>
  <c r="W46" i="1"/>
  <c r="AI46" i="1"/>
  <c r="AJ46" i="1" s="1"/>
  <c r="AK46" i="1" s="1"/>
  <c r="V46" i="1"/>
  <c r="H60" i="1"/>
  <c r="F60" i="1"/>
  <c r="F27" i="1"/>
  <c r="F46" i="1"/>
  <c r="V48" i="1"/>
  <c r="V38" i="1"/>
  <c r="AO46" i="1"/>
  <c r="AP46" i="1" s="1"/>
  <c r="AQ46" i="1" s="1"/>
  <c r="AI60" i="1"/>
  <c r="AJ60" i="1" s="1"/>
  <c r="AK60" i="1" s="1"/>
  <c r="AL30" i="1"/>
  <c r="AM30" i="1" s="1"/>
  <c r="AN30" i="1" s="1"/>
  <c r="V60" i="1"/>
  <c r="AL36" i="1"/>
  <c r="AM36" i="1" s="1"/>
  <c r="AN36" i="1" s="1"/>
  <c r="BI36" i="1"/>
  <c r="V36" i="1" s="1"/>
  <c r="AO36" i="1"/>
  <c r="AP36" i="1" s="1"/>
  <c r="AQ36" i="1" s="1"/>
  <c r="G36" i="1"/>
  <c r="H36" i="1"/>
  <c r="AI36" i="1"/>
  <c r="AJ36" i="1" s="1"/>
  <c r="AK36" i="1" s="1"/>
  <c r="AL58" i="1"/>
  <c r="AM58" i="1" s="1"/>
  <c r="AN58" i="1" s="1"/>
  <c r="AI58" i="1"/>
  <c r="AJ58" i="1" s="1"/>
  <c r="AK58" i="1" s="1"/>
  <c r="BI58" i="1"/>
  <c r="X58" i="1" s="1"/>
  <c r="F58" i="1"/>
  <c r="AL32" i="1"/>
  <c r="AM32" i="1" s="1"/>
  <c r="AN32" i="1" s="1"/>
  <c r="G32" i="1" s="1"/>
  <c r="BI32" i="1"/>
  <c r="X32" i="1" s="1"/>
  <c r="AO32" i="1"/>
  <c r="AP32" i="1" s="1"/>
  <c r="AQ32" i="1" s="1"/>
  <c r="H32" i="1" s="1"/>
  <c r="AI47" i="1"/>
  <c r="AJ47" i="1" s="1"/>
  <c r="AK47" i="1" s="1"/>
  <c r="BI47" i="1"/>
  <c r="X47" i="1" s="1"/>
  <c r="AL47" i="1"/>
  <c r="AM47" i="1" s="1"/>
  <c r="AN47" i="1" s="1"/>
  <c r="F47" i="1"/>
  <c r="H47" i="1"/>
  <c r="G47" i="1"/>
  <c r="AO47" i="1"/>
  <c r="AP47" i="1" s="1"/>
  <c r="AQ47" i="1" s="1"/>
  <c r="H58" i="1"/>
  <c r="AO58" i="1"/>
  <c r="AP58" i="1" s="1"/>
  <c r="AQ58" i="1" s="1"/>
  <c r="AO39" i="1"/>
  <c r="AP39" i="1" s="1"/>
  <c r="AQ39" i="1" s="1"/>
  <c r="BI39" i="1"/>
  <c r="X39" i="1" s="1"/>
  <c r="AL39" i="1"/>
  <c r="AM39" i="1" s="1"/>
  <c r="AN39" i="1" s="1"/>
  <c r="G39" i="1"/>
  <c r="F39" i="1"/>
  <c r="W39" i="1"/>
  <c r="AL55" i="1"/>
  <c r="AM55" i="1" s="1"/>
  <c r="AN55" i="1" s="1"/>
  <c r="BI55" i="1"/>
  <c r="V55" i="1" s="1"/>
  <c r="H55" i="1"/>
  <c r="G55" i="1"/>
  <c r="F55" i="1"/>
  <c r="AO55" i="1"/>
  <c r="AP55" i="1" s="1"/>
  <c r="AQ55" i="1" s="1"/>
  <c r="AI55" i="1"/>
  <c r="AJ55" i="1" s="1"/>
  <c r="AK55" i="1" s="1"/>
  <c r="AO28" i="1"/>
  <c r="AP28" i="1" s="1"/>
  <c r="AQ28" i="1" s="1"/>
  <c r="AI28" i="1"/>
  <c r="AJ28" i="1" s="1"/>
  <c r="AK28" i="1" s="1"/>
  <c r="G28" i="1"/>
  <c r="F28" i="1"/>
  <c r="H28" i="1"/>
  <c r="BI28" i="1"/>
  <c r="W28" i="1" s="1"/>
  <c r="AL28" i="1"/>
  <c r="AM28" i="1" s="1"/>
  <c r="AN28" i="1" s="1"/>
  <c r="BI34" i="1"/>
  <c r="X34" i="1" s="1"/>
  <c r="AL34" i="1"/>
  <c r="AM34" i="1" s="1"/>
  <c r="AN34" i="1" s="1"/>
  <c r="AI34" i="1"/>
  <c r="AJ34" i="1" s="1"/>
  <c r="AK34" i="1" s="1"/>
  <c r="AO34" i="1"/>
  <c r="AP34" i="1" s="1"/>
  <c r="AQ34" i="1" s="1"/>
  <c r="G34" i="1"/>
  <c r="CV55" i="4"/>
  <c r="BG64" i="1" s="1"/>
  <c r="BG72" i="1"/>
  <c r="CV62" i="4"/>
  <c r="CV60" i="4"/>
  <c r="BG70" i="1" s="1"/>
  <c r="BG49" i="1"/>
  <c r="CV40" i="4"/>
  <c r="CV54" i="4"/>
  <c r="BG63" i="1" s="1"/>
  <c r="BG61" i="1"/>
  <c r="AI61" i="1" s="1"/>
  <c r="AJ61" i="1" s="1"/>
  <c r="AK61" i="1" s="1"/>
  <c r="CV52" i="4"/>
  <c r="CV41" i="4"/>
  <c r="BG50" i="1" s="1"/>
  <c r="W32" i="1"/>
  <c r="F36" i="1"/>
  <c r="AI32" i="1"/>
  <c r="AJ32" i="1" s="1"/>
  <c r="AK32" i="1" s="1"/>
  <c r="F32" i="1" s="1"/>
  <c r="AL26" i="1"/>
  <c r="AM26" i="1" s="1"/>
  <c r="AN26" i="1" s="1"/>
  <c r="AO26" i="1"/>
  <c r="AP26" i="1" s="1"/>
  <c r="AQ26" i="1" s="1"/>
  <c r="H26" i="1"/>
  <c r="AI26" i="1"/>
  <c r="AJ26" i="1" s="1"/>
  <c r="AK26" i="1" s="1"/>
  <c r="F26" i="1"/>
  <c r="AL57" i="1"/>
  <c r="AM57" i="1" s="1"/>
  <c r="AN57" i="1" s="1"/>
  <c r="BI57" i="1"/>
  <c r="W57" i="1" s="1"/>
  <c r="AI57" i="1"/>
  <c r="AJ57" i="1" s="1"/>
  <c r="AK57" i="1" s="1"/>
  <c r="G57" i="1"/>
  <c r="F57" i="1"/>
  <c r="AO57" i="1"/>
  <c r="AP57" i="1" s="1"/>
  <c r="AQ57" i="1" s="1"/>
  <c r="H57" i="1"/>
  <c r="AO56" i="1"/>
  <c r="AP56" i="1" s="1"/>
  <c r="AQ56" i="1" s="1"/>
  <c r="AL56" i="1"/>
  <c r="AM56" i="1" s="1"/>
  <c r="AN56" i="1" s="1"/>
  <c r="G56" i="1"/>
  <c r="H56" i="1"/>
  <c r="AI56" i="1"/>
  <c r="AJ56" i="1" s="1"/>
  <c r="AK56" i="1" s="1"/>
  <c r="F56" i="1"/>
  <c r="BI56" i="1"/>
  <c r="AO51" i="1"/>
  <c r="AP51" i="1" s="1"/>
  <c r="AQ51" i="1" s="1"/>
  <c r="AL51" i="1"/>
  <c r="AM51" i="1" s="1"/>
  <c r="AN51" i="1" s="1"/>
  <c r="BI51" i="1"/>
  <c r="V51" i="1" s="1"/>
  <c r="AI51" i="1"/>
  <c r="AJ51" i="1" s="1"/>
  <c r="AK51" i="1" s="1"/>
  <c r="H51" i="1"/>
  <c r="F51" i="1"/>
  <c r="AO59" i="1"/>
  <c r="AP59" i="1" s="1"/>
  <c r="AQ59" i="1" s="1"/>
  <c r="AL59" i="1"/>
  <c r="AM59" i="1" s="1"/>
  <c r="AN59" i="1" s="1"/>
  <c r="BI59" i="1"/>
  <c r="W59" i="1" s="1"/>
  <c r="AI59" i="1"/>
  <c r="AJ59" i="1" s="1"/>
  <c r="AK59" i="1" s="1"/>
  <c r="F59" i="1"/>
  <c r="G59" i="1"/>
  <c r="AO37" i="1"/>
  <c r="AP37" i="1" s="1"/>
  <c r="AQ37" i="1" s="1"/>
  <c r="AI37" i="1"/>
  <c r="AJ37" i="1" s="1"/>
  <c r="AK37" i="1" s="1"/>
  <c r="AL37" i="1"/>
  <c r="AM37" i="1" s="1"/>
  <c r="AN37" i="1" s="1"/>
  <c r="G37" i="1"/>
  <c r="H37" i="1"/>
  <c r="F37" i="1"/>
  <c r="BI37" i="1"/>
  <c r="W37" i="1" s="1"/>
  <c r="CV34" i="4"/>
  <c r="BG43" i="1" s="1"/>
  <c r="CV45" i="4"/>
  <c r="BG54" i="1" s="1"/>
  <c r="CV26" i="4"/>
  <c r="BG35" i="1" s="1"/>
  <c r="CV20" i="4"/>
  <c r="BG29" i="1" s="1"/>
  <c r="CV31" i="4"/>
  <c r="BG40" i="1" s="1"/>
  <c r="CV61" i="4"/>
  <c r="BG71" i="1" s="1"/>
  <c r="CV63" i="4"/>
  <c r="BG73" i="1" s="1"/>
  <c r="CV59" i="4"/>
  <c r="BG69" i="1" s="1"/>
  <c r="CV36" i="4"/>
  <c r="BG45" i="1" s="1"/>
  <c r="CV33" i="4"/>
  <c r="BG42" i="1" s="1"/>
  <c r="CV22" i="4"/>
  <c r="BG31" i="1" s="1"/>
  <c r="CV35" i="4"/>
  <c r="BG44" i="1" s="1"/>
  <c r="CV32" i="4"/>
  <c r="BG41" i="1" s="1"/>
  <c r="X36" i="1"/>
  <c r="W36" i="1"/>
  <c r="W26" i="1"/>
  <c r="AI33" i="1"/>
  <c r="AJ33" i="1" s="1"/>
  <c r="AK33" i="1" s="1"/>
  <c r="AO33" i="1"/>
  <c r="AP33" i="1" s="1"/>
  <c r="AQ33" i="1" s="1"/>
  <c r="BI33" i="1"/>
  <c r="X33" i="1" s="1"/>
  <c r="AL33" i="1"/>
  <c r="AM33" i="1" s="1"/>
  <c r="AN33" i="1" s="1"/>
  <c r="W52" i="1"/>
  <c r="W27" i="1"/>
  <c r="G30" i="1"/>
  <c r="W51" i="1"/>
  <c r="AI72" i="1"/>
  <c r="AJ72" i="1" s="1"/>
  <c r="AK72" i="1" s="1"/>
  <c r="AL72" i="1"/>
  <c r="AM72" i="1" s="1"/>
  <c r="AN72" i="1" s="1"/>
  <c r="AO72" i="1"/>
  <c r="AP72" i="1" s="1"/>
  <c r="AQ72" i="1" s="1"/>
  <c r="BI72" i="1"/>
  <c r="X72" i="1" s="1"/>
  <c r="AL61" i="1"/>
  <c r="AM61" i="1" s="1"/>
  <c r="AN61" i="1" s="1"/>
  <c r="F72" i="1"/>
  <c r="BG67" i="1"/>
  <c r="H67" i="1" s="1"/>
  <c r="BG66" i="1"/>
  <c r="F66" i="1" s="1"/>
  <c r="V30" i="1"/>
  <c r="F49" i="1"/>
  <c r="G49" i="1"/>
  <c r="H30" i="1"/>
  <c r="X26" i="1"/>
  <c r="X30" i="1"/>
  <c r="AO49" i="1"/>
  <c r="AP49" i="1" s="1"/>
  <c r="AQ49" i="1" s="1"/>
  <c r="AI49" i="1"/>
  <c r="AJ49" i="1" s="1"/>
  <c r="AK49" i="1" s="1"/>
  <c r="AL49" i="1"/>
  <c r="AM49" i="1" s="1"/>
  <c r="AN49" i="1" s="1"/>
  <c r="BI49" i="1"/>
  <c r="W49" i="1" s="1"/>
  <c r="X27" i="1"/>
  <c r="F30" i="1"/>
  <c r="G72" i="1"/>
  <c r="V52" i="1"/>
  <c r="A30" i="5" s="1"/>
  <c r="H49" i="1"/>
  <c r="H72" i="1"/>
  <c r="A46" i="5"/>
  <c r="A3" i="5"/>
  <c r="A16" i="5"/>
  <c r="A24" i="5"/>
  <c r="A40" i="5"/>
  <c r="A43" i="5"/>
  <c r="A31" i="5"/>
  <c r="A5" i="5" l="1"/>
  <c r="A14" i="5"/>
  <c r="A26" i="5"/>
  <c r="AO61" i="1"/>
  <c r="AP61" i="1" s="1"/>
  <c r="AQ61" i="1" s="1"/>
  <c r="V57" i="1"/>
  <c r="BI61" i="1"/>
  <c r="V61" i="1" s="1"/>
  <c r="X57" i="1"/>
  <c r="F61" i="1"/>
  <c r="G61" i="1"/>
  <c r="H61" i="1"/>
  <c r="H66" i="1"/>
  <c r="G66" i="1"/>
  <c r="W34" i="1"/>
  <c r="X60" i="1"/>
  <c r="A38" i="5" s="1"/>
  <c r="X37" i="1"/>
  <c r="G67" i="1"/>
  <c r="X51" i="1"/>
  <c r="A29" i="5" s="1"/>
  <c r="V47" i="1"/>
  <c r="A4" i="5"/>
  <c r="W72" i="1"/>
  <c r="V72" i="1"/>
  <c r="W47" i="1"/>
  <c r="AL69" i="1"/>
  <c r="AM69" i="1" s="1"/>
  <c r="AN69" i="1" s="1"/>
  <c r="H69" i="1"/>
  <c r="AO69" i="1"/>
  <c r="AP69" i="1" s="1"/>
  <c r="AQ69" i="1" s="1"/>
  <c r="G69" i="1"/>
  <c r="AI69" i="1"/>
  <c r="AJ69" i="1" s="1"/>
  <c r="AK69" i="1" s="1"/>
  <c r="BI69" i="1"/>
  <c r="W69" i="1" s="1"/>
  <c r="F69" i="1"/>
  <c r="G29" i="1"/>
  <c r="AL29" i="1"/>
  <c r="AM29" i="1" s="1"/>
  <c r="AN29" i="1" s="1"/>
  <c r="F29" i="1"/>
  <c r="AO29" i="1"/>
  <c r="AP29" i="1" s="1"/>
  <c r="AQ29" i="1" s="1"/>
  <c r="H29" i="1"/>
  <c r="AI29" i="1"/>
  <c r="AJ29" i="1" s="1"/>
  <c r="AK29" i="1" s="1"/>
  <c r="BI29" i="1"/>
  <c r="V29" i="1" s="1"/>
  <c r="BI31" i="1"/>
  <c r="W31" i="1" s="1"/>
  <c r="AL31" i="1"/>
  <c r="AM31" i="1" s="1"/>
  <c r="AN31" i="1" s="1"/>
  <c r="AI31" i="1"/>
  <c r="AJ31" i="1" s="1"/>
  <c r="AK31" i="1" s="1"/>
  <c r="F31" i="1" s="1"/>
  <c r="AO31" i="1"/>
  <c r="AP31" i="1" s="1"/>
  <c r="AQ31" i="1" s="1"/>
  <c r="H31" i="1" s="1"/>
  <c r="G73" i="1"/>
  <c r="F73" i="1"/>
  <c r="AL73" i="1"/>
  <c r="AM73" i="1" s="1"/>
  <c r="AN73" i="1" s="1"/>
  <c r="AO73" i="1"/>
  <c r="AP73" i="1" s="1"/>
  <c r="AQ73" i="1" s="1"/>
  <c r="H73" i="1"/>
  <c r="AI73" i="1"/>
  <c r="AJ73" i="1" s="1"/>
  <c r="AK73" i="1" s="1"/>
  <c r="BI73" i="1"/>
  <c r="W73" i="1" s="1"/>
  <c r="G35" i="1"/>
  <c r="H35" i="1"/>
  <c r="AO35" i="1"/>
  <c r="AP35" i="1" s="1"/>
  <c r="AQ35" i="1" s="1"/>
  <c r="F35" i="1"/>
  <c r="AI35" i="1"/>
  <c r="AJ35" i="1" s="1"/>
  <c r="AK35" i="1" s="1"/>
  <c r="BI35" i="1"/>
  <c r="V35" i="1" s="1"/>
  <c r="AL35" i="1"/>
  <c r="AM35" i="1" s="1"/>
  <c r="AN35" i="1" s="1"/>
  <c r="F50" i="1"/>
  <c r="AO50" i="1"/>
  <c r="AP50" i="1" s="1"/>
  <c r="AQ50" i="1" s="1"/>
  <c r="G50" i="1"/>
  <c r="H50" i="1"/>
  <c r="AI50" i="1"/>
  <c r="AJ50" i="1" s="1"/>
  <c r="AK50" i="1" s="1"/>
  <c r="BI50" i="1"/>
  <c r="W50" i="1" s="1"/>
  <c r="AL50" i="1"/>
  <c r="AM50" i="1" s="1"/>
  <c r="AN50" i="1" s="1"/>
  <c r="H44" i="1"/>
  <c r="AL44" i="1"/>
  <c r="AM44" i="1" s="1"/>
  <c r="AN44" i="1" s="1"/>
  <c r="G44" i="1"/>
  <c r="AO44" i="1"/>
  <c r="AP44" i="1" s="1"/>
  <c r="AQ44" i="1" s="1"/>
  <c r="BI44" i="1"/>
  <c r="AI44" i="1"/>
  <c r="AJ44" i="1" s="1"/>
  <c r="AK44" i="1" s="1"/>
  <c r="F44" i="1"/>
  <c r="F63" i="1"/>
  <c r="BI63" i="1"/>
  <c r="V63" i="1" s="1"/>
  <c r="G63" i="1"/>
  <c r="AO63" i="1"/>
  <c r="AP63" i="1" s="1"/>
  <c r="AQ63" i="1" s="1"/>
  <c r="H63" i="1"/>
  <c r="AL63" i="1"/>
  <c r="AM63" i="1" s="1"/>
  <c r="AN63" i="1" s="1"/>
  <c r="AI63" i="1"/>
  <c r="AJ63" i="1" s="1"/>
  <c r="AK63" i="1" s="1"/>
  <c r="H42" i="1"/>
  <c r="F42" i="1"/>
  <c r="BI42" i="1"/>
  <c r="W42" i="1" s="1"/>
  <c r="AO42" i="1"/>
  <c r="AP42" i="1" s="1"/>
  <c r="AQ42" i="1" s="1"/>
  <c r="G42" i="1"/>
  <c r="AL42" i="1"/>
  <c r="AM42" i="1" s="1"/>
  <c r="AN42" i="1" s="1"/>
  <c r="AI42" i="1"/>
  <c r="AJ42" i="1" s="1"/>
  <c r="AK42" i="1" s="1"/>
  <c r="G71" i="1"/>
  <c r="AI71" i="1"/>
  <c r="AJ71" i="1" s="1"/>
  <c r="AK71" i="1" s="1"/>
  <c r="BI71" i="1"/>
  <c r="X71" i="1" s="1"/>
  <c r="H71" i="1"/>
  <c r="AL71" i="1"/>
  <c r="AM71" i="1" s="1"/>
  <c r="AN71" i="1" s="1"/>
  <c r="F71" i="1"/>
  <c r="AO71" i="1"/>
  <c r="AP71" i="1" s="1"/>
  <c r="AQ71" i="1" s="1"/>
  <c r="F54" i="1"/>
  <c r="H54" i="1"/>
  <c r="BI54" i="1"/>
  <c r="V54" i="1" s="1"/>
  <c r="AL54" i="1"/>
  <c r="AM54" i="1" s="1"/>
  <c r="AN54" i="1" s="1"/>
  <c r="G54" i="1"/>
  <c r="AO54" i="1"/>
  <c r="AP54" i="1" s="1"/>
  <c r="AQ54" i="1" s="1"/>
  <c r="AI54" i="1"/>
  <c r="AJ54" i="1" s="1"/>
  <c r="AK54" i="1" s="1"/>
  <c r="H64" i="1"/>
  <c r="G64" i="1"/>
  <c r="F64" i="1"/>
  <c r="AL64" i="1"/>
  <c r="AM64" i="1" s="1"/>
  <c r="AN64" i="1" s="1"/>
  <c r="AO64" i="1"/>
  <c r="AP64" i="1" s="1"/>
  <c r="AQ64" i="1" s="1"/>
  <c r="AI64" i="1"/>
  <c r="AJ64" i="1" s="1"/>
  <c r="AK64" i="1" s="1"/>
  <c r="BI64" i="1"/>
  <c r="X64" i="1" s="1"/>
  <c r="G41" i="1"/>
  <c r="BI41" i="1"/>
  <c r="V41" i="1" s="1"/>
  <c r="F41" i="1"/>
  <c r="AI41" i="1"/>
  <c r="AJ41" i="1" s="1"/>
  <c r="AK41" i="1" s="1"/>
  <c r="AL41" i="1"/>
  <c r="AM41" i="1" s="1"/>
  <c r="AN41" i="1" s="1"/>
  <c r="AO41" i="1"/>
  <c r="AP41" i="1" s="1"/>
  <c r="AQ41" i="1" s="1"/>
  <c r="H41" i="1" s="1"/>
  <c r="F45" i="1"/>
  <c r="G45" i="1"/>
  <c r="AI45" i="1"/>
  <c r="AJ45" i="1" s="1"/>
  <c r="AK45" i="1" s="1"/>
  <c r="BI45" i="1"/>
  <c r="X45" i="1" s="1"/>
  <c r="H45" i="1"/>
  <c r="AO45" i="1"/>
  <c r="AP45" i="1" s="1"/>
  <c r="AQ45" i="1" s="1"/>
  <c r="AL45" i="1"/>
  <c r="AM45" i="1" s="1"/>
  <c r="AN45" i="1" s="1"/>
  <c r="F40" i="1"/>
  <c r="AO40" i="1"/>
  <c r="AP40" i="1" s="1"/>
  <c r="AQ40" i="1" s="1"/>
  <c r="H40" i="1"/>
  <c r="G40" i="1"/>
  <c r="AI40" i="1"/>
  <c r="AJ40" i="1" s="1"/>
  <c r="AK40" i="1" s="1"/>
  <c r="AL40" i="1"/>
  <c r="AM40" i="1" s="1"/>
  <c r="AN40" i="1" s="1"/>
  <c r="BI40" i="1"/>
  <c r="V40" i="1" s="1"/>
  <c r="G43" i="1"/>
  <c r="F43" i="1"/>
  <c r="AI43" i="1"/>
  <c r="AJ43" i="1" s="1"/>
  <c r="AK43" i="1" s="1"/>
  <c r="AL43" i="1"/>
  <c r="AM43" i="1" s="1"/>
  <c r="AN43" i="1" s="1"/>
  <c r="H43" i="1"/>
  <c r="BI43" i="1"/>
  <c r="X43" i="1" s="1"/>
  <c r="AO43" i="1"/>
  <c r="AP43" i="1" s="1"/>
  <c r="AQ43" i="1" s="1"/>
  <c r="BI70" i="1"/>
  <c r="V70" i="1" s="1"/>
  <c r="H70" i="1"/>
  <c r="G70" i="1"/>
  <c r="AI70" i="1"/>
  <c r="AJ70" i="1" s="1"/>
  <c r="AK70" i="1" s="1"/>
  <c r="AL70" i="1"/>
  <c r="AM70" i="1" s="1"/>
  <c r="AN70" i="1" s="1"/>
  <c r="F70" i="1"/>
  <c r="AO70" i="1"/>
  <c r="AP70" i="1" s="1"/>
  <c r="AQ70" i="1" s="1"/>
  <c r="H33" i="1"/>
  <c r="X59" i="1"/>
  <c r="V56" i="1"/>
  <c r="W56" i="1"/>
  <c r="X56" i="1"/>
  <c r="V34" i="1"/>
  <c r="X55" i="1"/>
  <c r="V58" i="1"/>
  <c r="W33" i="1"/>
  <c r="V33" i="1"/>
  <c r="X28" i="1"/>
  <c r="V28" i="1"/>
  <c r="W55" i="1"/>
  <c r="W58" i="1"/>
  <c r="V37" i="1"/>
  <c r="A15" i="5" s="1"/>
  <c r="V59" i="1"/>
  <c r="V39" i="1"/>
  <c r="A17" i="5" s="1"/>
  <c r="V32" i="1"/>
  <c r="A10" i="5" s="1"/>
  <c r="F33" i="1"/>
  <c r="G33" i="1"/>
  <c r="X42" i="1"/>
  <c r="W63" i="1"/>
  <c r="A8" i="5"/>
  <c r="W64" i="1"/>
  <c r="X29" i="1"/>
  <c r="X35" i="1"/>
  <c r="W35" i="1"/>
  <c r="AI67" i="1"/>
  <c r="AJ67" i="1" s="1"/>
  <c r="AK67" i="1" s="1"/>
  <c r="F67" i="1" s="1"/>
  <c r="AL67" i="1"/>
  <c r="AM67" i="1" s="1"/>
  <c r="AN67" i="1" s="1"/>
  <c r="BI67" i="1"/>
  <c r="AO67" i="1"/>
  <c r="AP67" i="1" s="1"/>
  <c r="AQ67" i="1" s="1"/>
  <c r="X31" i="1"/>
  <c r="V31" i="1"/>
  <c r="V71" i="1"/>
  <c r="X63" i="1"/>
  <c r="V49" i="1"/>
  <c r="V44" i="1"/>
  <c r="X44" i="1"/>
  <c r="W44" i="1"/>
  <c r="X49" i="1"/>
  <c r="AI66" i="1"/>
  <c r="AL66" i="1"/>
  <c r="AM66" i="1" s="1"/>
  <c r="AN66" i="1" s="1"/>
  <c r="AO66" i="1"/>
  <c r="AP66" i="1" s="1"/>
  <c r="AQ66" i="1" s="1"/>
  <c r="BI66" i="1"/>
  <c r="A35" i="5" l="1"/>
  <c r="A50" i="5"/>
  <c r="A27" i="5"/>
  <c r="W54" i="1"/>
  <c r="W29" i="1"/>
  <c r="W61" i="1"/>
  <c r="V69" i="1"/>
  <c r="A12" i="5"/>
  <c r="X61" i="1"/>
  <c r="V50" i="1"/>
  <c r="X54" i="1"/>
  <c r="X50" i="1"/>
  <c r="X40" i="1"/>
  <c r="A6" i="5"/>
  <c r="W71" i="1"/>
  <c r="A25" i="5"/>
  <c r="W41" i="1"/>
  <c r="V45" i="1"/>
  <c r="X41" i="1"/>
  <c r="X70" i="1"/>
  <c r="W40" i="1"/>
  <c r="A18" i="5" s="1"/>
  <c r="W43" i="1"/>
  <c r="W70" i="1"/>
  <c r="A41" i="5"/>
  <c r="W45" i="1"/>
  <c r="A33" i="5"/>
  <c r="V43" i="1"/>
  <c r="X69" i="1"/>
  <c r="A47" i="5" s="1"/>
  <c r="A11" i="5"/>
  <c r="A37" i="5"/>
  <c r="A36" i="5"/>
  <c r="V64" i="1"/>
  <c r="A42" i="5" s="1"/>
  <c r="V42" i="1"/>
  <c r="A20" i="5" s="1"/>
  <c r="A34" i="5"/>
  <c r="V73" i="1"/>
  <c r="X73" i="1"/>
  <c r="G31" i="1"/>
  <c r="A13" i="5"/>
  <c r="A22" i="5"/>
  <c r="A7" i="5"/>
  <c r="AJ66" i="1"/>
  <c r="AK66" i="1" s="1"/>
  <c r="AG347" i="1"/>
  <c r="AG312" i="1"/>
  <c r="AG251" i="1"/>
  <c r="AG164" i="1"/>
  <c r="AG36" i="1"/>
  <c r="AG178" i="1"/>
  <c r="AG324" i="1"/>
  <c r="AG326" i="1"/>
  <c r="AG77" i="1"/>
  <c r="AG67" i="1"/>
  <c r="AG293" i="1"/>
  <c r="AG28" i="1"/>
  <c r="AG190" i="1"/>
  <c r="AG126" i="1"/>
  <c r="AG156" i="1"/>
  <c r="AG37" i="1"/>
  <c r="AG65" i="1"/>
  <c r="AG348" i="1"/>
  <c r="AG239" i="1"/>
  <c r="AG295" i="1"/>
  <c r="AG282" i="1"/>
  <c r="AG319" i="1"/>
  <c r="AG175" i="1"/>
  <c r="AG43" i="1"/>
  <c r="AG231" i="1"/>
  <c r="AG215" i="1"/>
  <c r="AG290" i="1"/>
  <c r="AG29" i="1"/>
  <c r="AG140" i="1"/>
  <c r="AG306" i="1"/>
  <c r="AG308" i="1"/>
  <c r="AG218" i="1"/>
  <c r="AG82" i="1"/>
  <c r="AG344" i="1"/>
  <c r="AG229" i="1"/>
  <c r="AG228" i="1"/>
  <c r="AG298" i="1"/>
  <c r="S298" i="1" s="1"/>
  <c r="A277" i="5" s="1"/>
  <c r="AG263" i="1"/>
  <c r="AG169" i="1"/>
  <c r="AG255" i="1"/>
  <c r="AG135" i="1"/>
  <c r="AG288" i="1"/>
  <c r="AG146" i="1"/>
  <c r="AG330" i="1"/>
  <c r="AG271" i="1"/>
  <c r="AG248" i="1"/>
  <c r="AG94" i="1"/>
  <c r="AG207" i="1"/>
  <c r="AG113" i="1"/>
  <c r="AG195" i="1"/>
  <c r="AG147" i="1"/>
  <c r="AG270" i="1"/>
  <c r="AG340" i="1"/>
  <c r="AG191" i="1"/>
  <c r="AG103" i="1"/>
  <c r="AG137" i="1"/>
  <c r="AG99" i="1"/>
  <c r="AG79" i="1"/>
  <c r="AG118" i="1"/>
  <c r="AG27" i="1"/>
  <c r="AG102" i="1"/>
  <c r="AG216" i="1"/>
  <c r="AG85" i="1"/>
  <c r="AG111" i="1"/>
  <c r="AG172" i="1"/>
  <c r="AG302" i="1"/>
  <c r="AG162" i="1"/>
  <c r="AG176" i="1"/>
  <c r="AG281" i="1"/>
  <c r="AG327" i="1"/>
  <c r="AG206" i="1"/>
  <c r="AG331" i="1"/>
  <c r="AG211" i="1"/>
  <c r="AG188" i="1"/>
  <c r="AG250" i="1"/>
  <c r="AG138" i="1"/>
  <c r="AG210" i="1"/>
  <c r="AG130" i="1"/>
  <c r="AG276" i="1"/>
  <c r="AG226" i="1"/>
  <c r="AG134" i="1"/>
  <c r="AG66" i="1"/>
  <c r="AG44" i="1"/>
  <c r="AG97" i="1"/>
  <c r="AG334" i="1"/>
  <c r="AG185" i="1"/>
  <c r="AG124" i="1"/>
  <c r="AG252" i="1"/>
  <c r="AG341" i="1"/>
  <c r="AG213" i="1"/>
  <c r="AG343" i="1"/>
  <c r="AG173" i="1"/>
  <c r="AG166" i="1"/>
  <c r="AG317" i="1"/>
  <c r="AG241" i="1"/>
  <c r="AG338" i="1"/>
  <c r="AG115" i="1"/>
  <c r="AG158" i="1"/>
  <c r="AG237" i="1"/>
  <c r="AG167" i="1"/>
  <c r="AG285" i="1"/>
  <c r="AG253" i="1"/>
  <c r="AG69" i="1"/>
  <c r="AG286" i="1"/>
  <c r="AG311" i="1"/>
  <c r="AG50" i="1"/>
  <c r="AG337" i="1"/>
  <c r="AG87" i="1"/>
  <c r="AG74" i="1"/>
  <c r="AG171" i="1"/>
  <c r="AG304" i="1"/>
  <c r="AG266" i="1"/>
  <c r="AG155" i="1"/>
  <c r="AG335" i="1"/>
  <c r="AG38" i="1"/>
  <c r="AG201" i="1"/>
  <c r="AG68" i="1"/>
  <c r="AG199" i="1"/>
  <c r="AG260" i="1"/>
  <c r="AG116" i="1"/>
  <c r="AG39" i="1"/>
  <c r="AG33" i="1"/>
  <c r="AG101" i="1"/>
  <c r="AG153" i="1"/>
  <c r="AG234" i="1"/>
  <c r="AG90" i="1"/>
  <c r="AG235" i="1"/>
  <c r="AG149" i="1"/>
  <c r="AG349" i="1"/>
  <c r="AG262" i="1"/>
  <c r="AG339" i="1"/>
  <c r="AG41" i="1"/>
  <c r="AG198" i="1"/>
  <c r="AG316" i="1"/>
  <c r="AG31" i="1"/>
  <c r="AG148" i="1"/>
  <c r="AG52" i="1"/>
  <c r="AG320" i="1"/>
  <c r="AG100" i="1"/>
  <c r="AG174" i="1"/>
  <c r="AG325" i="1"/>
  <c r="AG296" i="1"/>
  <c r="S296" i="1" s="1"/>
  <c r="A275" i="5" s="1"/>
  <c r="AG274" i="1"/>
  <c r="AG128" i="1"/>
  <c r="AG121" i="1"/>
  <c r="AG160" i="1"/>
  <c r="AG61" i="1"/>
  <c r="AG184" i="1"/>
  <c r="AG292" i="1"/>
  <c r="AG219" i="1"/>
  <c r="X67" i="1"/>
  <c r="V67" i="1"/>
  <c r="W67" i="1"/>
  <c r="AG222" i="1"/>
  <c r="AG268" i="1"/>
  <c r="AG48" i="1"/>
  <c r="AG93" i="1"/>
  <c r="AG205" i="1"/>
  <c r="AG196" i="1"/>
  <c r="AG277" i="1"/>
  <c r="AG246" i="1"/>
  <c r="AG95" i="1"/>
  <c r="AG63" i="1"/>
  <c r="A21" i="5"/>
  <c r="AG345" i="1"/>
  <c r="AG108" i="1"/>
  <c r="AG186" i="1"/>
  <c r="AG59" i="1"/>
  <c r="AG182" i="1"/>
  <c r="AG278" i="1"/>
  <c r="AG287" i="1"/>
  <c r="AG351" i="1"/>
  <c r="AG80" i="1"/>
  <c r="AG254" i="1"/>
  <c r="AG183" i="1"/>
  <c r="AG352" i="1"/>
  <c r="AG247" i="1"/>
  <c r="AG127" i="1"/>
  <c r="AG40" i="1"/>
  <c r="AG200" i="1"/>
  <c r="AG299" i="1"/>
  <c r="AG208" i="1"/>
  <c r="AG98" i="1"/>
  <c r="AG238" i="1"/>
  <c r="AG258" i="1"/>
  <c r="AG309" i="1"/>
  <c r="AG58" i="1"/>
  <c r="AG120" i="1"/>
  <c r="AG131" i="1"/>
  <c r="AG152" i="1"/>
  <c r="AG212" i="1"/>
  <c r="AG291" i="1"/>
  <c r="AG193" i="1"/>
  <c r="AG170" i="1"/>
  <c r="AG96" i="1"/>
  <c r="AG117" i="1"/>
  <c r="AG144" i="1"/>
  <c r="AG194" i="1"/>
  <c r="V66" i="1"/>
  <c r="W66" i="1"/>
  <c r="X66" i="1"/>
  <c r="A48" i="5"/>
  <c r="AG203" i="1"/>
  <c r="AG342" i="1"/>
  <c r="AG233" i="1"/>
  <c r="AG139" i="1"/>
  <c r="AG35" i="1"/>
  <c r="AG257" i="1"/>
  <c r="AG244" i="1"/>
  <c r="AG332" i="1"/>
  <c r="AG47" i="1"/>
  <c r="AG227" i="1"/>
  <c r="AG279" i="1"/>
  <c r="AG329" i="1"/>
  <c r="AG297" i="1"/>
  <c r="S297" i="1" s="1"/>
  <c r="A276" i="5" s="1"/>
  <c r="AG53" i="1"/>
  <c r="AG32" i="1"/>
  <c r="AG214" i="1"/>
  <c r="AG88" i="1"/>
  <c r="AG301" i="1"/>
  <c r="AG177" i="1"/>
  <c r="AG204" i="1"/>
  <c r="AG70" i="1"/>
  <c r="AG129" i="1"/>
  <c r="AG310" i="1"/>
  <c r="AG305" i="1"/>
  <c r="AG112" i="1"/>
  <c r="AG71" i="1"/>
  <c r="AG45" i="1"/>
  <c r="AG249" i="1"/>
  <c r="AG151" i="1"/>
  <c r="AG275" i="1"/>
  <c r="AG284" i="1"/>
  <c r="AG49" i="1"/>
  <c r="AG25" i="1"/>
  <c r="AG181" i="1"/>
  <c r="AG84" i="1"/>
  <c r="AG42" i="1"/>
  <c r="AG336" i="1"/>
  <c r="AG154" i="1"/>
  <c r="AG189" i="1"/>
  <c r="AG350" i="1"/>
  <c r="AG283" i="1"/>
  <c r="AG159" i="1"/>
  <c r="AG91" i="1"/>
  <c r="AG89" i="1"/>
  <c r="AG294" i="1"/>
  <c r="AG62" i="1"/>
  <c r="AG225" i="1"/>
  <c r="AG165" i="1"/>
  <c r="AG150" i="1"/>
  <c r="AG107" i="1"/>
  <c r="AG187" i="1"/>
  <c r="AG163" i="1"/>
  <c r="AG132" i="1"/>
  <c r="AG318" i="1"/>
  <c r="AG145" i="1"/>
  <c r="AG224" i="1"/>
  <c r="AG179" i="1"/>
  <c r="AG202" i="1"/>
  <c r="AG230" i="1"/>
  <c r="AG26" i="1"/>
  <c r="AG142" i="1"/>
  <c r="AG240" i="1"/>
  <c r="AG256" i="1"/>
  <c r="AG232" i="1"/>
  <c r="AG269" i="1"/>
  <c r="AG289" i="1"/>
  <c r="AG245" i="1"/>
  <c r="AG114" i="1"/>
  <c r="AG109" i="1"/>
  <c r="AG323" i="1"/>
  <c r="AG192" i="1"/>
  <c r="AG86" i="1"/>
  <c r="AG34" i="1"/>
  <c r="A28" i="5"/>
  <c r="AG76" i="1"/>
  <c r="AG54" i="1"/>
  <c r="AG133" i="1"/>
  <c r="AG157" i="1"/>
  <c r="AG104" i="1"/>
  <c r="AG223" i="1"/>
  <c r="AG259" i="1"/>
  <c r="AG307" i="1"/>
  <c r="AG56" i="1"/>
  <c r="AG197" i="1"/>
  <c r="AG75" i="1"/>
  <c r="AG136" i="1"/>
  <c r="AG322" i="1"/>
  <c r="AG209" i="1"/>
  <c r="AG300" i="1"/>
  <c r="AG168" i="1"/>
  <c r="A49" i="5"/>
  <c r="A9" i="5"/>
  <c r="AG265" i="1"/>
  <c r="AG315" i="1"/>
  <c r="AG272" i="1"/>
  <c r="AG314" i="1"/>
  <c r="AG81" i="1"/>
  <c r="AG261" i="1"/>
  <c r="AG328" i="1"/>
  <c r="AG110" i="1"/>
  <c r="AG30" i="1"/>
  <c r="AG236" i="1"/>
  <c r="AG321" i="1"/>
  <c r="AG73" i="1"/>
  <c r="AG83" i="1"/>
  <c r="AG161" i="1"/>
  <c r="AG221" i="1"/>
  <c r="AG106" i="1"/>
  <c r="AG24" i="1"/>
  <c r="AG273" i="1"/>
  <c r="AG125" i="1"/>
  <c r="AG51" i="1"/>
  <c r="AG60" i="1"/>
  <c r="AG313" i="1"/>
  <c r="AG333" i="1"/>
  <c r="AG217" i="1"/>
  <c r="AG123" i="1"/>
  <c r="AG122" i="1"/>
  <c r="AG64" i="1"/>
  <c r="AG180" i="1"/>
  <c r="AG72" i="1"/>
  <c r="AG105" i="1"/>
  <c r="AG220" i="1"/>
  <c r="AG242" i="1"/>
  <c r="AG78" i="1"/>
  <c r="AG346" i="1"/>
  <c r="AG264" i="1"/>
  <c r="AG57" i="1"/>
  <c r="AG303" i="1"/>
  <c r="AG119" i="1"/>
  <c r="AG141" i="1"/>
  <c r="AG46" i="1"/>
  <c r="AG280" i="1"/>
  <c r="AG243" i="1"/>
  <c r="AG92" i="1"/>
  <c r="AG267" i="1"/>
  <c r="AG143" i="1"/>
  <c r="AG55" i="1"/>
  <c r="A32" i="5" l="1"/>
  <c r="A39" i="5"/>
  <c r="A23" i="5"/>
  <c r="A44" i="5"/>
  <c r="A19" i="5"/>
  <c r="R265" i="1"/>
  <c r="A244" i="5" s="1"/>
  <c r="R96" i="1"/>
  <c r="A74" i="5" s="1"/>
  <c r="L160" i="1"/>
  <c r="M160" i="1"/>
  <c r="S273" i="1"/>
  <c r="A252" i="5" s="1"/>
  <c r="S105" i="1"/>
  <c r="A83" i="5" s="1"/>
  <c r="L176" i="1"/>
  <c r="M176" i="1"/>
  <c r="R261" i="1"/>
  <c r="A240" i="5" s="1"/>
  <c r="R92" i="1"/>
  <c r="A70" i="5" s="1"/>
  <c r="S289" i="1"/>
  <c r="A268" i="5" s="1"/>
  <c r="S121" i="1"/>
  <c r="A99" i="5" s="1"/>
  <c r="L180" i="1"/>
  <c r="M180" i="1"/>
  <c r="M141" i="1"/>
  <c r="L141" i="1"/>
  <c r="S275" i="1"/>
  <c r="A254" i="5" s="1"/>
  <c r="S107" i="1"/>
  <c r="A85" i="5" s="1"/>
  <c r="L167" i="1"/>
  <c r="M167" i="1"/>
  <c r="R257" i="1"/>
  <c r="A236" i="5" s="1"/>
  <c r="R86" i="1"/>
  <c r="A64" i="5" s="1"/>
  <c r="S291" i="1"/>
  <c r="A270" i="5" s="1"/>
  <c r="S123" i="1"/>
  <c r="A101" i="5" s="1"/>
  <c r="L178" i="1"/>
  <c r="M178" i="1"/>
  <c r="L139" i="1"/>
  <c r="M139" i="1"/>
  <c r="S277" i="1"/>
  <c r="A256" i="5" s="1"/>
  <c r="S109" i="1"/>
  <c r="A87" i="5" s="1"/>
  <c r="L140" i="1"/>
  <c r="M140" i="1"/>
  <c r="R266" i="1"/>
  <c r="A245" i="5" s="1"/>
  <c r="R97" i="1"/>
  <c r="A75" i="5" s="1"/>
  <c r="S286" i="1"/>
  <c r="A265" i="5" s="1"/>
  <c r="S118" i="1"/>
  <c r="A96" i="5" s="1"/>
  <c r="R252" i="1"/>
  <c r="A231" i="5" s="1"/>
  <c r="R81" i="1"/>
  <c r="A59" i="5" s="1"/>
  <c r="M166" i="1"/>
  <c r="L166" i="1"/>
  <c r="S270" i="1"/>
  <c r="A249" i="5" s="1"/>
  <c r="S102" i="1"/>
  <c r="A80" i="5" s="1"/>
  <c r="L146" i="1"/>
  <c r="M146" i="1"/>
  <c r="R255" i="1"/>
  <c r="A234" i="5" s="1"/>
  <c r="R84" i="1"/>
  <c r="A62" i="5" s="1"/>
  <c r="M168" i="1"/>
  <c r="L168" i="1"/>
  <c r="M157" i="1"/>
  <c r="L157" i="1"/>
  <c r="T295" i="1"/>
  <c r="A274" i="5" s="1"/>
  <c r="T99" i="1"/>
  <c r="A77" i="5" s="1"/>
  <c r="S280" i="1"/>
  <c r="A259" i="5" s="1"/>
  <c r="S112" i="1"/>
  <c r="A90" i="5" s="1"/>
  <c r="R259" i="1"/>
  <c r="A238" i="5" s="1"/>
  <c r="R88" i="1"/>
  <c r="A66" i="5" s="1"/>
  <c r="S269" i="1"/>
  <c r="A248" i="5" s="1"/>
  <c r="S101" i="1"/>
  <c r="A79" i="5" s="1"/>
  <c r="T294" i="1"/>
  <c r="A273" i="5" s="1"/>
  <c r="T91" i="1"/>
  <c r="A69" i="5" s="1"/>
  <c r="S283" i="1"/>
  <c r="A262" i="5" s="1"/>
  <c r="S115" i="1"/>
  <c r="A93" i="5" s="1"/>
  <c r="M142" i="1"/>
  <c r="L142" i="1"/>
  <c r="M151" i="1"/>
  <c r="L151" i="1"/>
  <c r="S287" i="1"/>
  <c r="A266" i="5" s="1"/>
  <c r="S119" i="1"/>
  <c r="A97" i="5" s="1"/>
  <c r="L125" i="1"/>
  <c r="M125" i="1"/>
  <c r="L135" i="1"/>
  <c r="M135" i="1"/>
  <c r="R268" i="1"/>
  <c r="A247" i="5" s="1"/>
  <c r="R100" i="1"/>
  <c r="A78" i="5" s="1"/>
  <c r="S274" i="1"/>
  <c r="A253" i="5" s="1"/>
  <c r="S106" i="1"/>
  <c r="A84" i="5" s="1"/>
  <c r="M175" i="1"/>
  <c r="L175" i="1"/>
  <c r="R260" i="1"/>
  <c r="A239" i="5" s="1"/>
  <c r="R89" i="1"/>
  <c r="A67" i="5" s="1"/>
  <c r="L177" i="1"/>
  <c r="M177" i="1"/>
  <c r="S276" i="1"/>
  <c r="A255" i="5" s="1"/>
  <c r="S108" i="1"/>
  <c r="A86" i="5" s="1"/>
  <c r="R250" i="1"/>
  <c r="A229" i="5" s="1"/>
  <c r="R79" i="1"/>
  <c r="A57" i="5" s="1"/>
  <c r="L145" i="1"/>
  <c r="M145" i="1"/>
  <c r="L169" i="1"/>
  <c r="M169" i="1"/>
  <c r="S290" i="1"/>
  <c r="A269" i="5" s="1"/>
  <c r="S122" i="1"/>
  <c r="A100" i="5" s="1"/>
  <c r="L179" i="1"/>
  <c r="M179" i="1"/>
  <c r="T293" i="1"/>
  <c r="A272" i="5" s="1"/>
  <c r="T90" i="1"/>
  <c r="A68" i="5" s="1"/>
  <c r="R251" i="1"/>
  <c r="A230" i="5" s="1"/>
  <c r="R80" i="1"/>
  <c r="A58" i="5" s="1"/>
  <c r="R267" i="1"/>
  <c r="A246" i="5" s="1"/>
  <c r="R98" i="1"/>
  <c r="A76" i="5" s="1"/>
  <c r="L156" i="1"/>
  <c r="M156" i="1"/>
  <c r="L148" i="1"/>
  <c r="M148" i="1"/>
  <c r="M136" i="1"/>
  <c r="L136" i="1"/>
  <c r="L163" i="1"/>
  <c r="M163" i="1"/>
  <c r="L172" i="1"/>
  <c r="M172" i="1"/>
  <c r="L164" i="1"/>
  <c r="M164" i="1"/>
  <c r="R249" i="1"/>
  <c r="A228" i="5" s="1"/>
  <c r="R78" i="1"/>
  <c r="A56" i="5" s="1"/>
  <c r="M143" i="1"/>
  <c r="L143" i="1"/>
  <c r="M153" i="1"/>
  <c r="L153" i="1"/>
  <c r="M133" i="1"/>
  <c r="L133" i="1"/>
  <c r="M147" i="1"/>
  <c r="L147" i="1"/>
  <c r="R254" i="1"/>
  <c r="A233" i="5" s="1"/>
  <c r="R83" i="1"/>
  <c r="A61" i="5" s="1"/>
  <c r="S278" i="1"/>
  <c r="A257" i="5" s="1"/>
  <c r="S110" i="1"/>
  <c r="A88" i="5" s="1"/>
  <c r="L144" i="1"/>
  <c r="M144" i="1"/>
  <c r="M162" i="1"/>
  <c r="L162" i="1"/>
  <c r="L158" i="1"/>
  <c r="M158" i="1"/>
  <c r="R262" i="1"/>
  <c r="A241" i="5" s="1"/>
  <c r="R93" i="1"/>
  <c r="A71" i="5" s="1"/>
  <c r="L138" i="1"/>
  <c r="M138" i="1"/>
  <c r="R253" i="1"/>
  <c r="A232" i="5" s="1"/>
  <c r="R82" i="1"/>
  <c r="A60" i="5" s="1"/>
  <c r="M152" i="1"/>
  <c r="L152" i="1"/>
  <c r="M127" i="1"/>
  <c r="L127" i="1"/>
  <c r="M155" i="1"/>
  <c r="L155" i="1"/>
  <c r="M130" i="1"/>
  <c r="L130" i="1"/>
  <c r="M134" i="1"/>
  <c r="L134" i="1"/>
  <c r="R248" i="1"/>
  <c r="A227" i="5" s="1"/>
  <c r="R77" i="1"/>
  <c r="A55" i="5" s="1"/>
  <c r="S288" i="1"/>
  <c r="A267" i="5" s="1"/>
  <c r="S120" i="1"/>
  <c r="A98" i="5" s="1"/>
  <c r="R263" i="1"/>
  <c r="A242" i="5" s="1"/>
  <c r="R94" i="1"/>
  <c r="A72" i="5" s="1"/>
  <c r="L154" i="1"/>
  <c r="M154" i="1"/>
  <c r="R264" i="1"/>
  <c r="A243" i="5" s="1"/>
  <c r="R95" i="1"/>
  <c r="A73" i="5" s="1"/>
  <c r="L161" i="1"/>
  <c r="M161" i="1"/>
  <c r="S272" i="1"/>
  <c r="A251" i="5" s="1"/>
  <c r="S104" i="1"/>
  <c r="A82" i="5" s="1"/>
  <c r="L131" i="1"/>
  <c r="M131" i="1"/>
  <c r="R245" i="1"/>
  <c r="A224" i="5" s="1"/>
  <c r="R74" i="1"/>
  <c r="A52" i="5" s="1"/>
  <c r="R256" i="1"/>
  <c r="A235" i="5" s="1"/>
  <c r="R85" i="1"/>
  <c r="A63" i="5" s="1"/>
  <c r="M170" i="1"/>
  <c r="L170" i="1"/>
  <c r="M126" i="1"/>
  <c r="L126" i="1"/>
  <c r="L165" i="1"/>
  <c r="M165" i="1"/>
  <c r="M128" i="1"/>
  <c r="L128" i="1"/>
  <c r="S284" i="1"/>
  <c r="A263" i="5" s="1"/>
  <c r="S116" i="1"/>
  <c r="A94" i="5" s="1"/>
  <c r="S279" i="1"/>
  <c r="A258" i="5" s="1"/>
  <c r="S111" i="1"/>
  <c r="A89" i="5" s="1"/>
  <c r="O159" i="1"/>
  <c r="N159" i="1"/>
  <c r="M173" i="1"/>
  <c r="L173" i="1"/>
  <c r="M132" i="1"/>
  <c r="L132" i="1"/>
  <c r="R258" i="1"/>
  <c r="A237" i="5" s="1"/>
  <c r="R87" i="1"/>
  <c r="A65" i="5" s="1"/>
  <c r="R247" i="1"/>
  <c r="A226" i="5" s="1"/>
  <c r="R76" i="1"/>
  <c r="A54" i="5" s="1"/>
  <c r="R246" i="1"/>
  <c r="A225" i="5" s="1"/>
  <c r="R75" i="1"/>
  <c r="A53" i="5" s="1"/>
  <c r="S292" i="1"/>
  <c r="A271" i="5" s="1"/>
  <c r="S124" i="1"/>
  <c r="A102" i="5" s="1"/>
  <c r="L137" i="1"/>
  <c r="M137" i="1"/>
  <c r="L174" i="1"/>
  <c r="M174" i="1"/>
  <c r="S285" i="1"/>
  <c r="A264" i="5" s="1"/>
  <c r="S117" i="1"/>
  <c r="A95" i="5" s="1"/>
  <c r="M149" i="1"/>
  <c r="L149" i="1"/>
  <c r="L150" i="1"/>
  <c r="M150" i="1"/>
  <c r="S281" i="1"/>
  <c r="A260" i="5" s="1"/>
  <c r="S113" i="1"/>
  <c r="A91" i="5" s="1"/>
  <c r="S271" i="1"/>
  <c r="A250" i="5" s="1"/>
  <c r="S103" i="1"/>
  <c r="A81" i="5" s="1"/>
  <c r="L171" i="1"/>
  <c r="M171" i="1"/>
  <c r="S282" i="1"/>
  <c r="A261" i="5" s="1"/>
  <c r="S114" i="1"/>
  <c r="A92" i="5" s="1"/>
  <c r="L129" i="1"/>
  <c r="M129" i="1"/>
  <c r="A51" i="5"/>
  <c r="M203" i="1"/>
  <c r="L203" i="1"/>
  <c r="L212" i="1"/>
  <c r="M212" i="1"/>
  <c r="L186" i="1"/>
  <c r="M186" i="1"/>
  <c r="L196" i="1"/>
  <c r="M196" i="1"/>
  <c r="M235" i="1"/>
  <c r="L235" i="1"/>
  <c r="L237" i="1"/>
  <c r="M237" i="1"/>
  <c r="L241" i="1"/>
  <c r="M241" i="1"/>
  <c r="L206" i="1"/>
  <c r="M206" i="1"/>
  <c r="L229" i="1"/>
  <c r="M229" i="1"/>
  <c r="M239" i="1"/>
  <c r="L239" i="1"/>
  <c r="M242" i="1"/>
  <c r="L242" i="1"/>
  <c r="M217" i="1"/>
  <c r="L217" i="1"/>
  <c r="M209" i="1"/>
  <c r="L209" i="1"/>
  <c r="M197" i="1"/>
  <c r="L197" i="1"/>
  <c r="M223" i="1"/>
  <c r="L223" i="1"/>
  <c r="L232" i="1"/>
  <c r="M232" i="1"/>
  <c r="L224" i="1"/>
  <c r="M224" i="1"/>
  <c r="M204" i="1"/>
  <c r="L204" i="1"/>
  <c r="L214" i="1"/>
  <c r="M214" i="1"/>
  <c r="M194" i="1"/>
  <c r="L194" i="1"/>
  <c r="M208" i="1"/>
  <c r="L208" i="1"/>
  <c r="M205" i="1"/>
  <c r="L205" i="1"/>
  <c r="M222" i="1"/>
  <c r="L222" i="1"/>
  <c r="L219" i="1"/>
  <c r="M219" i="1"/>
  <c r="M199" i="1"/>
  <c r="L199" i="1"/>
  <c r="L213" i="1"/>
  <c r="M213" i="1"/>
  <c r="L188" i="1"/>
  <c r="M188" i="1"/>
  <c r="L216" i="1"/>
  <c r="M216" i="1"/>
  <c r="L191" i="1"/>
  <c r="M191" i="1"/>
  <c r="L195" i="1"/>
  <c r="M195" i="1"/>
  <c r="M215" i="1"/>
  <c r="L215" i="1"/>
  <c r="L220" i="1"/>
  <c r="M220" i="1"/>
  <c r="M221" i="1"/>
  <c r="L221" i="1"/>
  <c r="M192" i="1"/>
  <c r="L192" i="1"/>
  <c r="L230" i="1"/>
  <c r="M230" i="1"/>
  <c r="M187" i="1"/>
  <c r="L187" i="1"/>
  <c r="L225" i="1"/>
  <c r="M225" i="1"/>
  <c r="L189" i="1"/>
  <c r="M189" i="1"/>
  <c r="N244" i="1"/>
  <c r="O244" i="1"/>
  <c r="M233" i="1"/>
  <c r="L233" i="1"/>
  <c r="M193" i="1"/>
  <c r="L193" i="1"/>
  <c r="L198" i="1"/>
  <c r="M198" i="1"/>
  <c r="M234" i="1"/>
  <c r="L234" i="1"/>
  <c r="L210" i="1"/>
  <c r="M210" i="1"/>
  <c r="M211" i="1"/>
  <c r="L211" i="1"/>
  <c r="M231" i="1"/>
  <c r="L231" i="1"/>
  <c r="L190" i="1"/>
  <c r="M190" i="1"/>
  <c r="M243" i="1"/>
  <c r="L243" i="1"/>
  <c r="M236" i="1"/>
  <c r="L236" i="1"/>
  <c r="L240" i="1"/>
  <c r="M240" i="1"/>
  <c r="M202" i="1"/>
  <c r="L202" i="1"/>
  <c r="M227" i="1"/>
  <c r="L227" i="1"/>
  <c r="L238" i="1"/>
  <c r="M238" i="1"/>
  <c r="L200" i="1"/>
  <c r="M200" i="1"/>
  <c r="A45" i="5"/>
  <c r="M201" i="1"/>
  <c r="L201" i="1"/>
  <c r="L226" i="1"/>
  <c r="M226" i="1"/>
  <c r="L207" i="1"/>
  <c r="M207" i="1"/>
  <c r="M228" i="1"/>
  <c r="L228" i="1"/>
  <c r="L218" i="1"/>
  <c r="M218" i="1"/>
  <c r="A217" i="5" l="1"/>
  <c r="A169" i="5"/>
  <c r="A223" i="5"/>
  <c r="A204" i="5"/>
  <c r="A209" i="5"/>
  <c r="A170" i="5"/>
  <c r="A167" i="5"/>
  <c r="A152" i="5"/>
  <c r="A106" i="5"/>
  <c r="A104" i="5"/>
  <c r="A112" i="5"/>
  <c r="A133" i="5"/>
  <c r="A130" i="5"/>
  <c r="A111" i="5"/>
  <c r="A121" i="5"/>
  <c r="A120" i="5"/>
  <c r="A147" i="5"/>
  <c r="A145" i="5"/>
  <c r="A119" i="5"/>
  <c r="A180" i="5"/>
  <c r="A127" i="5"/>
  <c r="A110" i="5"/>
  <c r="A138" i="5"/>
  <c r="A149" i="5"/>
  <c r="A108" i="5"/>
  <c r="A105" i="5"/>
  <c r="A141" i="5"/>
  <c r="A125" i="5"/>
  <c r="A131" i="5"/>
  <c r="A114" i="5"/>
  <c r="A154" i="5"/>
  <c r="A129" i="5"/>
  <c r="A135" i="5"/>
  <c r="A128" i="5"/>
  <c r="A115" i="5"/>
  <c r="A109" i="5"/>
  <c r="A140" i="5"/>
  <c r="A132" i="5"/>
  <c r="A116" i="5"/>
  <c r="A137" i="5"/>
  <c r="A122" i="5"/>
  <c r="A143" i="5"/>
  <c r="A142" i="5"/>
  <c r="A126" i="5"/>
  <c r="A123" i="5"/>
  <c r="A113" i="5"/>
  <c r="A124" i="5"/>
  <c r="A118" i="5"/>
  <c r="A117" i="5"/>
  <c r="A146" i="5"/>
  <c r="A155" i="5"/>
  <c r="A139" i="5"/>
  <c r="A214" i="5"/>
  <c r="A182" i="5"/>
  <c r="A107" i="5"/>
  <c r="A150" i="5"/>
  <c r="A153" i="5"/>
  <c r="A144" i="5"/>
  <c r="A151" i="5"/>
  <c r="A134" i="5"/>
  <c r="A158" i="5"/>
  <c r="A148" i="5"/>
  <c r="A156" i="5"/>
  <c r="A103" i="5"/>
  <c r="A157" i="5"/>
  <c r="A159" i="5"/>
  <c r="A206" i="5"/>
  <c r="A184" i="5"/>
  <c r="A196" i="5"/>
  <c r="A205" i="5"/>
  <c r="A222" i="5"/>
  <c r="A210" i="5"/>
  <c r="A212" i="5"/>
  <c r="A166" i="5"/>
  <c r="A171" i="5"/>
  <c r="A173" i="5"/>
  <c r="A183" i="5"/>
  <c r="A176" i="5"/>
  <c r="A218" i="5"/>
  <c r="A193" i="5"/>
  <c r="A203" i="5"/>
  <c r="A208" i="5"/>
  <c r="A220" i="5"/>
  <c r="A179" i="5"/>
  <c r="A219" i="5"/>
  <c r="A189" i="5"/>
  <c r="A177" i="5"/>
  <c r="A168" i="5"/>
  <c r="A199" i="5"/>
  <c r="A174" i="5"/>
  <c r="A195" i="5"/>
  <c r="A192" i="5"/>
  <c r="A198" i="5"/>
  <c r="A211" i="5"/>
  <c r="A185" i="5"/>
  <c r="A216" i="5"/>
  <c r="A175" i="5"/>
  <c r="A191" i="5"/>
  <c r="A197" i="5"/>
  <c r="A186" i="5"/>
  <c r="A181" i="5"/>
  <c r="A215" i="5"/>
  <c r="A190" i="5"/>
  <c r="A213" i="5"/>
  <c r="A172" i="5"/>
  <c r="A200" i="5"/>
  <c r="A194" i="5"/>
  <c r="A178" i="5"/>
  <c r="A201" i="5"/>
  <c r="A187" i="5"/>
  <c r="A202" i="5"/>
  <c r="A188" i="5"/>
  <c r="A221" i="5"/>
  <c r="A207" i="5"/>
  <c r="A165" i="5"/>
</calcChain>
</file>

<file path=xl/sharedStrings.xml><?xml version="1.0" encoding="utf-8"?>
<sst xmlns="http://schemas.openxmlformats.org/spreadsheetml/2006/main" count="2904" uniqueCount="1137">
  <si>
    <t>JISキーボード</t>
    <phoneticPr fontId="1"/>
  </si>
  <si>
    <t>↓ 同じ組み合わせがあると、色が変わる</t>
  </si>
  <si>
    <t>※Macでは「つ」と「っ」の区別ができない</t>
    <rPh sb="14" eb="16">
      <t>クベツ</t>
    </rPh>
    <phoneticPr fontId="1"/>
  </si>
  <si>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</si>
  <si>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</si>
  <si>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</si>
  <si>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</si>
  <si>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</si>
  <si>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</si>
  <si>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</si>
  <si>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</si>
  <si>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</si>
  <si>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</si>
  <si>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</si>
  <si>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-</t>
    <phoneticPr fontId="1"/>
  </si>
  <si>
    <t>^</t>
    <phoneticPr fontId="1"/>
  </si>
  <si>
    <t>り</t>
  </si>
  <si>
    <t>め</t>
  </si>
  <si>
    <t>さ</t>
  </si>
  <si>
    <t>よ</t>
  </si>
  <si>
    <t>え</t>
  </si>
  <si>
    <t>ゆ</t>
  </si>
  <si>
    <t>Q</t>
    <phoneticPr fontId="1"/>
  </si>
  <si>
    <t>小</t>
  </si>
  <si>
    <t>W</t>
    <phoneticPr fontId="1"/>
  </si>
  <si>
    <t>き</t>
  </si>
  <si>
    <t>E</t>
    <phoneticPr fontId="1"/>
  </si>
  <si>
    <t>て</t>
  </si>
  <si>
    <t>R</t>
    <phoneticPr fontId="1"/>
  </si>
  <si>
    <t>し</t>
  </si>
  <si>
    <t>T</t>
    <phoneticPr fontId="1"/>
  </si>
  <si>
    <t>左</t>
  </si>
  <si>
    <t>Y</t>
    <phoneticPr fontId="1"/>
  </si>
  <si>
    <t>右</t>
  </si>
  <si>
    <t>U</t>
    <phoneticPr fontId="1"/>
  </si>
  <si>
    <t>BS</t>
  </si>
  <si>
    <t>I</t>
    <phoneticPr fontId="1"/>
  </si>
  <si>
    <t>る</t>
  </si>
  <si>
    <t>O</t>
    <phoneticPr fontId="1"/>
  </si>
  <si>
    <t>す</t>
  </si>
  <si>
    <t>P</t>
    <phoneticPr fontId="1"/>
  </si>
  <si>
    <t>へ</t>
  </si>
  <si>
    <t>@</t>
    <phoneticPr fontId="1"/>
  </si>
  <si>
    <t>[</t>
    <phoneticPr fontId="1"/>
  </si>
  <si>
    <t>せ</t>
  </si>
  <si>
    <t>む</t>
  </si>
  <si>
    <t>に</t>
  </si>
  <si>
    <t>左濁</t>
  </si>
  <si>
    <t>ま</t>
  </si>
  <si>
    <t>ち</t>
  </si>
  <si>
    <t>や</t>
  </si>
  <si>
    <t>右濁</t>
  </si>
  <si>
    <t>の</t>
  </si>
  <si>
    <t>も</t>
  </si>
  <si>
    <t>わ</t>
  </si>
  <si>
    <t>A</t>
    <phoneticPr fontId="1"/>
  </si>
  <si>
    <t>ろ</t>
  </si>
  <si>
    <t>S</t>
    <phoneticPr fontId="1"/>
  </si>
  <si>
    <t>け</t>
  </si>
  <si>
    <t>D</t>
    <phoneticPr fontId="1"/>
  </si>
  <si>
    <t>と</t>
  </si>
  <si>
    <t>F</t>
    <phoneticPr fontId="1"/>
  </si>
  <si>
    <t>か</t>
  </si>
  <si>
    <t>G</t>
    <phoneticPr fontId="1"/>
  </si>
  <si>
    <t>H</t>
    <phoneticPr fontId="1"/>
  </si>
  <si>
    <t>く</t>
  </si>
  <si>
    <t>J</t>
    <phoneticPr fontId="1"/>
  </si>
  <si>
    <t>あ</t>
  </si>
  <si>
    <t>K</t>
    <phoneticPr fontId="1"/>
  </si>
  <si>
    <t>い</t>
  </si>
  <si>
    <t>L</t>
    <phoneticPr fontId="1"/>
  </si>
  <si>
    <t>う</t>
  </si>
  <si>
    <t>;</t>
    <phoneticPr fontId="1"/>
  </si>
  <si>
    <t>ー</t>
  </si>
  <si>
    <t>:</t>
    <phoneticPr fontId="1"/>
  </si>
  <si>
    <t>]</t>
  </si>
  <si>
    <t>を</t>
  </si>
  <si>
    <t>左半</t>
  </si>
  <si>
    <t>み</t>
  </si>
  <si>
    <t>お</t>
  </si>
  <si>
    <t>右半</t>
  </si>
  <si>
    <t>ね</t>
  </si>
  <si>
    <t>ふ</t>
  </si>
  <si>
    <t>Z</t>
    <phoneticPr fontId="1"/>
  </si>
  <si>
    <t>ほ</t>
  </si>
  <si>
    <t>X</t>
    <phoneticPr fontId="1"/>
  </si>
  <si>
    <t>ひ</t>
  </si>
  <si>
    <t>C</t>
    <phoneticPr fontId="1"/>
  </si>
  <si>
    <t>は</t>
  </si>
  <si>
    <t>V</t>
    <phoneticPr fontId="1"/>
  </si>
  <si>
    <t>こ</t>
  </si>
  <si>
    <t>B</t>
    <phoneticPr fontId="1"/>
  </si>
  <si>
    <t>そ</t>
  </si>
  <si>
    <t>N</t>
    <phoneticPr fontId="1"/>
  </si>
  <si>
    <t>た</t>
  </si>
  <si>
    <t>M</t>
    <phoneticPr fontId="1"/>
  </si>
  <si>
    <t>な</t>
  </si>
  <si>
    <t>,</t>
    <phoneticPr fontId="1"/>
  </si>
  <si>
    <t>ん</t>
  </si>
  <si>
    <t>.</t>
    <phoneticPr fontId="1"/>
  </si>
  <si>
    <t>ら</t>
  </si>
  <si>
    <t>/</t>
    <phoneticPr fontId="1"/>
  </si>
  <si>
    <t>れ</t>
  </si>
  <si>
    <t>_</t>
  </si>
  <si>
    <t>USキーボード（定義は JISキーボードの方で）</t>
    <rPh sb="8" eb="10">
      <t xml:space="preserve">テイギハ </t>
    </rPh>
    <rPh sb="21" eb="22">
      <t xml:space="preserve">ホウデ </t>
    </rPh>
    <phoneticPr fontId="1"/>
  </si>
  <si>
    <t>かな定義</t>
    <rPh sb="2" eb="4">
      <t>テイギ</t>
    </rPh>
    <phoneticPr fontId="1"/>
  </si>
  <si>
    <t>JIS-US対照表</t>
    <rPh sb="6" eb="9">
      <t>タイショウヒョウ</t>
    </rPh>
    <phoneticPr fontId="1"/>
  </si>
  <si>
    <t>bit</t>
    <phoneticPr fontId="1"/>
  </si>
  <si>
    <t>キー
位置</t>
    <rPh sb="3" eb="5">
      <t>イチ</t>
    </rPh>
    <phoneticPr fontId="1"/>
  </si>
  <si>
    <t>仮想キー
トップ</t>
    <rPh sb="0" eb="2">
      <t xml:space="preserve">カソウ </t>
    </rPh>
    <phoneticPr fontId="1"/>
  </si>
  <si>
    <t>入力
コード</t>
    <rPh sb="0" eb="2">
      <t>ニュウリョク</t>
    </rPh>
    <phoneticPr fontId="1"/>
  </si>
  <si>
    <t>JIS</t>
    <phoneticPr fontId="1"/>
  </si>
  <si>
    <t>US</t>
    <phoneticPr fontId="1"/>
  </si>
  <si>
    <t>Sp</t>
    <phoneticPr fontId="1"/>
  </si>
  <si>
    <t>_</t>
    <phoneticPr fontId="1"/>
  </si>
  <si>
    <t>]</t>
    <phoneticPr fontId="1"/>
  </si>
  <si>
    <t>＼</t>
    <phoneticPr fontId="1"/>
  </si>
  <si>
    <t>\</t>
    <phoneticPr fontId="1"/>
  </si>
  <si>
    <t>hyphen</t>
    <phoneticPr fontId="1"/>
  </si>
  <si>
    <t>Q</t>
  </si>
  <si>
    <t>q</t>
  </si>
  <si>
    <t>W</t>
  </si>
  <si>
    <t>w</t>
  </si>
  <si>
    <t>E</t>
  </si>
  <si>
    <t>e</t>
  </si>
  <si>
    <t>R</t>
  </si>
  <si>
    <t>r</t>
  </si>
  <si>
    <t>T</t>
  </si>
  <si>
    <t>t</t>
  </si>
  <si>
    <t>Y</t>
  </si>
  <si>
    <t>y</t>
  </si>
  <si>
    <t>U</t>
  </si>
  <si>
    <t>u</t>
  </si>
  <si>
    <t>I</t>
  </si>
  <si>
    <t>i</t>
  </si>
  <si>
    <t>O</t>
  </si>
  <si>
    <t>o</t>
  </si>
  <si>
    <t>P</t>
  </si>
  <si>
    <t>p</t>
  </si>
  <si>
    <t>@</t>
  </si>
  <si>
    <t>open_bracket</t>
    <phoneticPr fontId="1"/>
  </si>
  <si>
    <t>[</t>
  </si>
  <si>
    <t>close_bracket</t>
    <phoneticPr fontId="1"/>
  </si>
  <si>
    <t>A</t>
  </si>
  <si>
    <t>a</t>
    <phoneticPr fontId="1"/>
  </si>
  <si>
    <t>S</t>
  </si>
  <si>
    <t>s</t>
  </si>
  <si>
    <t>D</t>
  </si>
  <si>
    <t>d</t>
  </si>
  <si>
    <t>F</t>
  </si>
  <si>
    <t>f</t>
  </si>
  <si>
    <t>G</t>
  </si>
  <si>
    <t>g</t>
  </si>
  <si>
    <t>H</t>
  </si>
  <si>
    <t>h</t>
  </si>
  <si>
    <t>J</t>
  </si>
  <si>
    <t>j</t>
  </si>
  <si>
    <t>K</t>
  </si>
  <si>
    <t>k</t>
  </si>
  <si>
    <t>L</t>
  </si>
  <si>
    <t>l</t>
  </si>
  <si>
    <t>;</t>
  </si>
  <si>
    <t>semicolon</t>
  </si>
  <si>
    <t>:</t>
  </si>
  <si>
    <t>quote</t>
  </si>
  <si>
    <t>non_us_pound</t>
  </si>
  <si>
    <t>Z</t>
  </si>
  <si>
    <t>z</t>
  </si>
  <si>
    <t>X</t>
  </si>
  <si>
    <t>x</t>
  </si>
  <si>
    <t>C</t>
  </si>
  <si>
    <t>c</t>
  </si>
  <si>
    <t>V</t>
  </si>
  <si>
    <t>v</t>
  </si>
  <si>
    <t>B</t>
  </si>
  <si>
    <t>b</t>
  </si>
  <si>
    <t>N</t>
  </si>
  <si>
    <t>n</t>
  </si>
  <si>
    <t>M</t>
  </si>
  <si>
    <t>m</t>
  </si>
  <si>
    <t>,</t>
  </si>
  <si>
    <t>comma</t>
  </si>
  <si>
    <t>.</t>
  </si>
  <si>
    <t>period</t>
  </si>
  <si>
    <t>/</t>
  </si>
  <si>
    <t>slash</t>
  </si>
  <si>
    <t>international1</t>
    <phoneticPr fontId="1"/>
  </si>
  <si>
    <t>固有名詞ショートカット</t>
    <phoneticPr fontId="1"/>
  </si>
  <si>
    <t>ビットパターン</t>
    <phoneticPr fontId="1"/>
  </si>
  <si>
    <t>キー</t>
    <phoneticPr fontId="1"/>
  </si>
  <si>
    <t>文字列</t>
    <rPh sb="0" eb="2">
      <t xml:space="preserve">モジ </t>
    </rPh>
    <rPh sb="2" eb="3">
      <t xml:space="preserve">レツ </t>
    </rPh>
    <phoneticPr fontId="1"/>
  </si>
  <si>
    <t>Karabiner-Elements かな</t>
  </si>
  <si>
    <t>{"key_code":"b","modifiers":["shift","option"]},{"key_code":"</t>
    <phoneticPr fontId="1"/>
  </si>
  <si>
    <t>"},{"key_code":"</t>
    <phoneticPr fontId="1"/>
  </si>
  <si>
    <t>"},{"key_code":"lang1"}</t>
    <phoneticPr fontId="1"/>
  </si>
  <si>
    <t>-</t>
  </si>
  <si>
    <t>^</t>
  </si>
  <si>
    <t>かな入力時</t>
    <phoneticPr fontId="1"/>
  </si>
  <si>
    <t>英数入力時</t>
    <rPh sb="0" eb="2">
      <t xml:space="preserve">エイスウ </t>
    </rPh>
    <rPh sb="2" eb="5">
      <t>ニュウ</t>
    </rPh>
    <phoneticPr fontId="1"/>
  </si>
  <si>
    <t>ファイル先頭</t>
    <rPh sb="4" eb="6">
      <t xml:space="preserve">セントウ </t>
    </rPh>
    <phoneticPr fontId="1"/>
  </si>
  <si>
    <t>配列冒頭</t>
    <rPh sb="0" eb="2">
      <t xml:space="preserve">ハイレツ </t>
    </rPh>
    <rPh sb="2" eb="4">
      <t xml:space="preserve">ボウトウ </t>
    </rPh>
    <phoneticPr fontId="1"/>
  </si>
  <si>
    <t>シンクロ</t>
    <phoneticPr fontId="1"/>
  </si>
  <si>
    <t>シフト</t>
    <phoneticPr fontId="1"/>
  </si>
  <si>
    <t>3-A</t>
  </si>
  <si>
    <t>3-C</t>
    <phoneticPr fontId="1"/>
  </si>
  <si>
    <t>2-A</t>
    <phoneticPr fontId="1"/>
  </si>
  <si>
    <t>2-B</t>
  </si>
  <si>
    <t>2-C</t>
  </si>
  <si>
    <t>1-A</t>
  </si>
  <si>
    <t>1-B</t>
  </si>
  <si>
    <t>1-C</t>
  </si>
  <si>
    <t>3-A</t>
    <phoneticPr fontId="1"/>
  </si>
  <si>
    <t>ファイル末尾</t>
    <rPh sb="4" eb="6">
      <t xml:space="preserve">マツビ </t>
    </rPh>
    <phoneticPr fontId="1"/>
  </si>
  <si>
    <t>{"title":"</t>
    <phoneticPr fontId="1"/>
  </si>
  <si>
    <t>"rules":[{"description":"</t>
    <phoneticPr fontId="1"/>
  </si>
  <si>
    <t>{"description":"Space → Shift or Space (pressed alone)","from":{"key_code":"spacebar","modifiers":{"optional":["shift","caps_lock"]}},"to":[{"set_variable":{"name":"USC","value":0}},{"key_code":"left_shift"}],"to_if_alone":[{"key_code":"spacebar"}],"to_after_key_up":[{"set_variable":{"name":"USC","value":0}}],"type":"basic"},</t>
    <phoneticPr fontId="1"/>
  </si>
  <si>
    <t>{"description":"</t>
    <phoneticPr fontId="1"/>
  </si>
  <si>
    <t xml:space="preserve">{"description":"(Sp) </t>
    <phoneticPr fontId="1"/>
  </si>
  <si>
    <t xml:space="preserve">{"description":"Sp </t>
    <phoneticPr fontId="1"/>
  </si>
  <si>
    <t>]}]}</t>
    <phoneticPr fontId="1"/>
  </si>
  <si>
    <t>",</t>
    <phoneticPr fontId="1"/>
  </si>
  <si>
    <t>","manipulators":[</t>
    <phoneticPr fontId="1"/>
  </si>
  <si>
    <t>{"from":{"key_code":"left_shift","modifiers":{"optional":["shift","caps_lock"]}},"to":[{"set_variable":{"name":"USC","value":0}},{"key_code":"left_shift"}],"to_after_key_up":[{"set_variable":{"name":"USC","value":0}}],"type":"basic"},</t>
    <phoneticPr fontId="1"/>
  </si>
  <si>
    <t>{"from":{"key_code":"right_shift","modifiers":{"optional":["shift","caps_lock"]}},"to":[{"set_variable":{"name":"USC","value":0}},{"key_code":"right_shift"}],"to_after_key_up":[{"set_variable":{"name":"USC","value":0}}],"type":"basic"},</t>
    <phoneticPr fontId="1"/>
  </si>
  <si>
    <t>","modifiers":{"optional":["caps_lock"]}},"to":[</t>
    <phoneticPr fontId="1"/>
  </si>
  <si>
    <t>","modifiers":{"mandatory":["shift"],"optional":["caps_lock"]}},"to":[</t>
    <phoneticPr fontId="1"/>
  </si>
  <si>
    <t>","modifiers":{"optional":["shift","caps_lock"]}},"to":[</t>
  </si>
  <si>
    <t>","modifiers":{"optional":["shift","caps_lock"]}},"to":[{"set_variable":{"name":"</t>
    <phoneticPr fontId="1"/>
  </si>
  <si>
    <t>","value":0},{"type":"variable_unless","name":"</t>
    <phoneticPr fontId="1"/>
  </si>
  <si>
    <t>","value":0},{"input_sources":[{"language":"ja"}],"type":"input_source_if"},{"input_sources":[{"input_mode_id":"Roman$"}],"type":"input_source_unless"}],"from":{"key_code":"</t>
    <phoneticPr fontId="1"/>
  </si>
  <si>
    <t>,{"set_variable":{"name":"</t>
    <phoneticPr fontId="1"/>
  </si>
  <si>
    <t>,{"set_variable":{"name":"</t>
  </si>
  <si>
    <t>","value":1}}],"to_if_alone":[</t>
    <phoneticPr fontId="1"/>
  </si>
  <si>
    <t>","value":0},{"type":"variable_unless","name":"</t>
  </si>
  <si>
    <t>","modifiers":{"optional":["caps_lock"]}},"to":[{"key_code":"delete_or_backspace"},</t>
    <phoneticPr fontId="1"/>
  </si>
  <si>
    <t>","modifiers":{"optional":["shift","caps_lock"]}},"to":[{"key_code":"delete_or_backspace"},</t>
    <phoneticPr fontId="1"/>
  </si>
  <si>
    <t>","value":1}},{"set_variable":{"name":"USC","value":</t>
    <phoneticPr fontId="1"/>
  </si>
  <si>
    <t>],"to_after_key_up":[{"set_variable":{"name":"</t>
    <phoneticPr fontId="1"/>
  </si>
  <si>
    <t>","value":0}},{"set_variable":{"name":"USC","value":0}}],"type":"basic"},</t>
    <phoneticPr fontId="1"/>
  </si>
  <si>
    <t>","value":0}],"from":{"key_code":"</t>
    <phoneticPr fontId="1"/>
  </si>
  <si>
    <t>","modifiers":{"optional":["caps_lock"]}},"to":[{"key_code":"delete_or_backspace"},{"key_code":"delete_or_backspace"},</t>
    <phoneticPr fontId="1"/>
  </si>
  <si>
    <t>","modifiers":{"optional":["shift","caps_lock"]}},"to":[{"key_code":"delete_or_backspace"},{"key_code":"delete_or_backspace"},</t>
    <phoneticPr fontId="1"/>
  </si>
  <si>
    <t>}},{"set_variable":{"name":"LKS","value":1}}],"to_after_key_up":[{"set_variable":{"name":"</t>
    <phoneticPr fontId="1"/>
  </si>
  <si>
    <t>}},{"set_variable":{"name":"LKS","value":1}}],"to_after_key_up":[{"set_variable":{"name":"</t>
  </si>
  <si>
    <t>","modifiers":{"optional":["caps_lock"]}},"to":[{"key_code":"delete_or_backspace"},{"key_code":"delete_or_backspace"},</t>
  </si>
  <si>
    <t>","value":0}},{"set_variable":{"name":"USC","value":0}}],"type":"basic"},</t>
  </si>
  <si>
    <t>","value":1}},{"set_variable":{"name":"USC","value":0}}],"to_after_key_up":[{"set_variable":{"name":"</t>
    <phoneticPr fontId="1"/>
  </si>
  <si>
    <t>}},{"set_variable":{"name":"LKS","value":2}}],"to_after_key_up":[{"set_variable":{"name":"</t>
  </si>
  <si>
    <t>","value":0}}],"type":"basic"},</t>
    <phoneticPr fontId="1"/>
  </si>
  <si>
    <t>","value":0}}],"type":"basic"},</t>
  </si>
  <si>
    <t>","modifiers":{"optional":["shift","caps_lock"]}},"to":[</t>
    <phoneticPr fontId="1"/>
  </si>
  <si>
    <t>","modifiers":{"optional":["caps_lock"]}},"to":[{"key_code":"delete_or_backspace"},</t>
  </si>
  <si>
    <t>英数出力</t>
    <rPh sb="0" eb="4">
      <t xml:space="preserve">エイスウシュツリョク </t>
    </rPh>
    <phoneticPr fontId="1"/>
  </si>
  <si>
    <t>","value":0}],"from":{"key_code":"</t>
  </si>
  <si>
    <t>と</t>
    <phoneticPr fontId="1"/>
  </si>
  <si>
    <t>か</t>
    <phoneticPr fontId="1"/>
  </si>
  <si>
    <t>{"key_code":"</t>
  </si>
  <si>
    <t>","modifiers":{"optional":["caps_lock"]}},"to":[</t>
  </si>
  <si>
    <t>は</t>
    <phoneticPr fontId="1"/>
  </si>
  <si>
    <t>こ</t>
    <phoneticPr fontId="1"/>
  </si>
  <si>
    <t>"},{"key_code":"</t>
  </si>
  <si>
    <t>"A"-1</t>
    <phoneticPr fontId="1"/>
  </si>
  <si>
    <t>"}</t>
    <phoneticPr fontId="1"/>
  </si>
  <si>
    <t>スクリプト生成</t>
    <rPh sb="5" eb="7">
      <t xml:space="preserve">セイセイ </t>
    </rPh>
    <phoneticPr fontId="1"/>
  </si>
  <si>
    <t>0は出力後、確定</t>
    <rPh sb="2" eb="4">
      <t>シュツリョク</t>
    </rPh>
    <rPh sb="4" eb="5">
      <t>ゴ</t>
    </rPh>
    <phoneticPr fontId="1"/>
  </si>
  <si>
    <t>1の時だけスクリプトが変わる</t>
    <rPh sb="11" eb="12">
      <t xml:space="preserve">カワル </t>
    </rPh>
    <phoneticPr fontId="1"/>
  </si>
  <si>
    <t>〃</t>
    <phoneticPr fontId="1"/>
  </si>
  <si>
    <t>薙刀式配列</t>
    <rPh sb="0" eb="5">
      <t>ナギナ</t>
    </rPh>
    <phoneticPr fontId="1"/>
  </si>
  <si>
    <t>↓ 定義してない文字や、同じ組み合わせがあると、色が変わる</t>
    <rPh sb="2" eb="4">
      <t>テイ</t>
    </rPh>
    <rPh sb="8" eb="10">
      <t xml:space="preserve">モジヤ </t>
    </rPh>
    <rPh sb="12" eb="13">
      <t xml:space="preserve">オナジクミアワセガ </t>
    </rPh>
    <rPh sb="24" eb="25">
      <t xml:space="preserve">イロガカワル </t>
    </rPh>
    <phoneticPr fontId="1"/>
  </si>
  <si>
    <t>↓ 未設定のところは赤、あえて設定したところは黄色に変わる</t>
    <rPh sb="2" eb="5">
      <t xml:space="preserve">ミセッテイノトコロノ </t>
    </rPh>
    <rPh sb="10" eb="11">
      <t xml:space="preserve">アカ </t>
    </rPh>
    <rPh sb="15" eb="17">
      <t xml:space="preserve">セッテイシタ </t>
    </rPh>
    <rPh sb="23" eb="25">
      <t xml:space="preserve">キイロ </t>
    </rPh>
    <rPh sb="26" eb="27">
      <t xml:space="preserve">カワル </t>
    </rPh>
    <phoneticPr fontId="1"/>
  </si>
  <si>
    <t>ファイル冒頭</t>
    <rPh sb="4" eb="6">
      <t xml:space="preserve">ボウトウ </t>
    </rPh>
    <phoneticPr fontId="1"/>
  </si>
  <si>
    <t>配列冒頭</t>
  </si>
  <si>
    <t>シンクロ</t>
  </si>
  <si>
    <t>シフト</t>
  </si>
  <si>
    <t>↓</t>
    <rPh sb="0" eb="1">
      <t xml:space="preserve">イジョウハ ヘンコウセズ </t>
    </rPh>
    <phoneticPr fontId="1"/>
  </si>
  <si>
    <t>↓</t>
    <phoneticPr fontId="1"/>
  </si>
  <si>
    <t>入力
キー数</t>
    <rPh sb="0" eb="2">
      <t xml:space="preserve">ニュウリョク </t>
    </rPh>
    <phoneticPr fontId="1"/>
  </si>
  <si>
    <t>ビット
パターン</t>
    <phoneticPr fontId="1"/>
  </si>
  <si>
    <t>出力
文字数</t>
    <rPh sb="0" eb="2">
      <t xml:space="preserve">シュツリョク </t>
    </rPh>
    <rPh sb="3" eb="6">
      <t>モジスウ</t>
    </rPh>
    <phoneticPr fontId="1"/>
  </si>
  <si>
    <t>前回
文字</t>
    <rPh sb="0" eb="2">
      <t xml:space="preserve">ゼンカイ </t>
    </rPh>
    <phoneticPr fontId="1"/>
  </si>
  <si>
    <t>前回
文字数</t>
    <rPh sb="0" eb="2">
      <t xml:space="preserve">ゼンカイ </t>
    </rPh>
    <phoneticPr fontId="1"/>
  </si>
  <si>
    <t>ビット
パターン</t>
  </si>
  <si>
    <t>DvorakJ
定義順</t>
    <rPh sb="7" eb="10">
      <t>テイギジュン</t>
    </rPh>
    <phoneticPr fontId="1"/>
  </si>
  <si>
    <t>英数
あり</t>
    <rPh sb="0" eb="2">
      <t xml:space="preserve">エイスウ </t>
    </rPh>
    <phoneticPr fontId="1"/>
  </si>
  <si>
    <t>固有
名詞</t>
    <rPh sb="0" eb="4">
      <t>コユウ</t>
    </rPh>
    <phoneticPr fontId="1"/>
  </si>
  <si>
    <t>非押
下時</t>
    <rPh sb="0" eb="3">
      <t xml:space="preserve">ヒオウカジ </t>
    </rPh>
    <phoneticPr fontId="1"/>
  </si>
  <si>
    <t>押下
時</t>
    <rPh sb="0" eb="3">
      <t xml:space="preserve">オウカジ </t>
    </rPh>
    <phoneticPr fontId="1"/>
  </si>
  <si>
    <t>かな
出力</t>
    <rPh sb="3" eb="5">
      <t xml:space="preserve">シュツリョク </t>
    </rPh>
    <phoneticPr fontId="1"/>
  </si>
  <si>
    <t>コメント</t>
    <phoneticPr fontId="1"/>
  </si>
  <si>
    <t>DvorakJ版</t>
    <rPh sb="7" eb="8">
      <t xml:space="preserve">バン </t>
    </rPh>
    <phoneticPr fontId="1"/>
  </si>
  <si>
    <t>手動設定</t>
    <rPh sb="0" eb="2">
      <t>シュドウ</t>
    </rPh>
    <rPh sb="2" eb="4">
      <t>セッテイ</t>
    </rPh>
    <phoneticPr fontId="1"/>
  </si>
  <si>
    <t>完成設定</t>
    <rPh sb="0" eb="2">
      <t>カンセイ</t>
    </rPh>
    <rPh sb="2" eb="4">
      <t>セッテイ</t>
    </rPh>
    <phoneticPr fontId="1"/>
  </si>
  <si>
    <t>手動設定</t>
  </si>
  <si>
    <t>完成設定</t>
  </si>
  <si>
    <t>*</t>
    <phoneticPr fontId="1"/>
  </si>
  <si>
    <t>1</t>
    <phoneticPr fontId="1"/>
  </si>
  <si>
    <t>*</t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</si>
  <si>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</si>
  <si>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</si>
  <si>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</si>
  <si>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</si>
  <si>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</si>
  <si>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</si>
  <si>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</si>
  <si>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</si>
  <si>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0</t>
    <phoneticPr fontId="1"/>
  </si>
  <si>
    <t>て</t>
    <phoneticPr fontId="1"/>
  </si>
  <si>
    <t>^{End}</t>
  </si>
  <si>
    <t>^s</t>
  </si>
  <si>
    <t>{"key_code":"s","modifiers":["command"]}</t>
  </si>
  <si>
    <t>・</t>
  </si>
  <si>
    <t>（</t>
  </si>
  <si>
    <t>「</t>
  </si>
  <si>
    <t>？</t>
  </si>
  <si>
    <t>？{改行}</t>
  </si>
  <si>
    <t>……</t>
  </si>
  <si>
    <t>……{改行}</t>
  </si>
  <si>
    <t>{"key_code":"semicolon","modifiers":["option"]},{"key_code":"semicolon","modifiers":["option"]},{"key_code":"return_or_enter"}</t>
  </si>
  <si>
    <t>）</t>
  </si>
  <si>
    <t>」</t>
  </si>
  <si>
    <t>！</t>
  </si>
  <si>
    <t>！{改行}</t>
  </si>
  <si>
    <t>──</t>
  </si>
  <si>
    <t>──{改行}</t>
  </si>
  <si>
    <t>▲
Home</t>
  </si>
  <si>
    <t>{Home}</t>
  </si>
  <si>
    <t>+{End}{BS}</t>
  </si>
  <si>
    <t>{"key_code":"lang1"},{"key_code":"lang1"}</t>
  </si>
  <si>
    <t>Del</t>
  </si>
  <si>
    <t>{Del}</t>
  </si>
  <si>
    <t>{"key_code":"delete_forward"}</t>
  </si>
  <si>
    <t>{"key_code":"keypad_num_lock"}</t>
    <phoneticPr fontId="1"/>
  </si>
  <si>
    <t>{Enter}{End}</t>
  </si>
  <si>
    <t>↑</t>
  </si>
  <si>
    <t>{↑}</t>
  </si>
  <si>
    <t>+{↑}</t>
  </si>
  <si>
    <t>5↑</t>
  </si>
  <si>
    <t>{↑ 5}</t>
  </si>
  <si>
    <t>カタカナ</t>
  </si>
  <si>
    <t>^i</t>
  </si>
  <si>
    <t>End
▼</t>
  </si>
  <si>
    <t>{End}</t>
  </si>
  <si>
    <t>↓</t>
  </si>
  <si>
    <t>{↓}</t>
  </si>
  <si>
    <t>+{↓}</t>
  </si>
  <si>
    <t>5↓</t>
  </si>
  <si>
    <t>{↓ 5}</t>
  </si>
  <si>
    <t>ひらがな</t>
  </si>
  <si>
    <t>^u</t>
  </si>
  <si>
    <t>x   x   x</t>
  </si>
  <si>
    <t>　　　×　　　×　　　×{改行 2}</t>
  </si>
  <si>
    <t>｜{改行}{End}《》{改行}{↑}</t>
  </si>
  <si>
    <t>○</t>
  </si>
  <si>
    <t>〇{改行}</t>
  </si>
  <si>
    <t>+{Home}</t>
  </si>
  <si>
    <t>{← 5}</t>
  </si>
  <si>
    <t>{→ 5}</t>
  </si>
  <si>
    <t>^x</t>
  </si>
  <si>
    <t>{"key_code":"x","modifiers":["command"]}</t>
    <phoneticPr fontId="1"/>
  </si>
  <si>
    <t>+{← 5}</t>
  </si>
  <si>
    <t>+{→ 5}</t>
  </si>
  <si>
    <t>+{End}</t>
  </si>
  <si>
    <t>^c</t>
  </si>
  <si>
    <t>{"key_code":"c","modifiers":["command"]}</t>
    <phoneticPr fontId="1"/>
  </si>
  <si>
    <t>(*)</t>
  </si>
  <si>
    <t>じゃ</t>
  </si>
  <si>
    <t>じゅ</t>
  </si>
  <si>
    <t>じょ</t>
  </si>
  <si>
    <t>ぎゃ</t>
  </si>
  <si>
    <t>ぎゅ</t>
  </si>
  <si>
    <t>ぎょ</t>
  </si>
  <si>
    <t>ぢゃ</t>
  </si>
  <si>
    <t>ぢゅ</t>
  </si>
  <si>
    <t>ぢょ</t>
  </si>
  <si>
    <t>びゃ</t>
  </si>
  <si>
    <t>びゅ</t>
  </si>
  <si>
    <t>びょ</t>
  </si>
  <si>
    <t>ぴゃ</t>
  </si>
  <si>
    <t>ぴゅ</t>
  </si>
  <si>
    <t>ぴょ</t>
  </si>
  <si>
    <t>てぃ</t>
  </si>
  <si>
    <t>てゅ</t>
  </si>
  <si>
    <t>でぃ</t>
  </si>
  <si>
    <t>でゅ</t>
  </si>
  <si>
    <t>とぅ</t>
  </si>
  <si>
    <t>どぅ</t>
  </si>
  <si>
    <t>しぇ</t>
  </si>
  <si>
    <t>ちぇ</t>
  </si>
  <si>
    <t>じぇ</t>
  </si>
  <si>
    <t>ぢぇ</t>
  </si>
  <si>
    <t>ふぁ</t>
  </si>
  <si>
    <t>ふぃ</t>
  </si>
  <si>
    <t>ふぇ</t>
  </si>
  <si>
    <t>ふぉ</t>
  </si>
  <si>
    <t>ふゅ</t>
  </si>
  <si>
    <t>ヴぁ</t>
  </si>
  <si>
    <t>ヴぃ</t>
  </si>
  <si>
    <t>ヴぇ</t>
  </si>
  <si>
    <t>ヴぉ</t>
  </si>
  <si>
    <t>ヴゅ</t>
  </si>
  <si>
    <t>うぃ</t>
  </si>
  <si>
    <t>うぇ</t>
  </si>
  <si>
    <t>うぉ</t>
  </si>
  <si>
    <t>くぁ</t>
  </si>
  <si>
    <t>くぃ</t>
  </si>
  <si>
    <t>くぇ</t>
  </si>
  <si>
    <t>くぉ</t>
  </si>
  <si>
    <t>くゎ</t>
  </si>
  <si>
    <t>ぐぁ</t>
  </si>
  <si>
    <t>ぐぃ</t>
  </si>
  <si>
    <t>ぐぇ</t>
  </si>
  <si>
    <t>ぐぉ</t>
  </si>
  <si>
    <t>ぐゎ</t>
  </si>
  <si>
    <t>つぁ</t>
  </si>
  <si>
    <t>つぃ</t>
  </si>
  <si>
    <t>つぇ</t>
  </si>
  <si>
    <t>つぉ</t>
  </si>
  <si>
    <t>IME ON</t>
  </si>
  <si>
    <t>{vkF2 2}</t>
    <phoneticPr fontId="1"/>
  </si>
  <si>
    <t>{"key_code":"lang1"}</t>
  </si>
  <si>
    <t>IME OFF</t>
  </si>
  <si>
    <t>{"key_code":"lang2"}</t>
  </si>
  <si>
    <t>行送り</t>
  </si>
  <si>
    <t>{Enter}</t>
  </si>
  <si>
    <t>{"key_code":"return_or_enter"}</t>
  </si>
  <si>
    <t>ざ</t>
  </si>
  <si>
    <t>ず</t>
  </si>
  <si>
    <t>ぐ</t>
  </si>
  <si>
    <t>ー</t>
    <phoneticPr fontId="1"/>
  </si>
  <si>
    <t>づ</t>
  </si>
  <si>
    <t>だ</t>
  </si>
  <si>
    <t>ぶ</t>
  </si>
  <si>
    <t>ヴ</t>
  </si>
  <si>
    <t>べ</t>
  </si>
  <si>
    <t>げ</t>
  </si>
  <si>
    <t>で</t>
  </si>
  <si>
    <t>じ</t>
  </si>
  <si>
    <t>ぜ</t>
  </si>
  <si>
    <t>ぎ</t>
  </si>
  <si>
    <t>ど</t>
  </si>
  <si>
    <t>が</t>
  </si>
  <si>
    <t>ぢ</t>
  </si>
  <si>
    <t>ぼ</t>
  </si>
  <si>
    <t>び</t>
  </si>
  <si>
    <t>ば</t>
  </si>
  <si>
    <t>ご</t>
  </si>
  <si>
    <t>ぞ</t>
  </si>
  <si>
    <t>ぷ</t>
  </si>
  <si>
    <t>ぺ</t>
  </si>
  <si>
    <t>ぽ</t>
  </si>
  <si>
    <t>ぴ</t>
  </si>
  <si>
    <t>ぱ</t>
  </si>
  <si>
    <t>みゃ</t>
  </si>
  <si>
    <t>みゅ</t>
  </si>
  <si>
    <t>みょ</t>
  </si>
  <si>
    <t>りゃ</t>
  </si>
  <si>
    <t>りゅ</t>
  </si>
  <si>
    <t>りょ</t>
  </si>
  <si>
    <t>しゃ</t>
  </si>
  <si>
    <t>しゅ</t>
  </si>
  <si>
    <t>しょ</t>
  </si>
  <si>
    <t>きゃ</t>
  </si>
  <si>
    <t>きゅ</t>
  </si>
  <si>
    <t>きょ</t>
  </si>
  <si>
    <t>にゃ</t>
  </si>
  <si>
    <t>にゅ</t>
  </si>
  <si>
    <t>にょ</t>
  </si>
  <si>
    <t>ちゃ</t>
  </si>
  <si>
    <t>ちゅ</t>
  </si>
  <si>
    <t>ちょ</t>
  </si>
  <si>
    <t>ひゃ</t>
  </si>
  <si>
    <t>ひゅ</t>
  </si>
  <si>
    <t>ひょ</t>
  </si>
  <si>
    <t>け</t>
    <phoneticPr fontId="1"/>
  </si>
  <si>
    <t>ぬ</t>
    <phoneticPr fontId="1"/>
  </si>
  <si>
    <t>り</t>
    <phoneticPr fontId="1"/>
  </si>
  <si>
    <t>め</t>
    <phoneticPr fontId="1"/>
  </si>
  <si>
    <t>つ</t>
    <phoneticPr fontId="1"/>
  </si>
  <si>
    <t>、</t>
  </si>
  <si>
    <t>。</t>
  </si>
  <si>
    <t>。{Enter}</t>
  </si>
  <si>
    <t>{"key_code":"period"},{"key_code":"return_or_enter"}</t>
  </si>
  <si>
    <t>{←}</t>
  </si>
  <si>
    <t>{→}</t>
  </si>
  <si>
    <t>前文字削除</t>
  </si>
  <si>
    <t>{BS}</t>
  </si>
  <si>
    <t>{"key_code":"delete_or_backspace"}</t>
  </si>
  <si>
    <t>ファイルの表示名</t>
    <rPh sb="5" eb="8">
      <t xml:space="preserve">ヒョウジメイ </t>
    </rPh>
    <phoneticPr fontId="1"/>
  </si>
  <si>
    <t>配列の表示名</t>
    <rPh sb="0" eb="2">
      <t xml:space="preserve">ハイレツノ </t>
    </rPh>
    <rPh sb="3" eb="5">
      <t xml:space="preserve">ヒョウジ </t>
    </rPh>
    <rPh sb="5" eb="6">
      <t xml:space="preserve">メイ </t>
    </rPh>
    <phoneticPr fontId="1"/>
  </si>
  <si>
    <t>ローマ字定義</t>
    <rPh sb="4" eb="6">
      <t xml:space="preserve">テイギ </t>
    </rPh>
    <phoneticPr fontId="1"/>
  </si>
  <si>
    <t>※今のところ、Mac版Excelでは小書き文字の区別ができない。例：「あ」と「ぁ」</t>
    <rPh sb="1" eb="2">
      <t>イマ</t>
    </rPh>
    <rPh sb="10" eb="11">
      <t xml:space="preserve">バン </t>
    </rPh>
    <rPh sb="18" eb="20">
      <t xml:space="preserve">コガキモジノ </t>
    </rPh>
    <rPh sb="24" eb="26">
      <t xml:space="preserve">クベツガ </t>
    </rPh>
    <rPh sb="32" eb="33">
      <t xml:space="preserve">レイ </t>
    </rPh>
    <phoneticPr fontId="1"/>
  </si>
  <si>
    <t>式</t>
    <phoneticPr fontId="1"/>
  </si>
  <si>
    <t>{"key_code":"</t>
    <phoneticPr fontId="1"/>
  </si>
  <si>
    <t>↓ 同じ組み合わせがあると、色が変わる</t>
    <phoneticPr fontId="1"/>
  </si>
  <si>
    <t>ひらがな</t>
    <phoneticPr fontId="1"/>
  </si>
  <si>
    <t>ローマ字</t>
    <phoneticPr fontId="1"/>
  </si>
  <si>
    <t>Karabiner-Elements</t>
    <phoneticPr fontId="1"/>
  </si>
  <si>
    <t>文字数</t>
    <rPh sb="0" eb="3">
      <t xml:space="preserve">モジスウ </t>
    </rPh>
    <phoneticPr fontId="1"/>
  </si>
  <si>
    <t>あ</t>
    <phoneticPr fontId="1"/>
  </si>
  <si>
    <t>a</t>
  </si>
  <si>
    <t>ba</t>
  </si>
  <si>
    <t>be</t>
  </si>
  <si>
    <t>bi</t>
  </si>
  <si>
    <t>bo</t>
  </si>
  <si>
    <t>bu</t>
  </si>
  <si>
    <t>da</t>
  </si>
  <si>
    <t>de</t>
  </si>
  <si>
    <t>di</t>
  </si>
  <si>
    <t>do</t>
  </si>
  <si>
    <t>du</t>
  </si>
  <si>
    <t>ga</t>
  </si>
  <si>
    <t>ge</t>
  </si>
  <si>
    <t>gi</t>
  </si>
  <si>
    <t>go</t>
  </si>
  <si>
    <t>gu</t>
  </si>
  <si>
    <t>gwa</t>
  </si>
  <si>
    <t>ぐぅ</t>
  </si>
  <si>
    <t>ha</t>
  </si>
  <si>
    <t>he</t>
  </si>
  <si>
    <t>hi</t>
  </si>
  <si>
    <t>ho</t>
  </si>
  <si>
    <t>ふ</t>
    <phoneticPr fontId="1"/>
  </si>
  <si>
    <t>ka</t>
  </si>
  <si>
    <t>ke</t>
  </si>
  <si>
    <t>ki</t>
  </si>
  <si>
    <t>ko</t>
  </si>
  <si>
    <t>ku</t>
  </si>
  <si>
    <t>ma</t>
  </si>
  <si>
    <t>me</t>
  </si>
  <si>
    <t>み</t>
    <phoneticPr fontId="1"/>
  </si>
  <si>
    <t>mi</t>
  </si>
  <si>
    <t>も</t>
    <phoneticPr fontId="1"/>
  </si>
  <si>
    <t>mo</t>
  </si>
  <si>
    <t>む</t>
    <phoneticPr fontId="1"/>
  </si>
  <si>
    <t>mu</t>
  </si>
  <si>
    <t>na</t>
  </si>
  <si>
    <t>ne</t>
  </si>
  <si>
    <t>ni</t>
  </si>
  <si>
    <t>の</t>
    <phoneticPr fontId="1"/>
  </si>
  <si>
    <t>no</t>
  </si>
  <si>
    <t>nu</t>
  </si>
  <si>
    <t>pa</t>
  </si>
  <si>
    <t>pe</t>
  </si>
  <si>
    <t>pi</t>
  </si>
  <si>
    <t>po</t>
  </si>
  <si>
    <t>pu</t>
  </si>
  <si>
    <t>ra</t>
  </si>
  <si>
    <t>れ</t>
    <phoneticPr fontId="1"/>
  </si>
  <si>
    <t>re</t>
  </si>
  <si>
    <t>ri</t>
  </si>
  <si>
    <t>ro</t>
  </si>
  <si>
    <t>ru</t>
  </si>
  <si>
    <t>sa</t>
  </si>
  <si>
    <t>se</t>
  </si>
  <si>
    <t>si</t>
  </si>
  <si>
    <t>so</t>
  </si>
  <si>
    <t>su</t>
  </si>
  <si>
    <t>ta</t>
  </si>
  <si>
    <t>te</t>
  </si>
  <si>
    <t>ti</t>
  </si>
  <si>
    <t>to</t>
  </si>
  <si>
    <t>つ</t>
  </si>
  <si>
    <t>tu</t>
  </si>
  <si>
    <t>wa</t>
  </si>
  <si>
    <t>を</t>
    <phoneticPr fontId="1"/>
  </si>
  <si>
    <t>wo</t>
  </si>
  <si>
    <t>xa</t>
  </si>
  <si>
    <t>xo</t>
  </si>
  <si>
    <t>ya</t>
  </si>
  <si>
    <t>いぇ</t>
  </si>
  <si>
    <t>ye</t>
  </si>
  <si>
    <t>za</t>
  </si>
  <si>
    <t>ze</t>
  </si>
  <si>
    <t>zi</t>
  </si>
  <si>
    <t>zo</t>
  </si>
  <si>
    <t>zu</t>
  </si>
  <si>
    <t>equal_sign</t>
  </si>
  <si>
    <t>{vkF2}{vkF3}</t>
    <phoneticPr fontId="1"/>
  </si>
  <si>
    <t>、</t>
    <phoneticPr fontId="1"/>
  </si>
  <si>
    <t>{"key_code":"semicolon","modifiers":["option"]},{"key_code":"semicolon","modifiers":["option"]}</t>
  </si>
  <si>
    <t>{Esc 3}</t>
    <phoneticPr fontId="1"/>
  </si>
  <si>
    <t>{vk1Csc079}</t>
    <phoneticPr fontId="1"/>
  </si>
  <si>
    <t>十六進数
文字</t>
    <rPh sb="0" eb="4">
      <t xml:space="preserve">ジュウロクシンスウ </t>
    </rPh>
    <rPh sb="4" eb="6">
      <t xml:space="preserve">モジ </t>
    </rPh>
    <phoneticPr fontId="1"/>
  </si>
  <si>
    <t>b</t>
    <phoneticPr fontId="1"/>
  </si>
  <si>
    <t>d</t>
    <phoneticPr fontId="1"/>
  </si>
  <si>
    <t>c</t>
    <phoneticPr fontId="1"/>
  </si>
  <si>
    <t>e</t>
    <phoneticPr fontId="1"/>
  </si>
  <si>
    <t>f</t>
    <phoneticPr fontId="1"/>
  </si>
  <si>
    <t>十六進数文字</t>
    <phoneticPr fontId="1"/>
  </si>
  <si>
    <t>ぬ</t>
  </si>
  <si>
    <t>ま</t>
    <phoneticPr fontId="1"/>
  </si>
  <si>
    <t>ち</t>
    <phoneticPr fontId="1"/>
  </si>
  <si>
    <t>く</t>
    <phoneticPr fontId="1"/>
  </si>
  <si>
    <t>や</t>
    <phoneticPr fontId="1"/>
  </si>
  <si>
    <t>い</t>
    <phoneticPr fontId="1"/>
  </si>
  <si>
    <t>う</t>
    <phoneticPr fontId="1"/>
  </si>
  <si>
    <t>わ</t>
    <phoneticPr fontId="1"/>
  </si>
  <si>
    <t>そ</t>
    <phoneticPr fontId="1"/>
  </si>
  <si>
    <t>た</t>
    <phoneticPr fontId="1"/>
  </si>
  <si>
    <t>お</t>
    <phoneticPr fontId="1"/>
  </si>
  <si>
    <t>な</t>
    <phoneticPr fontId="1"/>
  </si>
  <si>
    <t>ん</t>
    <phoneticPr fontId="1"/>
  </si>
  <si>
    <t>ら</t>
    <phoneticPr fontId="1"/>
  </si>
  <si>
    <t>],"from":{"key_code":"</t>
  </si>
  <si>
    <t>],"from":{"key_code":"</t>
    <phoneticPr fontId="1"/>
  </si>
  <si>
    <t>,{"input_sources":[{"input_mode_id":"Code$"}],"type":"input_source_unless"}],"from":{"key_code":"</t>
  </si>
  <si>
    <t>,{"input_sources":[{"input_mode_id":"Code$"}],"type":"input_source_unless"}],"from":{"key_code":"</t>
    <phoneticPr fontId="1"/>
  </si>
  <si>
    <t>移動単位</t>
    <rPh sb="0" eb="2">
      <t xml:space="preserve">イドウ </t>
    </rPh>
    <rPh sb="2" eb="4">
      <t>ヘンカン</t>
    </rPh>
    <phoneticPr fontId="1"/>
  </si>
  <si>
    <t>無変換</t>
    <rPh sb="1" eb="3">
      <t>ヘンカン</t>
    </rPh>
    <phoneticPr fontId="1"/>
  </si>
  <si>
    <t>コード入力定義</t>
    <rPh sb="3" eb="5">
      <t>ニュウリョク</t>
    </rPh>
    <rPh sb="5" eb="7">
      <t xml:space="preserve">テイギ </t>
    </rPh>
    <phoneticPr fontId="1"/>
  </si>
  <si>
    <t>途中</t>
    <rPh sb="0" eb="2">
      <t>トチュウ</t>
    </rPh>
    <phoneticPr fontId="1"/>
  </si>
  <si>
    <t>かな入力へ</t>
    <rPh sb="2" eb="4">
      <t>ニュウリョク</t>
    </rPh>
    <phoneticPr fontId="1"/>
  </si>
  <si>
    <t>コード入力へ</t>
    <rPh sb="3" eb="5">
      <t>ニュウリョク</t>
    </rPh>
    <phoneticPr fontId="1"/>
  </si>
  <si>
    <t>(編集モード)</t>
  </si>
  <si>
    <t>／</t>
  </si>
  <si>
    <t>，</t>
  </si>
  <si>
    <t>；</t>
  </si>
  <si>
    <t>．</t>
  </si>
  <si>
    <t>＊</t>
  </si>
  <si>
    <t>非押下時</t>
    <phoneticPr fontId="1"/>
  </si>
  <si>
    <t>押下時</t>
    <phoneticPr fontId="1"/>
  </si>
  <si>
    <t>種類</t>
    <rPh sb="0" eb="2">
      <t>シュルイ</t>
    </rPh>
    <phoneticPr fontId="1"/>
  </si>
  <si>
    <t>かな出力[JISキーボード]</t>
    <rPh sb="2" eb="4">
      <t>シュツリョク</t>
    </rPh>
    <phoneticPr fontId="1"/>
  </si>
  <si>
    <t>英数出力[JISキーボード]</t>
    <rPh sb="0" eb="2">
      <t>エイスウ</t>
    </rPh>
    <rPh sb="2" eb="4">
      <t>シュツリョク</t>
    </rPh>
    <phoneticPr fontId="1"/>
  </si>
  <si>
    <t>{"type":"keyboard_type_if","keyboard_types":["jis"]},</t>
  </si>
  <si>
    <t>{"conditions":[</t>
    <phoneticPr fontId="1"/>
  </si>
  <si>
    <t>{"type":"variable_if","name":"USC","value":2},{"type":"variable_unless","name":"</t>
    <phoneticPr fontId="1"/>
  </si>
  <si>
    <t>","conditions":[</t>
    <phoneticPr fontId="1"/>
  </si>
  <si>
    <t>{"type":"variable_unless","name":"USC","value":0},{"type":"variable_unless","name":"</t>
    <phoneticPr fontId="1"/>
  </si>
  <si>
    <t>{"type":"variable_unless","name":"</t>
    <phoneticPr fontId="1"/>
  </si>
  <si>
    <t>{"input_sources":[{"language":"ja"}],"type":"input_source_if"},{"input_sources":[{"input_mode_id":"Roman$"}],"type":"input_source_unless"}</t>
  </si>
  <si>
    <t>{"input_sources":[{"language":"ja"}],"type":"input_source_if"},{"input_sources":[{"input_mode_id":"Roman$"}],"type":"input_source_unless"}</t>
    <phoneticPr fontId="1"/>
  </si>
  <si>
    <t>かな出力[USキーボード]</t>
    <rPh sb="2" eb="4">
      <t>シュツリョク</t>
    </rPh>
    <phoneticPr fontId="1"/>
  </si>
  <si>
    <t>英数出力[USキーボード]</t>
    <rPh sb="0" eb="2">
      <t>エイスウ</t>
    </rPh>
    <phoneticPr fontId="1"/>
  </si>
  <si>
    <t>↓ 設定しないところは JISキーボードと同じ ↓</t>
    <rPh sb="21" eb="22">
      <t>オナ</t>
    </rPh>
    <phoneticPr fontId="1"/>
  </si>
  <si>
    <t xml:space="preserve">{"description":"[英数] </t>
  </si>
  <si>
    <t>","value":1}},{"set_variable":{"name":"USC","value":2}},{"set_variable":{"name":"LKS","value":1}}],"to_after_key_up":[{"set_variable":{"name":"</t>
  </si>
  <si>
    <t>{"from":{"key_code":"</t>
  </si>
  <si>
    <t>{"conditions":[{"type":"frontmost_application_unless","bundle_identifiers":["^com\\.apple\\.loginwindow$"]}],"from":{"key_code":"</t>
  </si>
  <si>
    <t>","value":1}},{"set_variable":{"name":"USC","value":1}},{"set_variable":{"name":"LKS","value":1}}],"to_after_key_up":[{"set_variable":{"name":"</t>
  </si>
  <si>
    <t>{"type":"variable_unless","name":"USC","value":0}],"from":{"key_code":"</t>
    <phoneticPr fontId="1"/>
  </si>
  <si>
    <t>{"type":"variable_unless","name":"USC","value":0},{"type":"frontmost_application_unless","bundle_identifiers":["^com\\.apple\\.loginwindow$"]}],"from":{"key_code":"</t>
    <phoneticPr fontId="1"/>
  </si>
  <si>
    <t>{"conditions":[{"type":"keyboard_type_if","keyboard_types":["jis"]},{"type":"frontmost_application_unless","bundle_identifiers":["^com\\.apple\\.loginwindow$"]}],"from":{"key_code":"</t>
    <phoneticPr fontId="1"/>
  </si>
  <si>
    <t>{"conditions":[{"type":"keyboard_type_if","keyboard_types":["jis"]}],"from":{"key_code":"</t>
    <phoneticPr fontId="1"/>
  </si>
  <si>
    <t>","value":0}},{"set_variable":{"name":"USC","value":0}}],"type":"basic"}</t>
    <phoneticPr fontId="1"/>
  </si>
  <si>
    <t>{"key_code":"b","modifiers":["shift","option"]},{"key_code":"2"},{"key_code":"5"},{"key_code":"0"},{"key_code":"2"},{"key_code":"2"},{"key_code":"5"},{"key_code":"0"},{"key_code":"2"},{"key_code":"lang2"}</t>
    <phoneticPr fontId="1"/>
  </si>
  <si>
    <t>(っ)</t>
    <phoneticPr fontId="1"/>
  </si>
  <si>
    <t>(ぁ)</t>
    <phoneticPr fontId="1"/>
  </si>
  <si>
    <t>(ぇ)</t>
    <phoneticPr fontId="1"/>
  </si>
  <si>
    <t>(ぃ)</t>
    <phoneticPr fontId="1"/>
  </si>
  <si>
    <t>(ぉ)</t>
    <phoneticPr fontId="1"/>
  </si>
  <si>
    <t>(ぅ)</t>
    <phoneticPr fontId="1"/>
  </si>
  <si>
    <t>(ゎ)</t>
    <phoneticPr fontId="1"/>
  </si>
  <si>
    <t>(ゃ)</t>
    <phoneticPr fontId="1"/>
  </si>
  <si>
    <t>(ょ)</t>
    <phoneticPr fontId="1"/>
  </si>
  <si>
    <t>(ゅ)</t>
    <phoneticPr fontId="1"/>
  </si>
  <si>
    <t>{"key_code":"lang1"},{"key_code":"slash"},{"key_code":"return_or_enter"},{"key_code":"lang2"}</t>
    <phoneticPr fontId="1"/>
  </si>
  <si>
    <t>to_if_alone</t>
    <phoneticPr fontId="1"/>
  </si>
  <si>
    <t>{"description":"</t>
  </si>
  <si>
    <t>"},"to":[{"set_variable":{"name":"</t>
    <phoneticPr fontId="1"/>
  </si>
  <si>
    <t>","value":1}}</t>
    <phoneticPr fontId="1"/>
  </si>
  <si>
    <t>","modifiers":{"mandatory":["shift"],"optional":["caps_lock"]}},"to":[{"set_variable":{"name":"</t>
    <phoneticPr fontId="1"/>
  </si>
  <si>
    <t>","conditions":[</t>
  </si>
  <si>
    <t>{"conditions":[</t>
  </si>
  <si>
    <t>BS</t>
    <phoneticPr fontId="1"/>
  </si>
  <si>
    <t xml:space="preserve">{"description":"(シンクロ) </t>
  </si>
  <si>
    <t>","conditions":[{"type":"variable_if","name":"USC","value":0},{"input_sources":[{"language":"ja"}],"type":"input_source_if"},{"input_sources":[{"input_mode_id":"Roman$"}],"type":"input_source_unless"}],"from":{"simultaneous":[</t>
  </si>
  <si>
    <t>→ 行送り","conditions":[{"type":"variable_if","name":"USC","value":0},{"input_sources":[{"language":"ja"}],"type":"input_source_if"},{"input_sources":[{"input_mode_id":"Roman$"}],"type":"input_source_unless"}],"from":{"simultaneous":[</t>
  </si>
  <si>
    <t>],"modifiers":{"optional":["caps_lock"]},"simultaneous_options":{"detect_key_down_uninterruptedly":true,"key_down_order":"strict","to_after_key_up":[{"set_variable":{"name":"</t>
  </si>
  <si>
    <t>","value":0}},{"set_variable":{"name":"</t>
  </si>
  <si>
    <t>","value":0}},{"set_variable":{"name":"USC","value":0}}]}},"to":[{"set_variable":{"name":"</t>
  </si>
  <si>
    <t>","value":0}}]}},"to":[{"set_variable":{"name":"</t>
  </si>
  <si>
    <t>","value":1}},{"set_variable":{"name":"</t>
  </si>
  <si>
    <t>","value":1}}],"to_if_alone":[</t>
  </si>
  <si>
    <t>","value":1}},{"set_variable":{"name":"USC","value":0}}],"to_if_alone":[{"key_code":"return_or_enter"}],"type":"basic"},</t>
  </si>
  <si>
    <t>],"type":"basic"},</t>
  </si>
  <si>
    <t>{"conditions":[{"type":"variable_if","name":"USC","value":0},{"input_sources":[{"language":"ja"}],"type":"input_source_if"},{"input_sources":[{"input_mode_id":"Roman$"}],"type":"input_source_unless"}],"from":{"simultaneous":[</t>
  </si>
  <si>
    <t>],"modifiers":{"optional":["caps_lock"]},"simultaneous_options":{"detect_key_down_uninterruptedly":true,"to_after_key_up":[{"set_variable":{"name":"</t>
  </si>
  <si>
    <t>{"conditions":[{"type":"variable_if","name":"USC","value":0}],"from":{"simultaneous":[</t>
  </si>
  <si>
    <t xml:space="preserve">{"description":"Sp </t>
  </si>
  <si>
    <t xml:space="preserve">{"description":"(Sp) </t>
  </si>
  <si>
    <t>{"type":"variable_unless","name":"LKS","value":2},{"type":"variable_unless","name":"USC","value":0},{"type":"variable_unless","name":"</t>
  </si>
  <si>
    <t>","value":0},{"input_sources":[{"language":"ja"}],"type":"input_source_if"},{"input_sources":[{"input_mode_id":"Roman$"}],"type":"input_source_unless"}],"from":{"key_code":"</t>
  </si>
  <si>
    <t>","modifiers":{"mandatory":["shift"],"optional":["caps_lock"]}},"to":[{"key_code":"delete_or_backspace"},</t>
  </si>
  <si>
    <t>","modifiers":{"optional":["shift","caps_lock"]}},"to":[{"key_code":"delete_or_backspace"},</t>
  </si>
  <si>
    <t>{"set_variable":{"name":"</t>
  </si>
  <si>
    <t>","value":1}},{"set_variable":{"name":"USC","value":</t>
  </si>
  <si>
    <t>}},{"set_variable":{"name":"LKS","value":2}}],"to_if_alone":[</t>
  </si>
  <si>
    <t>],"to_after_key_up":[{"set_variable":{"name":"</t>
  </si>
  <si>
    <t>{"type":"variable_unless","name":"</t>
  </si>
  <si>
    <t>","modifiers":{"mandatory":["shift"],"optional":["caps_lock"]}},"to":[</t>
  </si>
  <si>
    <t>1_alone</t>
  </si>
  <si>
    <t>","conditions":[{"type":"variable_if","name":"USC","value":0}],"from":{"simultaneous":[</t>
  </si>
  <si>
    <t>bya</t>
  </si>
  <si>
    <t>びぇ</t>
  </si>
  <si>
    <t>bye</t>
  </si>
  <si>
    <t>びぃ</t>
  </si>
  <si>
    <t>byi</t>
  </si>
  <si>
    <t>byo</t>
  </si>
  <si>
    <t>byu</t>
  </si>
  <si>
    <t>でゃ</t>
  </si>
  <si>
    <t>dha</t>
  </si>
  <si>
    <t>でぇ</t>
  </si>
  <si>
    <t>dhe</t>
  </si>
  <si>
    <t>dhi</t>
  </si>
  <si>
    <t>でょ</t>
  </si>
  <si>
    <t>dho</t>
  </si>
  <si>
    <t>dhu</t>
  </si>
  <si>
    <t>どぁ</t>
  </si>
  <si>
    <t>dwa</t>
  </si>
  <si>
    <t>どぇ</t>
  </si>
  <si>
    <t>dwe</t>
  </si>
  <si>
    <t>どぃ</t>
  </si>
  <si>
    <t>dwi</t>
  </si>
  <si>
    <t>どぉ</t>
  </si>
  <si>
    <t>dwo</t>
  </si>
  <si>
    <t>dwu</t>
  </si>
  <si>
    <t>dya</t>
  </si>
  <si>
    <t>dye</t>
  </si>
  <si>
    <t>ぢぃ</t>
  </si>
  <si>
    <t>dyi</t>
  </si>
  <si>
    <t>dyo</t>
  </si>
  <si>
    <t>dyu</t>
  </si>
  <si>
    <t>fa</t>
  </si>
  <si>
    <t>fe</t>
  </si>
  <si>
    <t>fi</t>
  </si>
  <si>
    <t>fo</t>
  </si>
  <si>
    <t>ふぅ</t>
  </si>
  <si>
    <t>fwu</t>
  </si>
  <si>
    <t>ふゃ</t>
  </si>
  <si>
    <t>fya</t>
  </si>
  <si>
    <t>ふょ</t>
  </si>
  <si>
    <t>fyo</t>
  </si>
  <si>
    <t>fyu</t>
  </si>
  <si>
    <t>gwe</t>
  </si>
  <si>
    <t>gwi</t>
  </si>
  <si>
    <t>gwo</t>
  </si>
  <si>
    <t>gwu</t>
  </si>
  <si>
    <t>gww</t>
  </si>
  <si>
    <t>gya</t>
  </si>
  <si>
    <t>ぎぇ</t>
  </si>
  <si>
    <t>gye</t>
  </si>
  <si>
    <t>ぎぃ</t>
  </si>
  <si>
    <t>gyi</t>
  </si>
  <si>
    <t>gyo</t>
  </si>
  <si>
    <t>gyu</t>
  </si>
  <si>
    <t>hu</t>
  </si>
  <si>
    <t>hya</t>
  </si>
  <si>
    <t>ひぇ</t>
  </si>
  <si>
    <t>hye</t>
  </si>
  <si>
    <t>ひぃ</t>
  </si>
  <si>
    <t>hyi</t>
  </si>
  <si>
    <t>hyo</t>
  </si>
  <si>
    <t>hyu</t>
  </si>
  <si>
    <t>ja</t>
  </si>
  <si>
    <t>je</t>
  </si>
  <si>
    <t>jo</t>
  </si>
  <si>
    <t>ju</t>
  </si>
  <si>
    <t>kya</t>
  </si>
  <si>
    <t>きぇ</t>
  </si>
  <si>
    <t>kye</t>
  </si>
  <si>
    <t>きぃ</t>
  </si>
  <si>
    <t>kyi</t>
  </si>
  <si>
    <t>kyo</t>
  </si>
  <si>
    <t>kyu</t>
  </si>
  <si>
    <t>mya</t>
  </si>
  <si>
    <t>みぇ</t>
  </si>
  <si>
    <t>mye</t>
  </si>
  <si>
    <t>みぃ</t>
  </si>
  <si>
    <t>myi</t>
  </si>
  <si>
    <t>myo</t>
  </si>
  <si>
    <t>myu</t>
  </si>
  <si>
    <t>nn</t>
  </si>
  <si>
    <t>nya</t>
  </si>
  <si>
    <t>にぇ</t>
  </si>
  <si>
    <t>nye</t>
  </si>
  <si>
    <t>にぃ</t>
  </si>
  <si>
    <t>nyi</t>
  </si>
  <si>
    <t>nyo</t>
  </si>
  <si>
    <t>nyu</t>
  </si>
  <si>
    <t>pya</t>
  </si>
  <si>
    <t>ぴぇ</t>
  </si>
  <si>
    <t>pye</t>
  </si>
  <si>
    <t>ぴぃ</t>
  </si>
  <si>
    <t>pyi</t>
  </si>
  <si>
    <t>pyo</t>
  </si>
  <si>
    <t>pyu</t>
  </si>
  <si>
    <t>qa</t>
  </si>
  <si>
    <t>qe</t>
  </si>
  <si>
    <t>qi</t>
  </si>
  <si>
    <t>qo</t>
  </si>
  <si>
    <t>くぅ</t>
  </si>
  <si>
    <t>qu</t>
  </si>
  <si>
    <t>qww</t>
  </si>
  <si>
    <t>くゃ</t>
  </si>
  <si>
    <t>qya</t>
  </si>
  <si>
    <t>くょ</t>
  </si>
  <si>
    <t>qyo</t>
  </si>
  <si>
    <t>くゅ</t>
  </si>
  <si>
    <t>qyu</t>
  </si>
  <si>
    <t>rya</t>
  </si>
  <si>
    <t>りぇ</t>
  </si>
  <si>
    <t>rye</t>
  </si>
  <si>
    <t>りぃ</t>
  </si>
  <si>
    <t>ryi</t>
  </si>
  <si>
    <t>ryo</t>
  </si>
  <si>
    <t>ryu</t>
  </si>
  <si>
    <t>すぁ</t>
  </si>
  <si>
    <t>swa</t>
  </si>
  <si>
    <t>すぇ</t>
  </si>
  <si>
    <t>swe</t>
  </si>
  <si>
    <t>すぃ</t>
  </si>
  <si>
    <t>swi</t>
  </si>
  <si>
    <t>すぉ</t>
  </si>
  <si>
    <t>swo</t>
  </si>
  <si>
    <t>すぅ</t>
  </si>
  <si>
    <t>swu</t>
  </si>
  <si>
    <t>sya</t>
  </si>
  <si>
    <t>sye</t>
  </si>
  <si>
    <t>しぃ</t>
  </si>
  <si>
    <t>syi</t>
  </si>
  <si>
    <t>syo</t>
  </si>
  <si>
    <t>syu</t>
  </si>
  <si>
    <t>てゃ</t>
  </si>
  <si>
    <t>tha</t>
  </si>
  <si>
    <t>てぇ</t>
  </si>
  <si>
    <t>the</t>
  </si>
  <si>
    <t>thi</t>
  </si>
  <si>
    <t>てょ</t>
  </si>
  <si>
    <t>tho</t>
  </si>
  <si>
    <t>thu</t>
  </si>
  <si>
    <t>tsa</t>
  </si>
  <si>
    <t>tse</t>
  </si>
  <si>
    <t>tsi</t>
  </si>
  <si>
    <t>tso</t>
  </si>
  <si>
    <t>とぁ</t>
  </si>
  <si>
    <t>twa</t>
  </si>
  <si>
    <t>とぇ</t>
  </si>
  <si>
    <t>twe</t>
  </si>
  <si>
    <t>とぃ</t>
  </si>
  <si>
    <t>twi</t>
  </si>
  <si>
    <t>とぉ</t>
  </si>
  <si>
    <t>two</t>
  </si>
  <si>
    <t>twu</t>
  </si>
  <si>
    <t>tya</t>
  </si>
  <si>
    <t>tye</t>
  </si>
  <si>
    <t>ちぃ</t>
  </si>
  <si>
    <t>tyi</t>
  </si>
  <si>
    <t>tyo</t>
  </si>
  <si>
    <t>tyu</t>
  </si>
  <si>
    <t>va</t>
  </si>
  <si>
    <t>ve</t>
  </si>
  <si>
    <t>vi</t>
  </si>
  <si>
    <t>vo</t>
  </si>
  <si>
    <t>vu</t>
  </si>
  <si>
    <t>ヴゃ</t>
  </si>
  <si>
    <t>vya</t>
  </si>
  <si>
    <t>ヴょ</t>
  </si>
  <si>
    <t>vyo</t>
  </si>
  <si>
    <t>vyu</t>
  </si>
  <si>
    <t>we</t>
  </si>
  <si>
    <t>うぁ</t>
  </si>
  <si>
    <t>wha</t>
  </si>
  <si>
    <t>who</t>
  </si>
  <si>
    <t>wi</t>
  </si>
  <si>
    <t>(ぁ)</t>
  </si>
  <si>
    <t>(ぇ)</t>
  </si>
  <si>
    <t>xe</t>
  </si>
  <si>
    <t>(ぃ)</t>
  </si>
  <si>
    <t>xi</t>
  </si>
  <si>
    <t>(ゕ)</t>
  </si>
  <si>
    <t>xka</t>
  </si>
  <si>
    <t>(ゖ)</t>
  </si>
  <si>
    <t>xke</t>
  </si>
  <si>
    <t>(ぉ)</t>
  </si>
  <si>
    <t>(っ)</t>
  </si>
  <si>
    <t>xtu</t>
  </si>
  <si>
    <t>(ぅ)</t>
  </si>
  <si>
    <t>xu</t>
  </si>
  <si>
    <t>(ゎ)</t>
  </si>
  <si>
    <t>xwa</t>
  </si>
  <si>
    <t>(ゃ)</t>
  </si>
  <si>
    <t>xya</t>
  </si>
  <si>
    <t>(ょ)</t>
  </si>
  <si>
    <t>xyo</t>
  </si>
  <si>
    <t>(ゅ)</t>
  </si>
  <si>
    <t>xyu</t>
  </si>
  <si>
    <t>yo</t>
  </si>
  <si>
    <t>yu</t>
  </si>
  <si>
    <t>じぃ</t>
  </si>
  <si>
    <t>zyi</t>
  </si>
  <si>
    <t>ゑ</t>
  </si>
  <si>
    <t>ゐ</t>
  </si>
  <si>
    <t>英数編集モード</t>
    <rPh sb="0" eb="2">
      <t xml:space="preserve">エイスウニュウリョクモード </t>
    </rPh>
    <rPh sb="2" eb="4">
      <t xml:space="preserve">ヘンシュウ </t>
    </rPh>
    <phoneticPr fontId="1"/>
  </si>
  <si>
    <t>入力</t>
  </si>
  <si>
    <t>→
5</t>
  </si>
  <si>
    <t>←
5</t>
  </si>
  <si>
    <t>{"key_code":"grave_accent_and_tilde"}</t>
  </si>
  <si>
    <t>wyi</t>
    <phoneticPr fontId="1"/>
  </si>
  <si>
    <t>wye</t>
    <phoneticPr fontId="1"/>
  </si>
  <si>
    <t>え</t>
    <phoneticPr fontId="1"/>
  </si>
  <si>
    <t>{"key_code":"international3"}</t>
    <phoneticPr fontId="1"/>
  </si>
  <si>
    <t>＼</t>
  </si>
  <si>
    <t>international3</t>
    <phoneticPr fontId="1"/>
  </si>
  <si>
    <t>￥</t>
    <phoneticPr fontId="1"/>
  </si>
  <si>
    <t>KC_1</t>
  </si>
  <si>
    <t>KC_3</t>
    <phoneticPr fontId="1"/>
  </si>
  <si>
    <t>KC_4</t>
    <phoneticPr fontId="1"/>
  </si>
  <si>
    <t>KC_5</t>
    <phoneticPr fontId="1"/>
  </si>
  <si>
    <t>KC_6</t>
    <phoneticPr fontId="1"/>
  </si>
  <si>
    <t>KC_7</t>
    <phoneticPr fontId="1"/>
  </si>
  <si>
    <t>KC_8</t>
    <phoneticPr fontId="1"/>
  </si>
  <si>
    <t>KC_9</t>
    <phoneticPr fontId="1"/>
  </si>
  <si>
    <t>KC_MINS</t>
  </si>
  <si>
    <t>KC_EQL</t>
  </si>
  <si>
    <t>JP_YEN</t>
  </si>
  <si>
    <t>KS_BSLS</t>
  </si>
  <si>
    <t>KC_Q</t>
  </si>
  <si>
    <t>KC_W</t>
  </si>
  <si>
    <t>KC_E</t>
  </si>
  <si>
    <t>KC_R</t>
    <phoneticPr fontId="1"/>
  </si>
  <si>
    <t>KC_T</t>
    <phoneticPr fontId="1"/>
  </si>
  <si>
    <t>KC_Y</t>
  </si>
  <si>
    <t>KC_U</t>
  </si>
  <si>
    <t>KC_I</t>
  </si>
  <si>
    <t>KC_O</t>
  </si>
  <si>
    <t>KC_P</t>
  </si>
  <si>
    <t>KC_A</t>
  </si>
  <si>
    <t>KC_LBRC</t>
  </si>
  <si>
    <t>KC_RBRC</t>
  </si>
  <si>
    <t>KC_S</t>
  </si>
  <si>
    <t>KC_D</t>
  </si>
  <si>
    <t>KC_F</t>
  </si>
  <si>
    <t>KC_G</t>
  </si>
  <si>
    <t>KC_H</t>
  </si>
  <si>
    <t>KC_J</t>
  </si>
  <si>
    <t>KC_K</t>
  </si>
  <si>
    <t>KC_L</t>
  </si>
  <si>
    <t>KC_SCLN</t>
  </si>
  <si>
    <t>KC_QUOT</t>
  </si>
  <si>
    <t>KC_NUHS</t>
  </si>
  <si>
    <t>KC_Z</t>
  </si>
  <si>
    <t>KC_X</t>
  </si>
  <si>
    <t>KC_C</t>
  </si>
  <si>
    <t>KC_V</t>
  </si>
  <si>
    <t>KC_B</t>
  </si>
  <si>
    <t>KC_N</t>
  </si>
  <si>
    <t>KC_M</t>
  </si>
  <si>
    <t>KC_COMM</t>
  </si>
  <si>
    <t>KC_DOT</t>
  </si>
  <si>
    <t>KC_SLSH</t>
  </si>
  <si>
    <t>KC_INT1</t>
  </si>
  <si>
    <t>KC_2</t>
    <phoneticPr fontId="1"/>
  </si>
  <si>
    <t>なし</t>
  </si>
  <si>
    <t>'</t>
  </si>
  <si>
    <t>=</t>
  </si>
  <si>
    <t>￥</t>
  </si>
  <si>
    <t>backslash</t>
  </si>
  <si>
    <t>{"key_code":"backslash"}</t>
    <phoneticPr fontId="1"/>
  </si>
  <si>
    <t>|</t>
    <phoneticPr fontId="1"/>
  </si>
  <si>
    <t>← USキーボードではなし</t>
    <phoneticPr fontId="1"/>
  </si>
  <si>
    <t>{"key_code":"hyphen","modifiers":["shift"]}</t>
    <phoneticPr fontId="1"/>
  </si>
  <si>
    <t>定義
利用</t>
    <rPh sb="0" eb="2">
      <t xml:space="preserve">テイギ </t>
    </rPh>
    <rPh sb="3" eb="5">
      <t xml:space="preserve">リヨウ </t>
    </rPh>
    <phoneticPr fontId="1"/>
  </si>
  <si>
    <t>KC_0</t>
    <phoneticPr fontId="1"/>
  </si>
  <si>
    <t>定義利用</t>
  </si>
  <si>
    <t>{"key_code":"lang1"},{"key_code":"slash","modifiers":["shift"]},{"key_code":"return_or_enter"},{"key_code":"lang2"}</t>
    <phoneticPr fontId="1"/>
  </si>
  <si>
    <t>{"key_code":"lang1"},{"key_code":"1","modifiers":["shift"]},{"key_code":"return_or_enter"},{"key_code":"lang2"}</t>
    <phoneticPr fontId="1"/>
  </si>
  <si>
    <t>{"key_code":"a","modifiers":["shift","control"]}</t>
    <phoneticPr fontId="1"/>
  </si>
  <si>
    <t>{"key_code":"f","modifiers":["control"]},{"key_code":"f","modifiers":["control"]},{"key_code":"f","modifiers":["control"]},{"key_code":"f","modifiers":["control"]},{"key_code":"f","modifiers":["control"]}</t>
    <phoneticPr fontId="1"/>
  </si>
  <si>
    <t>{"key_code":"e","modifiers":["shift","control"]}</t>
    <phoneticPr fontId="1"/>
  </si>
  <si>
    <t>{"key_code":"b","modifiers":["control"]}</t>
    <phoneticPr fontId="1"/>
  </si>
  <si>
    <t>{"key_code":"b","modifiers":["control"]},{"key_code":"b","modifiers":["control"]},{"key_code":"b","modifiers":["control"]},{"key_code":"b","modifiers":["control"]},{"key_code":"b","modifiers":["control"]}</t>
    <phoneticPr fontId="1"/>
  </si>
  <si>
    <t>{"key_code":"n","modifiers":["control"]}</t>
    <phoneticPr fontId="1"/>
  </si>
  <si>
    <t>{"key_code":"a","modifiers":["control"]}</t>
    <phoneticPr fontId="1"/>
  </si>
  <si>
    <t>{"key_code":"k","modifiers":["control"]}</t>
    <phoneticPr fontId="1"/>
  </si>
  <si>
    <t>{"key_code":"p","modifiers":["control"]}</t>
    <phoneticPr fontId="1"/>
  </si>
  <si>
    <t>{"key_code":"e","modifiers":["control"]}</t>
    <phoneticPr fontId="1"/>
  </si>
  <si>
    <t>{"key_code":"f","modifiers":["control"]}</t>
    <phoneticPr fontId="1"/>
  </si>
  <si>
    <t>{"key_code":"left_arrow","modifiers":["command"]},{"key_code":"down_arrow","modifiers":["command"]}</t>
    <phoneticPr fontId="1"/>
  </si>
  <si>
    <t>＿</t>
    <phoneticPr fontId="1"/>
  </si>
  <si>
    <t>{"key_code":"b","modifiers":["shift","control"]}</t>
    <phoneticPr fontId="1"/>
  </si>
  <si>
    <t>{"key_code":"f","modifiers":["shift","control"]}</t>
    <phoneticPr fontId="1"/>
  </si>
  <si>
    <t>{"key_code":"z","modifiers":["shift","option"]},{"key_code":"slash","modifiers":["shift"]},{"key_code":"return_or_enter"}</t>
    <phoneticPr fontId="1"/>
  </si>
  <si>
    <t>{"key_code":"z","modifiers":["shift","option"]},{"key_code":"b","modifiers":["shift","option"]},{"key_code":"2"},{"key_code":"5"},{"key_code":"0"},{"key_code":"2"},{"key_code":"2"},{"key_code":"5"},{"key_code":"0"},{"key_code":"2"},{"key_code":"lang1"}</t>
    <phoneticPr fontId="1"/>
  </si>
  <si>
    <t>{"key_code":"z","modifiers":["shift","option"]},{"key_code":"slash"}</t>
    <phoneticPr fontId="1"/>
  </si>
  <si>
    <t>{"key_code":"z","modifiers":["shift","option"]},{"key_code":"1","modifiers":["shift"]},{"key_code":"return_or_enter"}</t>
    <phoneticPr fontId="1"/>
  </si>
  <si>
    <t>],"modifiers":{"optional":["caps_lock"]},"simultaneous_options":{"to_after_key_up":[{"set_variable":{"name":"</t>
    <phoneticPr fontId="1"/>
  </si>
  <si>
    <t>リピ
ート</t>
    <phoneticPr fontId="1"/>
  </si>
  <si>
    <t>{"set_variable":{"name":"</t>
    <phoneticPr fontId="1"/>
  </si>
  <si>
    <t>","value":1}},{"set_variable":{"name":"USC","value":0}}</t>
    <phoneticPr fontId="1"/>
  </si>
  <si>
    <t>],"to_if_held_down":[</t>
    <phoneticPr fontId="1"/>
  </si>
  <si>
    <t>ユニコード</t>
    <phoneticPr fontId="1"/>
  </si>
  <si>
    <t>※登録は最大２０文字（サロゲートペアは字数の消費が大きいので注意）</t>
    <rPh sb="1" eb="3">
      <t xml:space="preserve">トウロクハ </t>
    </rPh>
    <rPh sb="4" eb="6">
      <t xml:space="preserve">サイダイ </t>
    </rPh>
    <rPh sb="19" eb="21">
      <t xml:space="preserve">ジスウノ </t>
    </rPh>
    <rPh sb="22" eb="24">
      <t xml:space="preserve">ショウヒガ </t>
    </rPh>
    <rPh sb="25" eb="26">
      <t xml:space="preserve">オオキイノデ </t>
    </rPh>
    <rPh sb="30" eb="32">
      <t xml:space="preserve">チュウイ </t>
    </rPh>
    <phoneticPr fontId="1"/>
  </si>
  <si>
    <t>{"type":"variable_if","name":"LKS","value":1},{"type":"variable_unless","name":"USC","value":0},{"input_sources":[{"language":"ja"}],"type":"input_source_if"},{"input_sources":[{"input_mode_id":"Roman$"}],"type":"input_source_unless"}</t>
  </si>
  <si>
    <t>{"type":"variable_if","name":"LKS","value":1},{"type":"variable_unless","name":"USC","value":0},{"input_sources":[{"language":"ja"}],"type":"input_source_if"},{"input_sources":[{"input_mode_id":"Roman$"}],"type":"input_source_unless"}</t>
    <phoneticPr fontId="1"/>
  </si>
  <si>
    <t>ね</t>
    <phoneticPr fontId="1"/>
  </si>
  <si>
    <t>「」</t>
    <phoneticPr fontId="1"/>
  </si>
  <si>
    <t>「」{改行}{↑}</t>
    <phoneticPr fontId="1"/>
  </si>
  <si>
    <t>{"key_code":"z","modifiers":["shift","option"]},{"key_code":"close_bracket"},{"key_code":"non_us_pound"},{"key_code":"return_or_enter"},{"key_code":"b","modifiers":["control"]}</t>
    <phoneticPr fontId="1"/>
  </si>
  <si>
    <t>{"key_code":"z","modifiers":["shift","option"]},{"key_code":"open_bracket"},{"key_code":"close_bracket"},{"key_code":"return_or_enter"},{"key_code":"b","modifiers":["control"]}</t>
    <phoneticPr fontId="1"/>
  </si>
  <si>
    <t>{"key_code":"lang1"},{"key_code":"open_bracket"},{"key_code":"close_bracket"},{"key_code":"return_or_enter"},{"key_code":"b","modifiers":["control"]},{"key_code":"lang2"}</t>
    <phoneticPr fontId="1"/>
  </si>
  <si>
    <t>{改行}{End}{改行}「」{改行}{↑}</t>
    <phoneticPr fontId="1"/>
  </si>
  <si>
    <t>{"key_code":"e","modifiers":["control"]},{"key_code":"return_or_enter"},{"key_code":"lang1"},{"key_code":"open_bracket"},{"key_code":"close_bracket"},{"key_code":"return_or_enter"},{"key_code":"b","modifiers":["control"]},{"key_code":"lang2"}</t>
    <phoneticPr fontId="1"/>
  </si>
  <si>
    <t>【】</t>
    <phoneticPr fontId="1"/>
  </si>
  <si>
    <t>【】{改行}{↑}</t>
    <phoneticPr fontId="1"/>
  </si>
  <si>
    <t>{改行}{↓}</t>
    <phoneticPr fontId="1"/>
  </si>
  <si>
    <t>{"key_code":"f","modifiers":["control"]}</t>
  </si>
  <si>
    <t>{"key_code":"z","modifiers":["shift","option"]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</t>
  </si>
  <si>
    <t>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</t>
  </si>
  <si>
    <t>{"key_code":"z","modifiers":["shift","option"]},{"key_code":"b","modifiers":["shift","option"]},{"key_code":"2"},{"key_code":"5"},{"key_code":"c"},{"key_code":"b"},{"key_code":"lang1"}</t>
  </si>
  <si>
    <t>・
未確定</t>
    <phoneticPr fontId="1"/>
  </si>
  <si>
    <t>{"key_code":"a","modifiers":["control"]},{"key_code":"return_or_enter"},{"key_code":"lang1"},{"key_code":"spacebar"},{"key_code":"e","modifiers":["control"]}</t>
  </si>
  <si>
    <t>{"key_code":"a","modifiers":["control"]},{"key_code":"return_or_enter"},{"key_code":"lang1"},{"key_code":"spacebar"},{"key_code":"lang2"},{"key_code":"e","modifiers":["control"]}</t>
  </si>
  <si>
    <t>{"key_code":"z","modifiers":["shift","option"]},{"key_code":"slash","modifiers":["option"]},{"key_code":"return_or_enter"}</t>
  </si>
  <si>
    <t>{"key_code":"lang1"},{"key_code":"slash","modifiers":["option"]},{"key_code":"return_or_enter"},{"key_code":"lang2"}</t>
  </si>
  <si>
    <t>{"key_code":"a","modifiers":["control"]},{"key_code":"return_or_enter"},{"key_code":"lang1"},{"key_code":"spacebar"},{"key_code":"spacebar"},{"key_code":"spacebar"},{"key_code":"e","modifiers":["control"]}</t>
  </si>
  <si>
    <t>{"key_code":"a","modifiers":["control"]},{"key_code":"return_or_enter"},{"key_code":"lang1"},{"key_code":"spacebar"},{"key_code":"spacebar"},{"key_code":"spacebar"},{"key_code":"lang2"},{"key_code":"e","modifiers":["control"]}</t>
  </si>
  <si>
    <t>{"key_code":"z","modifiers":["shift","option"]},{"key_code":"spacebar"},{"key_code":"spacebar"},{"key_code":"spacebar"}</t>
  </si>
  <si>
    <t>{"key_code":"lang1"},{"key_code":"spacebar"},{"key_code":"spacebar"},{"key_code":"spacebar"},{"key_code":"lang2"}</t>
  </si>
  <si>
    <t>+{PgDn}</t>
  </si>
  <si>
    <t>{"key_code":"v","modifiers":["command"]}</t>
  </si>
  <si>
    <t>{"key_code":"backslash"}</t>
  </si>
  <si>
    <t>{"key_code":"close_bracket","modifiers":["shift","control"]}</t>
    <phoneticPr fontId="1"/>
  </si>
  <si>
    <t>{"key_code":"non_us_pound","modifiers":["shift","control"]}</t>
    <phoneticPr fontId="1"/>
  </si>
  <si>
    <t>{"key_code":"open_bracket","modifiers":["shift","control"]}</t>
    <phoneticPr fontId="1"/>
  </si>
  <si>
    <t>{"key_code":"backslash","modifiers":["shift"]}</t>
    <phoneticPr fontId="1"/>
  </si>
  <si>
    <t>{"key_code":"open_bracket","modifiers":["shift"]}</t>
    <phoneticPr fontId="1"/>
  </si>
  <si>
    <t>薙刀式配列v14仮（集大成版）(かわせみ専用)</t>
    <rPh sb="0" eb="2">
      <t xml:space="preserve">ナギナタ </t>
    </rPh>
    <rPh sb="2" eb="3">
      <t xml:space="preserve">シキ </t>
    </rPh>
    <rPh sb="7" eb="9">
      <t xml:space="preserve">シカ センヨウ </t>
    </rPh>
    <phoneticPr fontId="1"/>
  </si>
  <si>
    <t>薙刀式配列v14仮（集大成版） +かわせみ2</t>
    <rPh sb="0" eb="3">
      <t xml:space="preserve">ナギナタシキ </t>
    </rPh>
    <rPh sb="7" eb="9">
      <t xml:space="preserve">シカ </t>
    </rPh>
    <phoneticPr fontId="1"/>
  </si>
  <si>
    <t>『』</t>
  </si>
  <si>
    <t>『』{改行}{↑}</t>
  </si>
  <si>
    <t>{"key_code":"z","modifiers":["shift","option"]},{"key_code":"close_bracket","modifiers":["shift"]},{"key_code":"non_us_pound","modifiers":["shift"]},{"key_code":"return_or_enter"},{"key_code":"b","modifiers":["control"]}</t>
  </si>
  <si>
    <t>{"key_code":"z","modifiers":["shift","option"]},{"key_code":"open_bracket","modifiers":["shift"]},{"key_code":"close_bracket","modifiers":["shift"]},{"key_code":"return_or_enter"},{"key_code":"b","modifiers":["control"]}</t>
  </si>
  <si>
    <t>（）</t>
  </si>
  <si>
    <t>(){改行}{↑}</t>
  </si>
  <si>
    <t>{"key_code":"z","modifiers":["shift","option"]},{"key_code":"8","modifiers":["shift"]},{"key_code":"9","modifiers":["shift"]},{"key_code":"return_or_enter"},{"key_code":"b","modifiers":["control"]}</t>
  </si>
  <si>
    <t>{"key_code":"z","modifiers":["shift","option"]},{"key_code":"9","modifiers":["shift"]},{"key_code":"0","modifiers":["shift"]},{"key_code":"return_or_enter"},{"key_code":"b","modifiers":["control"]}</t>
  </si>
  <si>
    <t>{"key_code":"lang1"},{"key_code":"9","modifiers":["shift"]},{"key_code":"0","modifiers":["shift"]},{"key_code":"return_or_enter"},{"key_code":"b","modifiers":["control"]},{"key_code":"lang2"}</t>
  </si>
  <si>
    <t>《》</t>
  </si>
  <si>
    <t>《》{改行}{↑}</t>
  </si>
  <si>
    <t>末消
▼</t>
    <phoneticPr fontId="1"/>
  </si>
  <si>
    <t>再</t>
    <phoneticPr fontId="1"/>
  </si>
  <si>
    <t>キャン</t>
    <phoneticPr fontId="1"/>
  </si>
  <si>
    <t>↲
End
▼</t>
    <phoneticPr fontId="1"/>
  </si>
  <si>
    <t>+↑</t>
    <phoneticPr fontId="1"/>
  </si>
  <si>
    <t>+5↑</t>
    <phoneticPr fontId="1"/>
  </si>
  <si>
    <t>+{↑ 5}</t>
    <phoneticPr fontId="1"/>
  </si>
  <si>
    <t>{"key_code":"b","modifiers":["shift","control"]},{"key_code":"b","modifiers":["shift","control"]},{"key_code":"b","modifiers":["shift","control"]},{"key_code":"b","modifiers":["shift","control"]},{"key_code":"b","modifiers":["shift","control"]}</t>
    <phoneticPr fontId="1"/>
  </si>
  <si>
    <t>+↓</t>
    <phoneticPr fontId="1"/>
  </si>
  <si>
    <t>+5↓</t>
    <phoneticPr fontId="1"/>
  </si>
  <si>
    <t>+{↓ 5}</t>
    <phoneticPr fontId="1"/>
  </si>
  <si>
    <t>{"key_code":"f","modifiers":["shift","control"]},{"key_code":"f","modifiers":["shift","control"]},{"key_code":"f","modifiers":["shift","control"]},{"key_code":"f","modifiers":["shift","control"]},{"key_code":"f","modifiers":["shift","control"]}</t>
    <phoneticPr fontId="1"/>
  </si>
  <si>
    <t>◀新</t>
    <rPh sb="1" eb="2">
      <t xml:space="preserve">シン </t>
    </rPh>
    <phoneticPr fontId="1"/>
  </si>
  <si>
    <t>+『』</t>
    <phoneticPr fontId="1"/>
  </si>
  <si>
    <t>行頭
□□□
挿入</t>
  </si>
  <si>
    <t>{Home}{改行}{Space 3}{End}</t>
  </si>
  <si>
    <t>行頭
□
挿入</t>
  </si>
  <si>
    <t>{Home}{改行}{Space 1}{End}</t>
  </si>
  <si>
    <t>カッコ
外し</t>
  </si>
  <si>
    <t>^x{BS}{Del}^v</t>
  </si>
  <si>
    <t>{"key_code":"x","modifiers":["command"]},{"key_code":"delete_or_backspace"},{"key_code":"delete_forward"},{"key_code":"v","modifiers":["command"]}</t>
  </si>
  <si>
    <t>+{PgUp}</t>
  </si>
  <si>
    <t>{"key_code":"page_up","modifiers":["shift"]}</t>
  </si>
  <si>
    <t>▶
+Page</t>
    <phoneticPr fontId="1"/>
  </si>
  <si>
    <t>□□□</t>
  </si>
  <si>
    <t>{Space 3}</t>
  </si>
  <si>
    <t>／{改行}</t>
  </si>
  <si>
    <t>{"key_code":"page_down","modifiers":["shift"]}</t>
  </si>
  <si>
    <t>◀
+Page</t>
    <phoneticPr fontId="1"/>
  </si>
  <si>
    <t>行頭
□□□
戻し</t>
    <rPh sb="7" eb="8">
      <t xml:space="preserve">モドシ </t>
    </rPh>
    <phoneticPr fontId="1"/>
  </si>
  <si>
    <t>{Home}{BS}{Del 3}{End}</t>
    <phoneticPr fontId="1"/>
  </si>
  <si>
    <t>行頭
□
戻し</t>
    <phoneticPr fontId="1"/>
  </si>
  <si>
    <t>{Home}{BS}{Del 1}{End}</t>
    <phoneticPr fontId="1"/>
  </si>
  <si>
    <t>{"key_code":"a","modifiers":["control"]},{"key_code":"delete_or_backspace"},{"key_code":"delete_forward"},{"key_code":"delete_forward"},{"key_code":"delete_forward"},{"key_code":"e","modifiers":["control"]}</t>
    <phoneticPr fontId="1"/>
  </si>
  <si>
    <t>{"key_code":"a","modifiers":["control"]},{"key_code":"delete_or_backspace"},{"key_code":"delete_forward"},{"key_code":"e","modifiers":["control"]}</t>
    <phoneticPr fontId="1"/>
  </si>
  <si>
    <t>｜《》</t>
  </si>
  <si>
    <t>▲
+
Home</t>
    <phoneticPr fontId="1"/>
  </si>
  <si>
    <t>Cut</t>
    <phoneticPr fontId="1"/>
  </si>
  <si>
    <t>^v</t>
  </si>
  <si>
    <t>Paste</t>
    <phoneticPr fontId="1"/>
  </si>
  <si>
    <t>{"key_code":"u","modifiers":["control"]}</t>
  </si>
  <si>
    <t>{"key_code":"i","modifiers":["control"]}</t>
  </si>
  <si>
    <t>Copy</t>
    <phoneticPr fontId="1"/>
  </si>
  <si>
    <t>→</t>
    <phoneticPr fontId="1"/>
  </si>
  <si>
    <t>{"key_code":"p","modifiers":["control"]}</t>
  </si>
  <si>
    <t>+→</t>
    <phoneticPr fontId="1"/>
  </si>
  <si>
    <t>+{→}</t>
    <phoneticPr fontId="1"/>
  </si>
  <si>
    <t>{"key_code":"p","modifiers":["shift","control"]}</t>
    <phoneticPr fontId="1"/>
  </si>
  <si>
    <t>{"key_code":"p","modifiers":["control"]},{"key_code":"p","modifiers":["control"]},{"key_code":"p","modifiers":["control"]},{"key_code":"p","modifiers":["control"]},{"key_code":"p","modifiers":["control"]}</t>
  </si>
  <si>
    <t>{"key_code":"p","modifiers":["shift","control"]},{"key_code":"p","modifiers":["shift","control"]},{"key_code":"p","modifiers":["shift","control"]},{"key_code":"p","modifiers":["shift","control"]},{"key_code":"p","modifiers":["shift","control"]}</t>
  </si>
  <si>
    <t>→
+5</t>
    <phoneticPr fontId="1"/>
  </si>
  <si>
    <t>+
End
▼</t>
    <phoneticPr fontId="1"/>
  </si>
  <si>
    <t>{"key_code":"n","modifiers":["control"]},{"key_code":"n","modifiers":["control"]},{"key_code":"n","modifiers":["control"]},{"key_code":"n","modifiers":["control"]},{"key_code":"n","modifiers":["control"]}</t>
  </si>
  <si>
    <t>{"key_code":"n","modifiers":["shift","control"]},{"key_code":"n","modifiers":["shift","control"]},{"key_code":"n","modifiers":["shift","control"]},{"key_code":"n","modifiers":["shift","control"]},{"key_code":"n","modifiers":["shift","control"]}</t>
  </si>
  <si>
    <t>←
+5</t>
    <phoneticPr fontId="1"/>
  </si>
  <si>
    <t>←</t>
    <phoneticPr fontId="1"/>
  </si>
  <si>
    <t>{←}</t>
    <phoneticPr fontId="1"/>
  </si>
  <si>
    <t>+←</t>
    <phoneticPr fontId="1"/>
  </si>
  <si>
    <t>+{←}</t>
    <phoneticPr fontId="1"/>
  </si>
  <si>
    <t>{"key_code":"n","modifiers":["shift","control"]}</t>
    <phoneticPr fontId="1"/>
  </si>
  <si>
    <t>保</t>
    <phoneticPr fontId="1"/>
  </si>
  <si>
    <t>+（）</t>
    <phoneticPr fontId="1"/>
  </si>
  <si>
    <t>+「」</t>
    <phoneticPr fontId="1"/>
  </si>
  <si>
    <r>
      <t xml:space="preserve">↲
</t>
    </r>
    <r>
      <rPr>
        <sz val="12"/>
        <color theme="1"/>
        <rFont val="游ゴシック"/>
        <family val="3"/>
        <charset val="128"/>
      </rPr>
      <t>「」</t>
    </r>
    <phoneticPr fontId="1"/>
  </si>
  <si>
    <t>{"key_code":"b","modifiers":["shift","option"]},{"key_code":"3"},{"key_code":"0"},{"key_code":"1"},{"key_code":"0"},{"key_code":"3"},{"key_code":"0"},{"key_code":"1"},{"key_code":"1"},{"key_code":"lang1"},{"key_code":"b","modifiers":["control"]}</t>
    <phoneticPr fontId="1"/>
  </si>
  <si>
    <t>{"key_code":"b","modifiers":["shift","option"]},{"key_code":"3"},{"key_code":"0"},{"key_code":"1"},{"key_code":"0"},{"key_code":"3"},{"key_code":"0"},{"key_code":"1"},{"key_code":"1"},{"key_code":"lang2"},{"key_code":"b","modifiers":["control"]}</t>
    <phoneticPr fontId="1"/>
  </si>
  <si>
    <t>{"key_code":"lang1"},{"key_code":"8","modifiers":["shift"]},{"key_code":"9","modifiers":["shift"]},{"key_code":"return_or_enter"},{"key_code":"lang2"},{"key_code":"b","modifiers":["control"]}</t>
    <phoneticPr fontId="1"/>
  </si>
  <si>
    <t>{"key_code":"b","modifiers":["shift","option"]},{"key_code":"3"},{"key_code":"0"},{"key_code":"0"},{"key_code":"a"},{"key_code":"3"},{"key_code":"0"},{"key_code":"0"},{"key_code":"b"},{"key_code":"lang1"},{"key_code":"b","modifiers":["control"]}</t>
    <phoneticPr fontId="1"/>
  </si>
  <si>
    <t>^x『^v』{改行}{Space}+{↑}^x</t>
    <phoneticPr fontId="1"/>
  </si>
  <si>
    <t>{"key_code":"lang1"},{"key_code":"close_bracket","modifiers":["shift"]},{"key_code":"non_us_pound","modifiers":["shift"]},{"key_code":"return_or_enter"},{"key_code":"lang2"},{"key_code":"b","modifiers":["control"]}</t>
    <phoneticPr fontId="1"/>
  </si>
  <si>
    <t>{"key_code":"lang1"},{"key_code":"open_bracket","modifiers":["shift"]},{"key_code":"close_bracket","modifiers":["shift"]},{"key_code":"return_or_enter"},{"key_code":"lang2"},{"key_code":"b","modifiers":["control"]}</t>
    <phoneticPr fontId="1"/>
  </si>
  <si>
    <t>{"key_code":"lang1"},{"key_code":"close_bracket"},{"key_code":"non_us_pound"},{"key_code":"return_or_enter"},{"key_code":"lang2"},{"key_code":"b","modifiers":["control"]}</t>
    <phoneticPr fontId="1"/>
  </si>
  <si>
    <t>{"key_code":"e","modifiers":["control"]},{"key_code":"return_or_enter"},{"key_code":"lang1"},{"key_code":"close_bracket"},{"key_code":"non_us_pound"},{"key_code":"return_or_enter"},{"key_code":"lang2"},{"key_code":"b","modifiers":["control"]}</t>
    <phoneticPr fontId="1"/>
  </si>
  <si>
    <t>{"key_code":"b","modifiers":["shift","option"]},{"key_code":"3"},{"key_code":"0"},{"key_code":"0"},{"key_code":"a"},{"key_code":"3"},{"key_code":"0"},{"key_code":"0"},{"key_code":"b"},{"key_code":"lang2"},{"key_code":"b","modifiers":["control"]}</t>
    <phoneticPr fontId="1"/>
  </si>
  <si>
    <r>
      <rPr>
        <sz val="12"/>
        <color theme="1"/>
        <rFont val="Cambria"/>
        <family val="1"/>
        <charset val="128"/>
      </rPr>
      <t>↲</t>
    </r>
    <r>
      <rPr>
        <sz val="12"/>
        <color theme="1"/>
        <rFont val="Cambria"/>
        <family val="1"/>
      </rPr>
      <t xml:space="preserve">
</t>
    </r>
    <r>
      <rPr>
        <sz val="12"/>
        <color theme="1"/>
        <rFont val="Yu Gothic"/>
        <family val="3"/>
        <charset val="128"/>
      </rPr>
      <t>↓</t>
    </r>
    <phoneticPr fontId="1"/>
  </si>
  <si>
    <t>^x(^v){改行}{Space}+{↑}^x</t>
    <phoneticPr fontId="1"/>
  </si>
  <si>
    <t>^x「^v」{改行}{Space}+{↑}^x</t>
    <phoneticPr fontId="1"/>
  </si>
  <si>
    <t>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</t>
    <phoneticPr fontId="1"/>
  </si>
  <si>
    <t>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</t>
    <phoneticPr fontId="1"/>
  </si>
  <si>
    <t>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</t>
    <phoneticPr fontId="1"/>
  </si>
  <si>
    <t>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</t>
    <phoneticPr fontId="1"/>
  </si>
  <si>
    <t>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</t>
    <phoneticPr fontId="1"/>
  </si>
  <si>
    <t>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</t>
    <phoneticPr fontId="1"/>
  </si>
  <si>
    <t>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</t>
    <phoneticPr fontId="1"/>
  </si>
  <si>
    <t>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</t>
    <phoneticPr fontId="1"/>
  </si>
  <si>
    <t>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</t>
    <phoneticPr fontId="1"/>
  </si>
  <si>
    <t>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</t>
    <phoneticPr fontId="1"/>
  </si>
  <si>
    <t>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</t>
    <phoneticPr fontId="1"/>
  </si>
  <si>
    <t>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</t>
    <phoneticPr fontId="1"/>
  </si>
  <si>
    <t>{"key_code":"b","modifiers":["shift","option"]},{"key_code":"e","modifiers":["control"]},{"key_code":"return_or_enter"},{"key_code":"lang1"},{"key_code":"close_bracket"},{"key_code":"non_us_pound"},{"key_code":"return_or_enter"},{"key_code":"b","modifiers":["control"]}</t>
    <phoneticPr fontId="1"/>
  </si>
  <si>
    <t>{"key_code":"b","modifiers":["shift","option"]},{"key_code":"e","modifiers":["control"]},{"key_code":"return_or_enter"},{"key_code":"lang1"},{"key_code":"open_bracket"},{"key_code":"close_bracket"},{"key_code":"return_or_enter"},{"key_code":"b","modifiers":["control"]}</t>
    <phoneticPr fontId="1"/>
  </si>
  <si>
    <t>{"key_code":"b","modifiers":["shift","option"]},{"key_code":"lang1"},{"key_code":"f","modifiers":["control"]}</t>
    <phoneticPr fontId="1"/>
  </si>
  <si>
    <t>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1"},{"key_code":"b","modifiers":["control"]}</t>
    <phoneticPr fontId="1"/>
  </si>
  <si>
    <t>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2"},{"key_code":"b","modifiers":["control"]}</t>
    <phoneticPr fontId="1"/>
  </si>
  <si>
    <t>{"key_code":"z","modifiers":["shift","option"]},{"key_code":"b","modifiers":["shift","option"]},{"key_code":"2"},{"key_code":"5"},{"key_code":"c"},{"key_code":"b"},{"key_code":"lang2"}</t>
    <phoneticPr fontId="1"/>
  </si>
  <si>
    <t>{"key_code":"b","modifiers":["shift","option"]},{"key_code":"lang1"},{"key_code":"e","modifiers":["control"]}</t>
    <phoneticPr fontId="1"/>
  </si>
  <si>
    <t>{"key_code":"b","modifiers":["shift","option"]},{"key_code":"lang2"},{"key_code":"e","modifiers":["control"]}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</si>
</sst>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&quot;キー&quot;"/>
    <numFmt numFmtId="177" formatCode="0;;"/>
  </numFmts>
  <fonts count="2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2"/>
      <color theme="0" tint="-0.249977111117893"/>
      <name val="游ゴシック"/>
      <family val="2"/>
      <charset val="128"/>
      <scheme val="minor"/>
    </font>
    <font>
      <sz val="12"/>
      <color theme="0" tint="-0.249977111117893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2"/>
      <name val="游ゴシック"/>
      <family val="3"/>
      <charset val="128"/>
      <scheme val="minor"/>
    </font>
    <font>
      <sz val="12"/>
      <color theme="0" tint="-0.24994659260841701"/>
      <name val="游ゴシック"/>
      <family val="2"/>
      <charset val="128"/>
      <scheme val="minor"/>
    </font>
    <font>
      <sz val="12"/>
      <color theme="0" tint="-0.24994659260841701"/>
      <name val="游ゴシック"/>
      <family val="3"/>
      <charset val="128"/>
      <scheme val="minor"/>
    </font>
    <font>
      <sz val="12"/>
      <name val="游ゴシック"/>
      <family val="2"/>
      <charset val="128"/>
      <scheme val="minor"/>
    </font>
    <font>
      <sz val="16"/>
      <name val="游ゴシック"/>
      <family val="3"/>
      <charset val="128"/>
      <scheme val="minor"/>
    </font>
    <font>
      <u/>
      <sz val="12"/>
      <color rgb="FFFF0000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2"/>
      <color theme="0" tint="-0.24994659260841701"/>
      <name val="Helvetica"/>
      <family val="2"/>
    </font>
    <font>
      <sz val="12"/>
      <color theme="1"/>
      <name val="Cambria"/>
      <family val="1"/>
    </font>
    <font>
      <sz val="12"/>
      <color theme="1"/>
      <name val="Yu Gothic"/>
      <family val="3"/>
      <charset val="128"/>
    </font>
    <font>
      <sz val="12"/>
      <color theme="1"/>
      <name val="Cambria"/>
      <family val="1"/>
      <charset val="128"/>
    </font>
    <font>
      <sz val="12"/>
      <color theme="1"/>
      <name val="游ゴシック"/>
      <family val="1"/>
      <charset val="128"/>
    </font>
    <font>
      <sz val="12"/>
      <color theme="1"/>
      <name val="游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04">
    <border>
      <left/>
      <right/>
      <top/>
      <bottom/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auto="1"/>
      </bottom>
      <diagonal/>
    </border>
    <border>
      <left/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 tint="-0.24994659260841701"/>
      </right>
      <top/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/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/>
      <diagonal/>
    </border>
    <border>
      <left style="thin">
        <color theme="0" tint="-0.24994659260841701"/>
      </left>
      <right/>
      <top style="thin">
        <color auto="1"/>
      </top>
      <bottom/>
      <diagonal/>
    </border>
    <border>
      <left style="thin">
        <color auto="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theme="0" tint="-0.2499465926084170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/>
      <diagonal style="hair">
        <color auto="1"/>
      </diagonal>
    </border>
    <border diagonalUp="1" diagonalDown="1">
      <left/>
      <right/>
      <top style="medium">
        <color auto="1"/>
      </top>
      <bottom/>
      <diagonal style="hair">
        <color auto="1"/>
      </diagonal>
    </border>
    <border diagonalUp="1" diagonalDown="1">
      <left/>
      <right style="medium">
        <color auto="1"/>
      </right>
      <top style="medium">
        <color auto="1"/>
      </top>
      <bottom/>
      <diagonal style="hair">
        <color auto="1"/>
      </diagonal>
    </border>
    <border diagonalUp="1" diagonalDown="1">
      <left style="medium">
        <color auto="1"/>
      </left>
      <right/>
      <top/>
      <bottom/>
      <diagonal style="hair">
        <color auto="1"/>
      </diagonal>
    </border>
    <border diagonalUp="1" diagonalDown="1">
      <left/>
      <right/>
      <top/>
      <bottom/>
      <diagonal style="hair">
        <color auto="1"/>
      </diagonal>
    </border>
    <border diagonalUp="1" diagonalDown="1">
      <left/>
      <right style="medium">
        <color auto="1"/>
      </right>
      <top/>
      <bottom/>
      <diagonal style="hair">
        <color auto="1"/>
      </diagonal>
    </border>
    <border diagonalUp="1" diagonalDown="1">
      <left style="medium">
        <color auto="1"/>
      </left>
      <right/>
      <top/>
      <bottom style="medium">
        <color auto="1"/>
      </bottom>
      <diagonal style="hair">
        <color auto="1"/>
      </diagonal>
    </border>
    <border diagonalUp="1" diagonalDown="1">
      <left/>
      <right/>
      <top/>
      <bottom style="medium">
        <color auto="1"/>
      </bottom>
      <diagonal style="hair">
        <color auto="1"/>
      </diagonal>
    </border>
    <border diagonalUp="1" diagonalDown="1">
      <left/>
      <right style="medium">
        <color auto="1"/>
      </right>
      <top/>
      <bottom style="medium">
        <color auto="1"/>
      </bottom>
      <diagonal style="hair">
        <color auto="1"/>
      </diagonal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auto="1"/>
      </top>
      <bottom/>
      <diagonal/>
    </border>
    <border>
      <left/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/>
      <diagonal/>
    </border>
    <border>
      <left style="thin">
        <color auto="1"/>
      </left>
      <right/>
      <top style="thin">
        <color theme="0" tint="-0.2499465926084170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7" xfId="0" applyNumberForma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0" fillId="0" borderId="17" xfId="0" applyNumberFormat="1" applyBorder="1" applyAlignment="1" applyProtection="1">
      <alignment vertical="center" wrapText="1"/>
      <protection locked="0"/>
    </xf>
    <xf numFmtId="49" fontId="0" fillId="0" borderId="18" xfId="0" applyNumberForma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vertical="center" wrapText="1"/>
      <protection locked="0"/>
    </xf>
    <xf numFmtId="49" fontId="0" fillId="0" borderId="7" xfId="0" applyNumberFormat="1" applyBorder="1" applyAlignment="1" applyProtection="1">
      <alignment vertical="center" wrapText="1"/>
      <protection locked="0"/>
    </xf>
    <xf numFmtId="49" fontId="0" fillId="0" borderId="1" xfId="0" applyNumberFormat="1" applyFill="1" applyBorder="1" applyAlignment="1" applyProtection="1">
      <alignment vertical="center" wrapText="1"/>
      <protection locked="0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vertical="center" wrapText="1"/>
      <protection locked="0"/>
    </xf>
    <xf numFmtId="49" fontId="0" fillId="0" borderId="2" xfId="0" applyNumberFormat="1" applyBorder="1" applyAlignment="1" applyProtection="1">
      <alignment horizontal="center" vertical="center"/>
      <protection locked="0"/>
    </xf>
    <xf numFmtId="49" fontId="0" fillId="0" borderId="5" xfId="0" applyNumberFormat="1" applyBorder="1" applyAlignment="1" applyProtection="1">
      <alignment horizontal="center" vertical="center"/>
      <protection locked="0"/>
    </xf>
    <xf numFmtId="0" fontId="4" fillId="0" borderId="2" xfId="0" applyFont="1" applyBorder="1">
      <alignment vertical="center"/>
    </xf>
    <xf numFmtId="49" fontId="6" fillId="0" borderId="1" xfId="0" applyNumberFormat="1" applyFont="1" applyBorder="1" applyAlignment="1" applyProtection="1">
      <alignment vertical="center"/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  <xf numFmtId="49" fontId="6" fillId="0" borderId="4" xfId="0" applyNumberFormat="1" applyFont="1" applyBorder="1" applyAlignment="1" applyProtection="1">
      <alignment vertical="center"/>
      <protection locked="0"/>
    </xf>
    <xf numFmtId="49" fontId="7" fillId="0" borderId="2" xfId="0" applyNumberFormat="1" applyFont="1" applyBorder="1" applyAlignment="1" applyProtection="1">
      <alignment vertical="center"/>
      <protection locked="0"/>
    </xf>
    <xf numFmtId="49" fontId="7" fillId="0" borderId="5" xfId="0" applyNumberFormat="1" applyFont="1" applyBorder="1" applyAlignment="1" applyProtection="1">
      <alignment vertical="center"/>
      <protection locked="0"/>
    </xf>
    <xf numFmtId="0" fontId="0" fillId="0" borderId="0" xfId="0" applyBorder="1" applyAlignment="1">
      <alignment vertical="center"/>
    </xf>
    <xf numFmtId="49" fontId="0" fillId="0" borderId="15" xfId="0" applyNumberFormat="1" applyBorder="1" applyAlignment="1" applyProtection="1">
      <alignment vertical="center"/>
      <protection locked="0"/>
    </xf>
    <xf numFmtId="49" fontId="0" fillId="0" borderId="16" xfId="0" applyNumberFormat="1" applyBorder="1" applyAlignment="1" applyProtection="1">
      <alignment vertical="center"/>
      <protection locked="0"/>
    </xf>
    <xf numFmtId="0" fontId="4" fillId="0" borderId="0" xfId="0" applyFont="1" applyBorder="1" applyAlignment="1">
      <alignment horizontal="center" vertical="center"/>
    </xf>
    <xf numFmtId="0" fontId="4" fillId="0" borderId="22" xfId="0" applyNumberFormat="1" applyFont="1" applyBorder="1" applyAlignment="1">
      <alignment horizontal="center" vertical="center"/>
    </xf>
    <xf numFmtId="3" fontId="4" fillId="0" borderId="18" xfId="0" applyNumberFormat="1" applyFont="1" applyBorder="1" applyAlignment="1">
      <alignment horizontal="center" vertical="center" wrapText="1"/>
    </xf>
    <xf numFmtId="3" fontId="4" fillId="0" borderId="25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49" fontId="0" fillId="0" borderId="18" xfId="0" applyNumberFormat="1" applyFont="1" applyBorder="1" applyAlignment="1" applyProtection="1">
      <alignment vertical="center" wrapText="1"/>
      <protection locked="0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0" borderId="2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16" xfId="0" applyFont="1" applyBorder="1">
      <alignment vertical="center"/>
    </xf>
    <xf numFmtId="0" fontId="0" fillId="0" borderId="0" xfId="0" applyAlignment="1">
      <alignment horizontal="center" vertical="center"/>
    </xf>
    <xf numFmtId="3" fontId="9" fillId="0" borderId="25" xfId="0" applyNumberFormat="1" applyFont="1" applyBorder="1" applyAlignment="1">
      <alignment horizontal="center" vertical="center" wrapText="1"/>
    </xf>
    <xf numFmtId="3" fontId="9" fillId="0" borderId="16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>
      <alignment vertical="center"/>
    </xf>
    <xf numFmtId="0" fontId="9" fillId="0" borderId="23" xfId="0" applyFont="1" applyBorder="1" applyAlignment="1">
      <alignment horizontal="center" vertical="center"/>
    </xf>
    <xf numFmtId="0" fontId="0" fillId="0" borderId="29" xfId="0" applyBorder="1" applyAlignment="1" applyProtection="1">
      <alignment horizontal="center" vertical="center"/>
      <protection locked="0"/>
    </xf>
    <xf numFmtId="49" fontId="0" fillId="0" borderId="29" xfId="0" applyNumberFormat="1" applyBorder="1" applyAlignment="1" applyProtection="1">
      <alignment horizontal="center" vertical="center"/>
      <protection locked="0"/>
    </xf>
    <xf numFmtId="0" fontId="0" fillId="0" borderId="32" xfId="0" applyBorder="1" applyAlignment="1" applyProtection="1">
      <alignment horizontal="center" vertical="center"/>
      <protection locked="0"/>
    </xf>
    <xf numFmtId="49" fontId="0" fillId="0" borderId="30" xfId="0" applyNumberFormat="1" applyBorder="1" applyAlignment="1" applyProtection="1">
      <alignment vertical="center"/>
      <protection locked="0"/>
    </xf>
    <xf numFmtId="49" fontId="0" fillId="0" borderId="33" xfId="0" applyNumberFormat="1" applyBorder="1" applyAlignment="1" applyProtection="1">
      <alignment vertical="center" wrapText="1"/>
      <protection locked="0"/>
    </xf>
    <xf numFmtId="49" fontId="0" fillId="0" borderId="29" xfId="0" applyNumberFormat="1" applyBorder="1" applyAlignment="1" applyProtection="1">
      <alignment vertical="center" wrapText="1"/>
      <protection locked="0"/>
    </xf>
    <xf numFmtId="0" fontId="0" fillId="0" borderId="31" xfId="0" applyBorder="1" applyAlignment="1" applyProtection="1">
      <alignment vertical="center" wrapText="1"/>
      <protection locked="0"/>
    </xf>
    <xf numFmtId="0" fontId="0" fillId="2" borderId="1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9" fillId="0" borderId="25" xfId="0" applyFont="1" applyBorder="1" applyAlignment="1">
      <alignment vertical="center"/>
    </xf>
    <xf numFmtId="0" fontId="9" fillId="0" borderId="25" xfId="0" applyFont="1" applyBorder="1">
      <alignment vertical="center"/>
    </xf>
    <xf numFmtId="0" fontId="9" fillId="0" borderId="16" xfId="0" applyFont="1" applyBorder="1" applyAlignment="1">
      <alignment horizontal="center" vertical="center"/>
    </xf>
    <xf numFmtId="0" fontId="4" fillId="0" borderId="18" xfId="0" applyNumberFormat="1" applyFont="1" applyBorder="1" applyAlignment="1">
      <alignment horizontal="center" vertical="center"/>
    </xf>
    <xf numFmtId="0" fontId="4" fillId="0" borderId="25" xfId="0" applyFont="1" applyBorder="1" applyAlignment="1">
      <alignment vertical="center"/>
    </xf>
    <xf numFmtId="49" fontId="0" fillId="0" borderId="31" xfId="0" applyNumberFormat="1" applyBorder="1" applyAlignment="1" applyProtection="1">
      <alignment horizontal="center" vertical="center"/>
      <protection locked="0"/>
    </xf>
    <xf numFmtId="0" fontId="4" fillId="0" borderId="17" xfId="0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0" fillId="0" borderId="4" xfId="0" applyBorder="1" applyAlignment="1" applyProtection="1">
      <alignment horizontal="center" vertical="center"/>
      <protection locked="0"/>
    </xf>
    <xf numFmtId="49" fontId="0" fillId="0" borderId="4" xfId="0" applyNumberForma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49" fontId="0" fillId="0" borderId="38" xfId="0" applyNumberFormat="1" applyBorder="1" applyAlignment="1" applyProtection="1">
      <alignment vertical="center"/>
      <protection locked="0"/>
    </xf>
    <xf numFmtId="49" fontId="0" fillId="0" borderId="39" xfId="0" applyNumberFormat="1" applyBorder="1" applyAlignment="1" applyProtection="1">
      <alignment vertical="center" wrapText="1"/>
      <protection locked="0"/>
    </xf>
    <xf numFmtId="49" fontId="0" fillId="0" borderId="4" xfId="0" applyNumberFormat="1" applyBorder="1" applyAlignment="1" applyProtection="1">
      <alignment vertical="center" wrapText="1"/>
      <protection locked="0"/>
    </xf>
    <xf numFmtId="0" fontId="0" fillId="0" borderId="5" xfId="0" applyBorder="1" applyAlignment="1" applyProtection="1">
      <alignment vertical="center" wrapText="1"/>
      <protection locked="0"/>
    </xf>
    <xf numFmtId="0" fontId="9" fillId="0" borderId="24" xfId="0" applyFont="1" applyBorder="1" applyAlignment="1">
      <alignment horizontal="center" vertical="center"/>
    </xf>
    <xf numFmtId="0" fontId="9" fillId="0" borderId="24" xfId="0" applyFont="1" applyBorder="1" applyAlignment="1">
      <alignment vertical="center"/>
    </xf>
    <xf numFmtId="0" fontId="9" fillId="0" borderId="24" xfId="0" applyFont="1" applyBorder="1">
      <alignment vertical="center"/>
    </xf>
    <xf numFmtId="0" fontId="9" fillId="0" borderId="15" xfId="0" applyFont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4" fillId="0" borderId="0" xfId="0" applyNumberFormat="1" applyFont="1" applyBorder="1" applyAlignment="1" applyProtection="1">
      <alignment horizontal="center" vertical="center"/>
    </xf>
    <xf numFmtId="0" fontId="5" fillId="0" borderId="41" xfId="0" applyFont="1" applyBorder="1" applyProtection="1">
      <alignment vertical="center"/>
      <protection locked="0"/>
    </xf>
    <xf numFmtId="0" fontId="5" fillId="0" borderId="42" xfId="0" applyFont="1" applyBorder="1" applyProtection="1">
      <alignment vertical="center"/>
      <protection locked="0"/>
    </xf>
    <xf numFmtId="0" fontId="5" fillId="0" borderId="43" xfId="0" applyFont="1" applyBorder="1" applyProtection="1">
      <alignment vertical="center"/>
      <protection locked="0"/>
    </xf>
    <xf numFmtId="0" fontId="0" fillId="0" borderId="16" xfId="0" applyBorder="1">
      <alignment vertical="center"/>
    </xf>
    <xf numFmtId="0" fontId="3" fillId="0" borderId="18" xfId="0" applyFont="1" applyBorder="1">
      <alignment vertical="center"/>
    </xf>
    <xf numFmtId="49" fontId="9" fillId="0" borderId="8" xfId="0" applyNumberFormat="1" applyFont="1" applyBorder="1">
      <alignment vertical="center"/>
    </xf>
    <xf numFmtId="49" fontId="4" fillId="0" borderId="2" xfId="0" applyNumberFormat="1" applyFont="1" applyBorder="1" applyAlignment="1">
      <alignment horizontal="center" vertical="center"/>
    </xf>
    <xf numFmtId="0" fontId="0" fillId="0" borderId="1" xfId="0" applyFont="1" applyBorder="1" applyAlignment="1" applyProtection="1">
      <alignment vertical="center" wrapText="1"/>
      <protection locked="0"/>
    </xf>
    <xf numFmtId="0" fontId="0" fillId="0" borderId="4" xfId="0" applyFont="1" applyBorder="1" applyAlignment="1" applyProtection="1">
      <alignment vertical="center" wrapText="1"/>
      <protection locked="0"/>
    </xf>
    <xf numFmtId="3" fontId="3" fillId="3" borderId="12" xfId="0" applyNumberFormat="1" applyFont="1" applyFill="1" applyBorder="1" applyAlignment="1" applyProtection="1">
      <alignment vertical="center" wrapText="1"/>
    </xf>
    <xf numFmtId="0" fontId="5" fillId="0" borderId="34" xfId="0" applyNumberFormat="1" applyFont="1" applyBorder="1">
      <alignment vertical="center"/>
    </xf>
    <xf numFmtId="0" fontId="5" fillId="0" borderId="52" xfId="0" applyNumberFormat="1" applyFont="1" applyBorder="1">
      <alignment vertical="center"/>
    </xf>
    <xf numFmtId="0" fontId="5" fillId="0" borderId="53" xfId="0" applyNumberFormat="1" applyFont="1" applyBorder="1">
      <alignment vertical="center"/>
    </xf>
    <xf numFmtId="0" fontId="5" fillId="0" borderId="49" xfId="0" applyNumberFormat="1" applyFont="1" applyBorder="1">
      <alignment vertical="center"/>
    </xf>
    <xf numFmtId="0" fontId="5" fillId="0" borderId="21" xfId="0" applyNumberFormat="1" applyFont="1" applyBorder="1">
      <alignment vertical="center"/>
    </xf>
    <xf numFmtId="0" fontId="5" fillId="0" borderId="58" xfId="0" applyNumberFormat="1" applyFont="1" applyBorder="1">
      <alignment vertical="center"/>
    </xf>
    <xf numFmtId="0" fontId="5" fillId="0" borderId="60" xfId="0" applyNumberFormat="1" applyFont="1" applyBorder="1">
      <alignment vertical="center"/>
    </xf>
    <xf numFmtId="0" fontId="5" fillId="0" borderId="61" xfId="0" applyNumberFormat="1" applyFont="1" applyBorder="1">
      <alignment vertical="center"/>
    </xf>
    <xf numFmtId="0" fontId="5" fillId="0" borderId="64" xfId="0" applyNumberFormat="1" applyFont="1" applyBorder="1">
      <alignment vertical="center"/>
    </xf>
    <xf numFmtId="3" fontId="0" fillId="3" borderId="10" xfId="0" applyNumberFormat="1" applyFont="1" applyFill="1" applyBorder="1" applyAlignment="1" applyProtection="1">
      <alignment vertical="center" wrapText="1"/>
    </xf>
    <xf numFmtId="0" fontId="0" fillId="3" borderId="5" xfId="0" applyFill="1" applyBorder="1" applyAlignment="1" applyProtection="1">
      <alignment vertical="center" wrapText="1"/>
    </xf>
    <xf numFmtId="0" fontId="3" fillId="3" borderId="6" xfId="0" applyFont="1" applyFill="1" applyBorder="1" applyAlignment="1" applyProtection="1">
      <alignment vertical="center" wrapText="1"/>
    </xf>
    <xf numFmtId="49" fontId="0" fillId="0" borderId="8" xfId="0" applyNumberFormat="1" applyBorder="1" applyAlignment="1" applyProtection="1">
      <alignment horizontal="center" vertical="center"/>
      <protection locked="0"/>
    </xf>
    <xf numFmtId="49" fontId="0" fillId="0" borderId="9" xfId="0" applyNumberFormat="1" applyBorder="1" applyAlignment="1" applyProtection="1">
      <alignment horizontal="center" vertical="center"/>
      <protection locked="0"/>
    </xf>
    <xf numFmtId="49" fontId="0" fillId="0" borderId="3" xfId="0" applyNumberFormat="1" applyBorder="1" applyAlignment="1" applyProtection="1">
      <alignment horizontal="center" vertical="center"/>
      <protection locked="0"/>
    </xf>
    <xf numFmtId="49" fontId="0" fillId="0" borderId="32" xfId="0" applyNumberFormat="1" applyBorder="1" applyAlignment="1" applyProtection="1">
      <alignment horizontal="center" vertical="center"/>
      <protection locked="0"/>
    </xf>
    <xf numFmtId="49" fontId="0" fillId="0" borderId="6" xfId="0" applyNumberFormat="1" applyBorder="1" applyAlignment="1" applyProtection="1">
      <alignment horizontal="center" vertical="center"/>
      <protection locked="0"/>
    </xf>
    <xf numFmtId="49" fontId="9" fillId="0" borderId="31" xfId="0" applyNumberFormat="1" applyFont="1" applyBorder="1">
      <alignment vertical="center"/>
    </xf>
    <xf numFmtId="0" fontId="9" fillId="0" borderId="34" xfId="0" applyFont="1" applyBorder="1">
      <alignment vertical="center"/>
    </xf>
    <xf numFmtId="0" fontId="0" fillId="0" borderId="29" xfId="0" applyFont="1" applyBorder="1" applyAlignment="1" applyProtection="1">
      <alignment vertical="center" wrapText="1"/>
      <protection locked="0"/>
    </xf>
    <xf numFmtId="0" fontId="12" fillId="0" borderId="0" xfId="0" applyFont="1">
      <alignment vertical="center"/>
    </xf>
    <xf numFmtId="0" fontId="12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49" fontId="2" fillId="0" borderId="0" xfId="0" applyNumberFormat="1" applyFont="1" applyProtection="1">
      <alignment vertical="center"/>
    </xf>
    <xf numFmtId="0" fontId="0" fillId="0" borderId="0" xfId="0" applyProtection="1">
      <alignment vertical="center"/>
    </xf>
    <xf numFmtId="0" fontId="2" fillId="0" borderId="0" xfId="0" applyFont="1" applyProtection="1">
      <alignment vertical="center"/>
    </xf>
    <xf numFmtId="0" fontId="0" fillId="2" borderId="12" xfId="0" applyFill="1" applyBorder="1" applyAlignment="1" applyProtection="1">
      <alignment horizontal="center" vertical="center"/>
    </xf>
    <xf numFmtId="0" fontId="10" fillId="2" borderId="41" xfId="0" applyFont="1" applyFill="1" applyBorder="1" applyAlignment="1">
      <alignment vertical="center"/>
    </xf>
    <xf numFmtId="0" fontId="5" fillId="2" borderId="42" xfId="0" applyFont="1" applyFill="1" applyBorder="1" applyAlignment="1">
      <alignment vertical="center"/>
    </xf>
    <xf numFmtId="0" fontId="5" fillId="2" borderId="43" xfId="0" applyFont="1" applyFill="1" applyBorder="1" applyAlignment="1">
      <alignment vertical="center"/>
    </xf>
    <xf numFmtId="0" fontId="5" fillId="0" borderId="67" xfId="0" applyFont="1" applyBorder="1" applyProtection="1">
      <alignment vertical="center"/>
      <protection locked="0"/>
    </xf>
    <xf numFmtId="0" fontId="0" fillId="0" borderId="7" xfId="0" applyFont="1" applyBorder="1" applyAlignment="1" applyProtection="1">
      <alignment vertical="center" wrapText="1"/>
      <protection locked="0"/>
    </xf>
    <xf numFmtId="49" fontId="0" fillId="0" borderId="5" xfId="0" applyNumberFormat="1" applyBorder="1" applyAlignment="1" applyProtection="1">
      <alignment vertical="center" wrapText="1"/>
      <protection locked="0"/>
    </xf>
    <xf numFmtId="49" fontId="0" fillId="0" borderId="6" xfId="0" applyNumberFormat="1" applyBorder="1" applyAlignment="1" applyProtection="1">
      <alignment vertical="center" wrapText="1"/>
      <protection locked="0"/>
    </xf>
    <xf numFmtId="0" fontId="0" fillId="3" borderId="44" xfId="0" applyFont="1" applyFill="1" applyBorder="1" applyAlignment="1" applyProtection="1">
      <alignment vertical="center" wrapText="1"/>
    </xf>
    <xf numFmtId="0" fontId="3" fillId="3" borderId="45" xfId="0" applyFont="1" applyFill="1" applyBorder="1" applyAlignment="1" applyProtection="1">
      <alignment vertical="center" wrapText="1"/>
    </xf>
    <xf numFmtId="0" fontId="0" fillId="3" borderId="7" xfId="0" applyFont="1" applyFill="1" applyBorder="1" applyAlignment="1" applyProtection="1">
      <alignment vertical="center" wrapText="1"/>
    </xf>
    <xf numFmtId="0" fontId="3" fillId="3" borderId="9" xfId="0" applyFont="1" applyFill="1" applyBorder="1" applyAlignment="1" applyProtection="1">
      <alignment vertical="center" wrapText="1"/>
    </xf>
    <xf numFmtId="0" fontId="0" fillId="3" borderId="1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vertical="center" wrapText="1"/>
    </xf>
    <xf numFmtId="0" fontId="0" fillId="3" borderId="4" xfId="0" applyFont="1" applyFill="1" applyBorder="1" applyAlignment="1" applyProtection="1">
      <alignment vertical="center" wrapText="1"/>
    </xf>
    <xf numFmtId="49" fontId="0" fillId="0" borderId="0" xfId="0" applyNumberFormat="1" applyBorder="1" applyAlignment="1" applyProtection="1">
      <alignment vertical="center" wrapText="1"/>
    </xf>
    <xf numFmtId="0" fontId="0" fillId="0" borderId="0" xfId="0" applyNumberFormat="1" applyBorder="1" applyProtection="1">
      <alignment vertical="center"/>
    </xf>
    <xf numFmtId="49" fontId="4" fillId="0" borderId="1" xfId="0" applyNumberFormat="1" applyFont="1" applyBorder="1" applyAlignment="1" applyProtection="1">
      <alignment horizontal="center" vertical="center"/>
    </xf>
    <xf numFmtId="49" fontId="4" fillId="0" borderId="2" xfId="0" applyNumberFormat="1" applyFont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13" fillId="0" borderId="40" xfId="0" applyFont="1" applyBorder="1" applyProtection="1">
      <alignment vertical="center"/>
      <protection locked="0"/>
    </xf>
    <xf numFmtId="3" fontId="13" fillId="0" borderId="10" xfId="0" applyNumberFormat="1" applyFont="1" applyBorder="1" applyAlignment="1" applyProtection="1">
      <alignment horizontal="center" vertical="center"/>
      <protection locked="0"/>
    </xf>
    <xf numFmtId="3" fontId="13" fillId="0" borderId="12" xfId="0" applyNumberFormat="1" applyFont="1" applyBorder="1" applyAlignment="1" applyProtection="1">
      <alignment horizontal="center" vertical="center"/>
      <protection locked="0"/>
    </xf>
    <xf numFmtId="49" fontId="13" fillId="0" borderId="11" xfId="0" applyNumberFormat="1" applyFont="1" applyBorder="1" applyAlignment="1" applyProtection="1">
      <alignment horizontal="center" vertical="center"/>
      <protection locked="0"/>
    </xf>
    <xf numFmtId="49" fontId="13" fillId="0" borderId="12" xfId="0" applyNumberFormat="1" applyFont="1" applyBorder="1" applyAlignment="1" applyProtection="1">
      <alignment horizontal="center" vertical="center"/>
      <protection locked="0"/>
    </xf>
    <xf numFmtId="49" fontId="13" fillId="0" borderId="14" xfId="0" applyNumberFormat="1" applyFont="1" applyBorder="1" applyAlignment="1" applyProtection="1">
      <alignment vertical="center"/>
      <protection locked="0"/>
    </xf>
    <xf numFmtId="49" fontId="13" fillId="0" borderId="13" xfId="0" applyNumberFormat="1" applyFont="1" applyBorder="1" applyAlignment="1" applyProtection="1">
      <alignment vertical="center" wrapText="1"/>
      <protection locked="0"/>
    </xf>
    <xf numFmtId="49" fontId="13" fillId="0" borderId="10" xfId="0" applyNumberFormat="1" applyFont="1" applyBorder="1" applyAlignment="1" applyProtection="1">
      <alignment vertical="center" wrapText="1"/>
      <protection locked="0"/>
    </xf>
    <xf numFmtId="3" fontId="13" fillId="3" borderId="11" xfId="0" applyNumberFormat="1" applyFont="1" applyFill="1" applyBorder="1" applyAlignment="1" applyProtection="1">
      <alignment vertical="center" wrapText="1"/>
    </xf>
    <xf numFmtId="0" fontId="13" fillId="3" borderId="8" xfId="0" applyFont="1" applyFill="1" applyBorder="1" applyAlignment="1" applyProtection="1">
      <alignment vertical="center" wrapText="1"/>
    </xf>
    <xf numFmtId="0" fontId="13" fillId="3" borderId="2" xfId="0" applyFont="1" applyFill="1" applyBorder="1" applyAlignment="1" applyProtection="1">
      <alignment vertical="center" wrapText="1"/>
    </xf>
    <xf numFmtId="0" fontId="13" fillId="3" borderId="5" xfId="0" applyFont="1" applyFill="1" applyBorder="1" applyAlignment="1" applyProtection="1">
      <alignment vertical="center" wrapText="1"/>
    </xf>
    <xf numFmtId="0" fontId="0" fillId="2" borderId="11" xfId="0" applyFill="1" applyBorder="1" applyAlignment="1" applyProtection="1">
      <alignment horizontal="center" vertical="center" wrapText="1"/>
    </xf>
    <xf numFmtId="49" fontId="0" fillId="0" borderId="7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3" xfId="0" quotePrefix="1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6" xfId="0" applyNumberFormat="1" applyBorder="1">
      <alignment vertical="center"/>
    </xf>
    <xf numFmtId="0" fontId="0" fillId="0" borderId="0" xfId="0" applyFill="1">
      <alignment vertical="center"/>
    </xf>
    <xf numFmtId="49" fontId="0" fillId="3" borderId="31" xfId="0" applyNumberFormat="1" applyFill="1" applyBorder="1" applyAlignment="1" applyProtection="1">
      <alignment horizontal="center" vertical="center"/>
    </xf>
    <xf numFmtId="49" fontId="0" fillId="3" borderId="5" xfId="0" applyNumberFormat="1" applyFill="1" applyBorder="1" applyAlignment="1" applyProtection="1">
      <alignment horizontal="center" vertical="center"/>
    </xf>
    <xf numFmtId="0" fontId="0" fillId="3" borderId="34" xfId="0" applyFill="1" applyBorder="1" applyAlignment="1" applyProtection="1">
      <alignment horizontal="center" vertical="center"/>
    </xf>
    <xf numFmtId="0" fontId="0" fillId="3" borderId="60" xfId="0" applyFill="1" applyBorder="1" applyProtection="1">
      <alignment vertical="center"/>
    </xf>
    <xf numFmtId="0" fontId="0" fillId="3" borderId="44" xfId="0" applyFill="1" applyBorder="1" applyProtection="1">
      <alignment vertical="center"/>
    </xf>
    <xf numFmtId="0" fontId="0" fillId="3" borderId="7" xfId="0" applyFill="1" applyBorder="1" applyProtection="1">
      <alignment vertical="center"/>
    </xf>
    <xf numFmtId="0" fontId="0" fillId="3" borderId="5" xfId="0" applyFill="1" applyBorder="1" applyAlignment="1" applyProtection="1">
      <alignment horizontal="center" vertical="center"/>
    </xf>
    <xf numFmtId="0" fontId="3" fillId="3" borderId="1" xfId="0" applyFont="1" applyFill="1" applyBorder="1" applyProtection="1">
      <alignment vertical="center"/>
    </xf>
    <xf numFmtId="0" fontId="3" fillId="3" borderId="4" xfId="0" applyFont="1" applyFill="1" applyBorder="1" applyProtection="1">
      <alignment vertical="center"/>
    </xf>
    <xf numFmtId="0" fontId="14" fillId="2" borderId="44" xfId="0" applyNumberFormat="1" applyFont="1" applyFill="1" applyBorder="1" applyAlignment="1">
      <alignment horizontal="center" vertical="center"/>
    </xf>
    <xf numFmtId="0" fontId="14" fillId="2" borderId="65" xfId="0" applyNumberFormat="1" applyFont="1" applyFill="1" applyBorder="1" applyAlignment="1">
      <alignment horizontal="center" vertical="center"/>
    </xf>
    <xf numFmtId="0" fontId="14" fillId="2" borderId="45" xfId="0" applyNumberFormat="1" applyFont="1" applyFill="1" applyBorder="1" applyAlignment="1">
      <alignment horizontal="center" vertical="center"/>
    </xf>
    <xf numFmtId="0" fontId="5" fillId="2" borderId="50" xfId="0" applyFont="1" applyFill="1" applyBorder="1">
      <alignment vertical="center"/>
    </xf>
    <xf numFmtId="0" fontId="5" fillId="2" borderId="55" xfId="0" applyFont="1" applyFill="1" applyBorder="1">
      <alignment vertical="center"/>
    </xf>
    <xf numFmtId="49" fontId="5" fillId="0" borderId="20" xfId="0" applyNumberFormat="1" applyFont="1" applyBorder="1" applyAlignment="1">
      <alignment horizontal="center" vertical="center"/>
    </xf>
    <xf numFmtId="0" fontId="5" fillId="2" borderId="26" xfId="0" applyFont="1" applyFill="1" applyBorder="1">
      <alignment vertical="center"/>
    </xf>
    <xf numFmtId="0" fontId="5" fillId="2" borderId="93" xfId="0" applyFont="1" applyFill="1" applyBorder="1">
      <alignment vertical="center"/>
    </xf>
    <xf numFmtId="49" fontId="5" fillId="0" borderId="66" xfId="0" applyNumberFormat="1" applyFont="1" applyBorder="1" applyAlignment="1">
      <alignment horizontal="center" vertical="center"/>
    </xf>
    <xf numFmtId="0" fontId="5" fillId="2" borderId="54" xfId="0" applyFont="1" applyFill="1" applyBorder="1">
      <alignment vertical="center"/>
    </xf>
    <xf numFmtId="0" fontId="5" fillId="2" borderId="56" xfId="0" applyFont="1" applyFill="1" applyBorder="1">
      <alignment vertical="center"/>
    </xf>
    <xf numFmtId="49" fontId="5" fillId="0" borderId="37" xfId="0" applyNumberFormat="1" applyFont="1" applyBorder="1" applyAlignment="1">
      <alignment horizontal="center" vertical="center"/>
    </xf>
    <xf numFmtId="0" fontId="0" fillId="2" borderId="12" xfId="0" applyFill="1" applyBorder="1" applyAlignment="1" applyProtection="1">
      <alignment horizontal="center" vertical="center" wrapText="1"/>
    </xf>
    <xf numFmtId="0" fontId="0" fillId="3" borderId="34" xfId="0" applyFill="1" applyBorder="1" applyProtection="1">
      <alignment vertical="center"/>
    </xf>
    <xf numFmtId="0" fontId="0" fillId="3" borderId="65" xfId="0" applyFill="1" applyBorder="1" applyProtection="1">
      <alignment vertical="center"/>
    </xf>
    <xf numFmtId="0" fontId="3" fillId="3" borderId="2" xfId="0" applyFont="1" applyFill="1" applyBorder="1" applyProtection="1">
      <alignment vertical="center"/>
    </xf>
    <xf numFmtId="0" fontId="3" fillId="3" borderId="5" xfId="0" applyFont="1" applyFill="1" applyBorder="1" applyProtection="1">
      <alignment vertical="center"/>
    </xf>
    <xf numFmtId="49" fontId="0" fillId="0" borderId="45" xfId="0" applyNumberFormat="1" applyBorder="1" applyAlignment="1" applyProtection="1">
      <alignment horizontal="center" vertical="center"/>
      <protection locked="0"/>
    </xf>
    <xf numFmtId="3" fontId="4" fillId="0" borderId="0" xfId="0" applyNumberFormat="1" applyFont="1" applyBorder="1" applyAlignment="1">
      <alignment horizontal="center" vertical="center" wrapText="1"/>
    </xf>
    <xf numFmtId="3" fontId="4" fillId="0" borderId="16" xfId="0" applyNumberFormat="1" applyFont="1" applyBorder="1" applyAlignment="1">
      <alignment horizontal="center" vertical="center" wrapText="1"/>
    </xf>
    <xf numFmtId="0" fontId="4" fillId="0" borderId="16" xfId="0" applyNumberFormat="1" applyFont="1" applyBorder="1" applyAlignment="1" applyProtection="1">
      <alignment horizontal="center" vertical="center"/>
    </xf>
    <xf numFmtId="0" fontId="4" fillId="0" borderId="23" xfId="0" applyNumberFormat="1" applyFont="1" applyBorder="1" applyAlignment="1" applyProtection="1">
      <alignment horizontal="center" vertical="center"/>
    </xf>
    <xf numFmtId="0" fontId="4" fillId="0" borderId="15" xfId="0" applyNumberFormat="1" applyFont="1" applyBorder="1" applyAlignment="1" applyProtection="1">
      <alignment horizontal="center" vertical="center"/>
    </xf>
    <xf numFmtId="0" fontId="0" fillId="2" borderId="13" xfId="0" applyFill="1" applyBorder="1" applyAlignment="1" applyProtection="1">
      <alignment horizontal="center" vertical="center" wrapText="1"/>
    </xf>
    <xf numFmtId="0" fontId="0" fillId="3" borderId="22" xfId="0" applyFill="1" applyBorder="1" applyAlignment="1" applyProtection="1">
      <alignment horizontal="center" vertical="center"/>
    </xf>
    <xf numFmtId="0" fontId="0" fillId="0" borderId="52" xfId="0" applyFill="1" applyBorder="1" applyAlignment="1" applyProtection="1">
      <alignment horizontal="center" vertical="center"/>
      <protection locked="0"/>
    </xf>
    <xf numFmtId="49" fontId="0" fillId="0" borderId="52" xfId="0" applyNumberFormat="1" applyFill="1" applyBorder="1" applyAlignment="1" applyProtection="1">
      <alignment horizontal="center" vertical="center"/>
      <protection locked="0"/>
    </xf>
    <xf numFmtId="0" fontId="3" fillId="3" borderId="2" xfId="0" applyFont="1" applyFill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49" fontId="0" fillId="0" borderId="44" xfId="0" applyNumberFormat="1" applyBorder="1" applyAlignment="1" applyProtection="1">
      <alignment horizontal="center" vertical="center"/>
      <protection locked="0"/>
    </xf>
    <xf numFmtId="49" fontId="0" fillId="0" borderId="65" xfId="0" applyNumberFormat="1" applyBorder="1" applyAlignment="1" applyProtection="1">
      <alignment horizontal="center" vertical="center"/>
      <protection locked="0"/>
    </xf>
    <xf numFmtId="49" fontId="0" fillId="0" borderId="96" xfId="0" applyNumberFormat="1" applyBorder="1" applyAlignment="1" applyProtection="1">
      <alignment vertical="center"/>
      <protection locked="0"/>
    </xf>
    <xf numFmtId="49" fontId="0" fillId="0" borderId="97" xfId="0" applyNumberFormat="1" applyBorder="1" applyAlignment="1" applyProtection="1">
      <alignment vertical="center" wrapText="1"/>
      <protection locked="0"/>
    </xf>
    <xf numFmtId="49" fontId="0" fillId="0" borderId="44" xfId="0" applyNumberFormat="1" applyBorder="1" applyAlignment="1" applyProtection="1">
      <alignment vertical="center" wrapText="1"/>
      <protection locked="0"/>
    </xf>
    <xf numFmtId="0" fontId="0" fillId="0" borderId="65" xfId="0" applyBorder="1" applyAlignment="1" applyProtection="1">
      <alignment vertical="center" wrapText="1"/>
      <protection locked="0"/>
    </xf>
    <xf numFmtId="0" fontId="13" fillId="3" borderId="65" xfId="0" applyFont="1" applyFill="1" applyBorder="1" applyAlignment="1" applyProtection="1">
      <alignment vertical="center" wrapText="1"/>
    </xf>
    <xf numFmtId="3" fontId="13" fillId="0" borderId="11" xfId="0" applyNumberFormat="1" applyFont="1" applyBorder="1" applyAlignment="1" applyProtection="1">
      <alignment horizontal="center" vertical="center"/>
      <protection locked="0"/>
    </xf>
    <xf numFmtId="0" fontId="13" fillId="3" borderId="97" xfId="0" applyNumberFormat="1" applyFont="1" applyFill="1" applyBorder="1" applyAlignment="1" applyProtection="1">
      <alignment horizontal="left" vertical="center" wrapText="1"/>
    </xf>
    <xf numFmtId="0" fontId="13" fillId="3" borderId="17" xfId="0" applyNumberFormat="1" applyFont="1" applyFill="1" applyBorder="1" applyAlignment="1" applyProtection="1">
      <alignment horizontal="left" vertical="center" wrapText="1"/>
    </xf>
    <xf numFmtId="0" fontId="13" fillId="3" borderId="18" xfId="0" applyNumberFormat="1" applyFont="1" applyFill="1" applyBorder="1" applyAlignment="1" applyProtection="1">
      <alignment horizontal="left" vertical="center" wrapText="1"/>
    </xf>
    <xf numFmtId="0" fontId="13" fillId="3" borderId="39" xfId="0" applyNumberFormat="1" applyFont="1" applyFill="1" applyBorder="1" applyAlignment="1" applyProtection="1">
      <alignment horizontal="left" vertical="center" wrapText="1"/>
    </xf>
    <xf numFmtId="0" fontId="9" fillId="0" borderId="94" xfId="0" applyFont="1" applyBorder="1" applyAlignment="1">
      <alignment horizontal="center" vertical="center"/>
    </xf>
    <xf numFmtId="0" fontId="9" fillId="0" borderId="94" xfId="0" applyFont="1" applyBorder="1" applyAlignment="1">
      <alignment vertical="center"/>
    </xf>
    <xf numFmtId="0" fontId="9" fillId="0" borderId="94" xfId="0" applyFont="1" applyBorder="1">
      <alignment vertical="center"/>
    </xf>
    <xf numFmtId="0" fontId="9" fillId="0" borderId="30" xfId="0" applyFont="1" applyBorder="1" applyAlignment="1">
      <alignment horizontal="center" vertical="center"/>
    </xf>
    <xf numFmtId="0" fontId="4" fillId="0" borderId="33" xfId="0" applyNumberFormat="1" applyFont="1" applyBorder="1" applyAlignment="1">
      <alignment horizontal="center" vertical="center"/>
    </xf>
    <xf numFmtId="0" fontId="4" fillId="0" borderId="94" xfId="0" applyFont="1" applyBorder="1" applyAlignment="1">
      <alignment horizontal="center" vertical="center"/>
    </xf>
    <xf numFmtId="0" fontId="4" fillId="0" borderId="94" xfId="0" applyFont="1" applyBorder="1" applyAlignment="1">
      <alignment vertical="center"/>
    </xf>
    <xf numFmtId="0" fontId="4" fillId="0" borderId="30" xfId="0" applyNumberFormat="1" applyFont="1" applyBorder="1" applyAlignment="1" applyProtection="1">
      <alignment horizontal="center" vertical="center"/>
    </xf>
    <xf numFmtId="0" fontId="5" fillId="0" borderId="95" xfId="0" applyNumberFormat="1" applyFont="1" applyBorder="1">
      <alignment vertical="center"/>
    </xf>
    <xf numFmtId="0" fontId="5" fillId="0" borderId="23" xfId="0" applyNumberFormat="1" applyFont="1" applyBorder="1">
      <alignment vertical="center"/>
    </xf>
    <xf numFmtId="0" fontId="5" fillId="0" borderId="48" xfId="0" applyNumberFormat="1" applyFont="1" applyBorder="1">
      <alignment vertical="center"/>
    </xf>
    <xf numFmtId="0" fontId="3" fillId="0" borderId="2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3" borderId="41" xfId="0" applyFont="1" applyFill="1" applyBorder="1" applyProtection="1">
      <alignment vertical="center"/>
    </xf>
    <xf numFmtId="0" fontId="0" fillId="3" borderId="53" xfId="0" applyFill="1" applyBorder="1" applyAlignment="1" applyProtection="1">
      <alignment horizontal="center" vertical="center"/>
    </xf>
    <xf numFmtId="49" fontId="0" fillId="3" borderId="58" xfId="0" applyNumberFormat="1" applyFill="1" applyBorder="1" applyAlignment="1" applyProtection="1">
      <alignment horizontal="center" vertical="center"/>
    </xf>
    <xf numFmtId="49" fontId="0" fillId="3" borderId="52" xfId="0" applyNumberFormat="1" applyFill="1" applyBorder="1" applyAlignment="1" applyProtection="1">
      <alignment horizontal="center" vertical="center"/>
    </xf>
    <xf numFmtId="49" fontId="0" fillId="3" borderId="53" xfId="0" applyNumberFormat="1" applyFill="1" applyBorder="1" applyAlignment="1" applyProtection="1">
      <alignment horizontal="center" vertical="center"/>
    </xf>
    <xf numFmtId="0" fontId="5" fillId="3" borderId="42" xfId="0" applyFont="1" applyFill="1" applyBorder="1" applyProtection="1">
      <alignment vertical="center"/>
    </xf>
    <xf numFmtId="0" fontId="0" fillId="3" borderId="32" xfId="0" applyFill="1" applyBorder="1" applyAlignment="1" applyProtection="1">
      <alignment horizontal="center" vertical="center"/>
    </xf>
    <xf numFmtId="49" fontId="0" fillId="3" borderId="29" xfId="0" applyNumberFormat="1" applyFill="1" applyBorder="1" applyAlignment="1" applyProtection="1">
      <alignment horizontal="center" vertical="center"/>
    </xf>
    <xf numFmtId="49" fontId="0" fillId="3" borderId="32" xfId="0" applyNumberFormat="1" applyFill="1" applyBorder="1" applyAlignment="1" applyProtection="1">
      <alignment horizontal="center" vertical="center"/>
    </xf>
    <xf numFmtId="0" fontId="5" fillId="3" borderId="43" xfId="0" applyFont="1" applyFill="1" applyBorder="1" applyProtection="1">
      <alignment vertical="center"/>
    </xf>
    <xf numFmtId="0" fontId="0" fillId="3" borderId="6" xfId="0" applyFill="1" applyBorder="1" applyAlignment="1" applyProtection="1">
      <alignment horizontal="center" vertical="center"/>
    </xf>
    <xf numFmtId="49" fontId="0" fillId="3" borderId="4" xfId="0" applyNumberFormat="1" applyFill="1" applyBorder="1" applyAlignment="1" applyProtection="1">
      <alignment horizontal="center" vertical="center"/>
    </xf>
    <xf numFmtId="49" fontId="0" fillId="3" borderId="6" xfId="0" applyNumberFormat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0" xfId="0" applyFill="1" applyBorder="1" applyAlignment="1" applyProtection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/>
    </xf>
    <xf numFmtId="49" fontId="0" fillId="0" borderId="65" xfId="0" applyNumberFormat="1" applyFill="1" applyBorder="1" applyAlignment="1" applyProtection="1">
      <alignment horizontal="center" vertical="center"/>
      <protection locked="0"/>
    </xf>
    <xf numFmtId="0" fontId="15" fillId="0" borderId="0" xfId="0" applyFont="1">
      <alignment vertical="center"/>
    </xf>
    <xf numFmtId="0" fontId="5" fillId="2" borderId="13" xfId="0" applyFont="1" applyFill="1" applyBorder="1" applyAlignment="1">
      <alignment horizontal="center" vertical="center"/>
    </xf>
    <xf numFmtId="0" fontId="0" fillId="0" borderId="65" xfId="0" applyBorder="1" applyAlignment="1" applyProtection="1">
      <alignment horizontal="center" vertical="center"/>
      <protection locked="0"/>
    </xf>
    <xf numFmtId="49" fontId="0" fillId="0" borderId="41" xfId="0" applyNumberFormat="1" applyBorder="1" applyAlignment="1" applyProtection="1">
      <alignment horizontal="center" vertical="center"/>
    </xf>
    <xf numFmtId="49" fontId="0" fillId="0" borderId="42" xfId="0" applyNumberFormat="1" applyBorder="1" applyAlignment="1" applyProtection="1">
      <alignment horizontal="center" vertical="center"/>
    </xf>
    <xf numFmtId="49" fontId="0" fillId="0" borderId="43" xfId="0" applyNumberFormat="1" applyBorder="1" applyAlignment="1" applyProtection="1">
      <alignment horizontal="center" vertical="center"/>
    </xf>
    <xf numFmtId="0" fontId="2" fillId="0" borderId="0" xfId="0" applyFont="1" applyAlignment="1">
      <alignment vertical="center"/>
    </xf>
    <xf numFmtId="0" fontId="0" fillId="2" borderId="40" xfId="0" applyFill="1" applyBorder="1" applyAlignment="1" applyProtection="1">
      <alignment horizontal="center" vertical="center"/>
    </xf>
    <xf numFmtId="0" fontId="3" fillId="0" borderId="29" xfId="0" applyFont="1" applyBorder="1">
      <alignment vertical="center"/>
    </xf>
    <xf numFmtId="0" fontId="3" fillId="0" borderId="60" xfId="0" applyFont="1" applyBorder="1">
      <alignment vertical="center"/>
    </xf>
    <xf numFmtId="0" fontId="3" fillId="0" borderId="7" xfId="0" applyFont="1" applyBorder="1">
      <alignment vertical="center"/>
    </xf>
    <xf numFmtId="0" fontId="13" fillId="3" borderId="44" xfId="0" applyFont="1" applyFill="1" applyBorder="1" applyAlignment="1" applyProtection="1">
      <alignment horizontal="center" vertical="center"/>
    </xf>
    <xf numFmtId="0" fontId="13" fillId="3" borderId="45" xfId="0" applyFont="1" applyFill="1" applyBorder="1" applyAlignment="1" applyProtection="1">
      <alignment horizontal="center" vertical="center"/>
    </xf>
    <xf numFmtId="49" fontId="13" fillId="3" borderId="44" xfId="0" applyNumberFormat="1" applyFont="1" applyFill="1" applyBorder="1" applyAlignment="1" applyProtection="1">
      <alignment horizontal="center" vertical="center"/>
    </xf>
    <xf numFmtId="49" fontId="13" fillId="3" borderId="65" xfId="0" applyNumberFormat="1" applyFont="1" applyFill="1" applyBorder="1" applyAlignment="1" applyProtection="1">
      <alignment horizontal="center" vertical="center"/>
    </xf>
    <xf numFmtId="49" fontId="13" fillId="3" borderId="45" xfId="0" applyNumberFormat="1" applyFont="1" applyFill="1" applyBorder="1" applyAlignment="1" applyProtection="1">
      <alignment horizontal="center" vertical="center"/>
    </xf>
    <xf numFmtId="49" fontId="13" fillId="3" borderId="96" xfId="0" applyNumberFormat="1" applyFont="1" applyFill="1" applyBorder="1" applyAlignment="1" applyProtection="1">
      <alignment vertical="center"/>
    </xf>
    <xf numFmtId="49" fontId="13" fillId="3" borderId="44" xfId="0" applyNumberFormat="1" applyFont="1" applyFill="1" applyBorder="1" applyAlignment="1" applyProtection="1">
      <alignment vertical="center" wrapText="1"/>
    </xf>
    <xf numFmtId="0" fontId="5" fillId="3" borderId="67" xfId="0" applyFont="1" applyFill="1" applyBorder="1" applyProtection="1">
      <alignment vertical="center"/>
    </xf>
    <xf numFmtId="0" fontId="13" fillId="3" borderId="7" xfId="0" applyFont="1" applyFill="1" applyBorder="1" applyAlignment="1" applyProtection="1">
      <alignment horizontal="center" vertical="center"/>
    </xf>
    <xf numFmtId="0" fontId="13" fillId="3" borderId="9" xfId="0" applyFont="1" applyFill="1" applyBorder="1" applyAlignment="1" applyProtection="1">
      <alignment horizontal="center" vertical="center"/>
    </xf>
    <xf numFmtId="49" fontId="13" fillId="3" borderId="7" xfId="0" applyNumberFormat="1" applyFont="1" applyFill="1" applyBorder="1" applyAlignment="1" applyProtection="1">
      <alignment horizontal="center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9" xfId="0" applyNumberFormat="1" applyFont="1" applyFill="1" applyBorder="1" applyAlignment="1" applyProtection="1">
      <alignment horizontal="center" vertical="center"/>
    </xf>
    <xf numFmtId="49" fontId="13" fillId="3" borderId="15" xfId="0" applyNumberFormat="1" applyFont="1" applyFill="1" applyBorder="1" applyAlignment="1" applyProtection="1">
      <alignment vertical="center"/>
    </xf>
    <xf numFmtId="49" fontId="13" fillId="3" borderId="7" xfId="0" applyNumberFormat="1" applyFont="1" applyFill="1" applyBorder="1" applyAlignment="1" applyProtection="1">
      <alignment vertical="center" wrapText="1"/>
    </xf>
    <xf numFmtId="0" fontId="13" fillId="3" borderId="1" xfId="0" applyFont="1" applyFill="1" applyBorder="1" applyAlignment="1" applyProtection="1">
      <alignment horizontal="center" vertical="center"/>
    </xf>
    <xf numFmtId="0" fontId="13" fillId="3" borderId="3" xfId="0" applyFont="1" applyFill="1" applyBorder="1" applyAlignment="1" applyProtection="1">
      <alignment horizontal="center" vertical="center"/>
    </xf>
    <xf numFmtId="49" fontId="13" fillId="3" borderId="1" xfId="0" applyNumberFormat="1" applyFont="1" applyFill="1" applyBorder="1" applyAlignment="1" applyProtection="1">
      <alignment horizontal="center" vertical="center"/>
    </xf>
    <xf numFmtId="49" fontId="13" fillId="3" borderId="2" xfId="0" applyNumberFormat="1" applyFont="1" applyFill="1" applyBorder="1" applyAlignment="1" applyProtection="1">
      <alignment horizontal="center" vertical="center"/>
    </xf>
    <xf numFmtId="49" fontId="13" fillId="3" borderId="3" xfId="0" applyNumberFormat="1" applyFont="1" applyFill="1" applyBorder="1" applyAlignment="1" applyProtection="1">
      <alignment horizontal="center" vertical="center"/>
    </xf>
    <xf numFmtId="49" fontId="13" fillId="3" borderId="16" xfId="0" applyNumberFormat="1" applyFont="1" applyFill="1" applyBorder="1" applyAlignment="1" applyProtection="1">
      <alignment vertical="center"/>
    </xf>
    <xf numFmtId="49" fontId="13" fillId="3" borderId="1" xfId="0" applyNumberFormat="1" applyFont="1" applyFill="1" applyBorder="1" applyAlignment="1" applyProtection="1">
      <alignment vertical="center" wrapText="1"/>
    </xf>
    <xf numFmtId="0" fontId="13" fillId="3" borderId="64" xfId="0" applyFont="1" applyFill="1" applyBorder="1" applyProtection="1">
      <alignment vertical="center"/>
    </xf>
    <xf numFmtId="0" fontId="13" fillId="3" borderId="4" xfId="0" applyFont="1" applyFill="1" applyBorder="1" applyAlignment="1" applyProtection="1">
      <alignment horizontal="center" vertical="center"/>
    </xf>
    <xf numFmtId="0" fontId="13" fillId="3" borderId="6" xfId="0" applyFont="1" applyFill="1" applyBorder="1" applyAlignment="1" applyProtection="1">
      <alignment horizontal="center" vertical="center"/>
    </xf>
    <xf numFmtId="49" fontId="13" fillId="3" borderId="4" xfId="0" applyNumberFormat="1" applyFont="1" applyFill="1" applyBorder="1" applyAlignment="1" applyProtection="1">
      <alignment horizontal="center" vertical="center"/>
    </xf>
    <xf numFmtId="49" fontId="13" fillId="3" borderId="5" xfId="0" applyNumberFormat="1" applyFont="1" applyFill="1" applyBorder="1" applyAlignment="1" applyProtection="1">
      <alignment horizontal="center" vertical="center"/>
    </xf>
    <xf numFmtId="49" fontId="13" fillId="3" borderId="6" xfId="0" applyNumberFormat="1" applyFont="1" applyFill="1" applyBorder="1" applyAlignment="1" applyProtection="1">
      <alignment horizontal="center" vertical="center"/>
    </xf>
    <xf numFmtId="49" fontId="13" fillId="3" borderId="38" xfId="0" applyNumberFormat="1" applyFont="1" applyFill="1" applyBorder="1" applyAlignment="1" applyProtection="1">
      <alignment vertical="center"/>
    </xf>
    <xf numFmtId="49" fontId="13" fillId="3" borderId="4" xfId="0" applyNumberFormat="1" applyFont="1" applyFill="1" applyBorder="1" applyAlignment="1" applyProtection="1">
      <alignment vertical="center" wrapText="1"/>
    </xf>
    <xf numFmtId="0" fontId="0" fillId="4" borderId="62" xfId="0" applyFill="1" applyBorder="1" applyProtection="1">
      <alignment vertical="center"/>
      <protection locked="0"/>
    </xf>
    <xf numFmtId="0" fontId="0" fillId="4" borderId="63" xfId="0" applyFill="1" applyBorder="1" applyProtection="1">
      <alignment vertical="center"/>
      <protection locked="0"/>
    </xf>
    <xf numFmtId="0" fontId="0" fillId="4" borderId="64" xfId="0" applyFill="1" applyBorder="1" applyProtection="1">
      <alignment vertical="center"/>
      <protection locked="0"/>
    </xf>
    <xf numFmtId="49" fontId="0" fillId="3" borderId="95" xfId="0" applyNumberFormat="1" applyFill="1" applyBorder="1" applyAlignment="1" applyProtection="1">
      <alignment vertical="center"/>
    </xf>
    <xf numFmtId="49" fontId="0" fillId="3" borderId="59" xfId="0" applyNumberFormat="1" applyFill="1" applyBorder="1" applyAlignment="1" applyProtection="1">
      <alignment vertical="center" wrapText="1"/>
    </xf>
    <xf numFmtId="49" fontId="0" fillId="3" borderId="58" xfId="0" applyNumberFormat="1" applyFill="1" applyBorder="1" applyAlignment="1" applyProtection="1">
      <alignment vertical="center" wrapText="1"/>
    </xf>
    <xf numFmtId="0" fontId="0" fillId="3" borderId="52" xfId="0" applyFill="1" applyBorder="1" applyAlignment="1" applyProtection="1">
      <alignment vertical="center" wrapText="1"/>
    </xf>
    <xf numFmtId="0" fontId="3" fillId="3" borderId="53" xfId="0" applyFont="1" applyFill="1" applyBorder="1" applyAlignment="1" applyProtection="1">
      <alignment vertical="center" wrapText="1"/>
    </xf>
    <xf numFmtId="0" fontId="0" fillId="3" borderId="58" xfId="0" applyFont="1" applyFill="1" applyBorder="1" applyAlignment="1" applyProtection="1">
      <alignment vertical="center" wrapText="1"/>
    </xf>
    <xf numFmtId="49" fontId="0" fillId="3" borderId="30" xfId="0" applyNumberFormat="1" applyFill="1" applyBorder="1" applyAlignment="1" applyProtection="1">
      <alignment vertical="center"/>
    </xf>
    <xf numFmtId="49" fontId="0" fillId="3" borderId="33" xfId="0" applyNumberFormat="1" applyFill="1" applyBorder="1" applyAlignment="1" applyProtection="1">
      <alignment vertical="center" wrapText="1"/>
    </xf>
    <xf numFmtId="49" fontId="0" fillId="3" borderId="29" xfId="0" applyNumberFormat="1" applyFill="1" applyBorder="1" applyAlignment="1" applyProtection="1">
      <alignment vertical="center" wrapText="1"/>
    </xf>
    <xf numFmtId="0" fontId="0" fillId="3" borderId="31" xfId="0" applyFill="1" applyBorder="1" applyAlignment="1" applyProtection="1">
      <alignment vertical="center" wrapText="1"/>
    </xf>
    <xf numFmtId="0" fontId="3" fillId="3" borderId="32" xfId="0" applyFont="1" applyFill="1" applyBorder="1" applyAlignment="1" applyProtection="1">
      <alignment vertical="center" wrapText="1"/>
    </xf>
    <xf numFmtId="0" fontId="0" fillId="3" borderId="29" xfId="0" applyFont="1" applyFill="1" applyBorder="1" applyAlignment="1" applyProtection="1">
      <alignment vertical="center" wrapText="1"/>
    </xf>
    <xf numFmtId="49" fontId="0" fillId="3" borderId="38" xfId="0" applyNumberFormat="1" applyFill="1" applyBorder="1" applyAlignment="1" applyProtection="1">
      <alignment vertical="center"/>
    </xf>
    <xf numFmtId="49" fontId="0" fillId="3" borderId="39" xfId="0" applyNumberFormat="1" applyFill="1" applyBorder="1" applyAlignment="1" applyProtection="1">
      <alignment vertical="center" wrapText="1"/>
    </xf>
    <xf numFmtId="49" fontId="0" fillId="3" borderId="4" xfId="0" applyNumberFormat="1" applyFill="1" applyBorder="1" applyAlignment="1" applyProtection="1">
      <alignment vertical="center" wrapText="1"/>
    </xf>
    <xf numFmtId="49" fontId="4" fillId="0" borderId="2" xfId="0" quotePrefix="1" applyNumberFormat="1" applyFont="1" applyBorder="1" applyAlignment="1" applyProtection="1">
      <alignment horizontal="center" vertical="center"/>
    </xf>
    <xf numFmtId="49" fontId="4" fillId="0" borderId="5" xfId="0" applyNumberFormat="1" applyFont="1" applyBorder="1" applyAlignment="1" applyProtection="1">
      <alignment horizontal="center" vertical="center"/>
    </xf>
    <xf numFmtId="0" fontId="5" fillId="7" borderId="51" xfId="0" applyNumberFormat="1" applyFont="1" applyFill="1" applyBorder="1">
      <alignment vertical="center"/>
    </xf>
    <xf numFmtId="0" fontId="5" fillId="7" borderId="55" xfId="0" applyNumberFormat="1" applyFont="1" applyFill="1" applyBorder="1">
      <alignment vertical="center"/>
    </xf>
    <xf numFmtId="0" fontId="5" fillId="7" borderId="47" xfId="0" applyNumberFormat="1" applyFont="1" applyFill="1" applyBorder="1">
      <alignment vertical="center"/>
    </xf>
    <xf numFmtId="0" fontId="5" fillId="7" borderId="56" xfId="0" applyNumberFormat="1" applyFont="1" applyFill="1" applyBorder="1">
      <alignment vertical="center"/>
    </xf>
    <xf numFmtId="0" fontId="5" fillId="7" borderId="26" xfId="0" applyNumberFormat="1" applyFont="1" applyFill="1" applyBorder="1">
      <alignment vertical="center"/>
    </xf>
    <xf numFmtId="0" fontId="5" fillId="7" borderId="0" xfId="0" applyNumberFormat="1" applyFont="1" applyFill="1" applyBorder="1">
      <alignment vertical="center"/>
    </xf>
    <xf numFmtId="0" fontId="5" fillId="7" borderId="62" xfId="0" applyNumberFormat="1" applyFont="1" applyFill="1" applyBorder="1">
      <alignment vertical="center"/>
    </xf>
    <xf numFmtId="0" fontId="5" fillId="7" borderId="63" xfId="0" applyNumberFormat="1" applyFont="1" applyFill="1" applyBorder="1">
      <alignment vertical="center"/>
    </xf>
    <xf numFmtId="0" fontId="5" fillId="7" borderId="50" xfId="0" applyNumberFormat="1" applyFont="1" applyFill="1" applyBorder="1">
      <alignment vertical="center"/>
    </xf>
    <xf numFmtId="0" fontId="5" fillId="7" borderId="54" xfId="0" applyNumberFormat="1" applyFont="1" applyFill="1" applyBorder="1">
      <alignment vertical="center"/>
    </xf>
    <xf numFmtId="0" fontId="5" fillId="7" borderId="60" xfId="0" applyNumberFormat="1" applyFont="1" applyFill="1" applyBorder="1">
      <alignment vertical="center"/>
    </xf>
    <xf numFmtId="0" fontId="5" fillId="7" borderId="34" xfId="0" applyNumberFormat="1" applyFont="1" applyFill="1" applyBorder="1">
      <alignment vertical="center"/>
    </xf>
    <xf numFmtId="0" fontId="5" fillId="0" borderId="22" xfId="0" applyNumberFormat="1" applyFont="1" applyBorder="1">
      <alignment vertical="center"/>
    </xf>
    <xf numFmtId="0" fontId="5" fillId="0" borderId="10" xfId="0" applyNumberFormat="1" applyFont="1" applyBorder="1" applyAlignment="1">
      <alignment horizontal="center" vertical="center"/>
    </xf>
    <xf numFmtId="0" fontId="5" fillId="0" borderId="12" xfId="0" applyNumberFormat="1" applyFont="1" applyBorder="1" applyAlignment="1">
      <alignment horizontal="center" vertical="center"/>
    </xf>
    <xf numFmtId="0" fontId="5" fillId="0" borderId="59" xfId="0" applyNumberFormat="1" applyFont="1" applyBorder="1">
      <alignment vertical="center"/>
    </xf>
    <xf numFmtId="0" fontId="5" fillId="7" borderId="61" xfId="0" applyNumberFormat="1" applyFont="1" applyFill="1" applyBorder="1">
      <alignment vertical="center"/>
    </xf>
    <xf numFmtId="0" fontId="5" fillId="7" borderId="98" xfId="0" applyNumberFormat="1" applyFont="1" applyFill="1" applyBorder="1">
      <alignment vertical="center"/>
    </xf>
    <xf numFmtId="0" fontId="5" fillId="7" borderId="49" xfId="0" applyNumberFormat="1" applyFont="1" applyFill="1" applyBorder="1">
      <alignment vertical="center"/>
    </xf>
    <xf numFmtId="0" fontId="5" fillId="7" borderId="21" xfId="0" applyNumberFormat="1" applyFont="1" applyFill="1" applyBorder="1">
      <alignment vertical="center"/>
    </xf>
    <xf numFmtId="0" fontId="5" fillId="7" borderId="22" xfId="0" applyNumberFormat="1" applyFont="1" applyFill="1" applyBorder="1">
      <alignment vertical="center"/>
    </xf>
    <xf numFmtId="0" fontId="5" fillId="7" borderId="23" xfId="0" applyNumberFormat="1" applyFont="1" applyFill="1" applyBorder="1">
      <alignment vertical="center"/>
    </xf>
    <xf numFmtId="0" fontId="0" fillId="7" borderId="22" xfId="0" applyFill="1" applyBorder="1">
      <alignment vertical="center"/>
    </xf>
    <xf numFmtId="0" fontId="0" fillId="7" borderId="23" xfId="0" applyFill="1" applyBorder="1">
      <alignment vertical="center"/>
    </xf>
    <xf numFmtId="0" fontId="5" fillId="7" borderId="46" xfId="0" applyNumberFormat="1" applyFont="1" applyFill="1" applyBorder="1">
      <alignment vertical="center"/>
    </xf>
    <xf numFmtId="0" fontId="5" fillId="7" borderId="48" xfId="0" applyNumberFormat="1" applyFont="1" applyFill="1" applyBorder="1">
      <alignment vertical="center"/>
    </xf>
    <xf numFmtId="0" fontId="5" fillId="7" borderId="52" xfId="0" applyNumberFormat="1" applyFont="1" applyFill="1" applyBorder="1">
      <alignment vertical="center"/>
    </xf>
    <xf numFmtId="0" fontId="4" fillId="0" borderId="25" xfId="0" applyFont="1" applyBorder="1" applyAlignment="1">
      <alignment horizontal="center" vertical="center"/>
    </xf>
    <xf numFmtId="3" fontId="4" fillId="0" borderId="24" xfId="0" applyNumberFormat="1" applyFont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3" fillId="0" borderId="18" xfId="0" applyNumberFormat="1" applyFont="1" applyBorder="1">
      <alignment vertical="center"/>
    </xf>
    <xf numFmtId="0" fontId="0" fillId="0" borderId="25" xfId="0" applyNumberFormat="1" applyBorder="1">
      <alignment vertical="center"/>
    </xf>
    <xf numFmtId="0" fontId="0" fillId="0" borderId="16" xfId="0" applyNumberFormat="1" applyBorder="1">
      <alignment vertical="center"/>
    </xf>
    <xf numFmtId="0" fontId="11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5" fillId="0" borderId="19" xfId="0" applyNumberFormat="1" applyFont="1" applyBorder="1">
      <alignment vertical="center"/>
    </xf>
    <xf numFmtId="0" fontId="5" fillId="0" borderId="35" xfId="0" applyNumberFormat="1" applyFont="1" applyBorder="1">
      <alignment vertical="center"/>
    </xf>
    <xf numFmtId="0" fontId="5" fillId="0" borderId="20" xfId="0" applyNumberFormat="1" applyFont="1" applyBorder="1">
      <alignment vertical="center"/>
    </xf>
    <xf numFmtId="0" fontId="5" fillId="0" borderId="11" xfId="0" applyNumberFormat="1" applyFont="1" applyBorder="1" applyAlignment="1">
      <alignment horizontal="center" vertical="center"/>
    </xf>
    <xf numFmtId="0" fontId="5" fillId="0" borderId="49" xfId="0" applyNumberFormat="1" applyFont="1" applyBorder="1" applyAlignment="1">
      <alignment horizontal="center" vertical="center"/>
    </xf>
    <xf numFmtId="0" fontId="5" fillId="0" borderId="21" xfId="0" applyNumberFormat="1" applyFont="1" applyBorder="1" applyAlignment="1">
      <alignment horizontal="center" vertical="center"/>
    </xf>
    <xf numFmtId="0" fontId="5" fillId="0" borderId="57" xfId="0" applyNumberFormat="1" applyFont="1" applyBorder="1" applyAlignment="1">
      <alignment horizontal="center" vertical="center"/>
    </xf>
    <xf numFmtId="0" fontId="0" fillId="3" borderId="10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44" xfId="0" applyFill="1" applyBorder="1" applyAlignment="1">
      <alignment vertical="center" wrapText="1"/>
    </xf>
    <xf numFmtId="0" fontId="0" fillId="3" borderId="45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0" borderId="44" xfId="0" applyBorder="1" applyAlignment="1" applyProtection="1">
      <alignment vertical="center" wrapText="1"/>
      <protection locked="0"/>
    </xf>
    <xf numFmtId="0" fontId="0" fillId="0" borderId="45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3" xfId="0" applyBorder="1" applyAlignment="1" applyProtection="1">
      <alignment vertical="center" wrapText="1"/>
      <protection locked="0"/>
    </xf>
    <xf numFmtId="0" fontId="0" fillId="0" borderId="4" xfId="0" applyBorder="1" applyAlignment="1" applyProtection="1">
      <alignment vertical="center" wrapText="1"/>
      <protection locked="0"/>
    </xf>
    <xf numFmtId="0" fontId="0" fillId="0" borderId="6" xfId="0" applyBorder="1" applyAlignment="1" applyProtection="1">
      <alignment vertical="center" wrapText="1"/>
      <protection locked="0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0" borderId="0" xfId="0" applyNumberFormat="1" applyBorder="1" applyAlignment="1">
      <alignment vertical="center"/>
    </xf>
    <xf numFmtId="0" fontId="10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3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5" fillId="0" borderId="51" xfId="0" applyNumberFormat="1" applyFont="1" applyFill="1" applyBorder="1">
      <alignment vertical="center"/>
    </xf>
    <xf numFmtId="0" fontId="5" fillId="0" borderId="99" xfId="0" applyFont="1" applyBorder="1" applyProtection="1">
      <alignment vertical="center"/>
      <protection locked="0"/>
    </xf>
    <xf numFmtId="0" fontId="0" fillId="2" borderId="11" xfId="0" applyFill="1" applyBorder="1" applyAlignment="1">
      <alignment horizontal="center" vertical="center" wrapText="1"/>
    </xf>
    <xf numFmtId="0" fontId="13" fillId="3" borderId="65" xfId="0" applyFont="1" applyFill="1" applyBorder="1" applyAlignment="1" applyProtection="1">
      <alignment horizontal="center" vertical="center"/>
    </xf>
    <xf numFmtId="0" fontId="13" fillId="3" borderId="8" xfId="0" applyFont="1" applyFill="1" applyBorder="1" applyAlignment="1" applyProtection="1">
      <alignment horizontal="center" vertical="center"/>
    </xf>
    <xf numFmtId="0" fontId="13" fillId="3" borderId="2" xfId="0" applyFont="1" applyFill="1" applyBorder="1" applyAlignment="1" applyProtection="1">
      <alignment horizontal="center" vertical="center"/>
    </xf>
    <xf numFmtId="0" fontId="13" fillId="3" borderId="5" xfId="0" applyFont="1" applyFill="1" applyBorder="1" applyAlignment="1" applyProtection="1">
      <alignment horizontal="center" vertical="center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3" borderId="52" xfId="0" applyFill="1" applyBorder="1" applyAlignment="1" applyProtection="1">
      <alignment horizontal="center" vertical="center"/>
    </xf>
    <xf numFmtId="0" fontId="0" fillId="3" borderId="31" xfId="0" applyFill="1" applyBorder="1" applyAlignment="1" applyProtection="1">
      <alignment horizontal="center" vertical="center"/>
    </xf>
    <xf numFmtId="0" fontId="0" fillId="0" borderId="58" xfId="0" applyFill="1" applyBorder="1" applyAlignment="1" applyProtection="1">
      <alignment horizontal="center" vertical="center"/>
      <protection locked="0"/>
    </xf>
    <xf numFmtId="0" fontId="0" fillId="0" borderId="29" xfId="0" applyFill="1" applyBorder="1" applyAlignment="1" applyProtection="1">
      <alignment horizontal="center" vertical="center"/>
      <protection locked="0"/>
    </xf>
    <xf numFmtId="0" fontId="0" fillId="0" borderId="4" xfId="0" applyFill="1" applyBorder="1" applyAlignment="1" applyProtection="1">
      <alignment horizontal="center" vertical="center"/>
      <protection locked="0"/>
    </xf>
    <xf numFmtId="0" fontId="0" fillId="3" borderId="2" xfId="0" applyFill="1" applyBorder="1" applyAlignment="1" applyProtection="1">
      <alignment vertical="center" wrapText="1"/>
      <protection locked="0"/>
    </xf>
    <xf numFmtId="0" fontId="5" fillId="0" borderId="46" xfId="0" applyFont="1" applyBorder="1" applyAlignment="1">
      <alignment horizontal="center" vertical="center"/>
    </xf>
    <xf numFmtId="0" fontId="5" fillId="0" borderId="0" xfId="0" applyNumberFormat="1" applyFont="1" applyFill="1" applyBorder="1">
      <alignment vertical="center"/>
    </xf>
    <xf numFmtId="49" fontId="9" fillId="0" borderId="34" xfId="0" applyNumberFormat="1" applyFont="1" applyBorder="1">
      <alignment vertical="center"/>
    </xf>
    <xf numFmtId="0" fontId="0" fillId="0" borderId="44" xfId="0" applyFont="1" applyFill="1" applyBorder="1" applyAlignment="1" applyProtection="1">
      <alignment vertical="center" wrapText="1"/>
      <protection locked="0"/>
    </xf>
    <xf numFmtId="0" fontId="0" fillId="0" borderId="1" xfId="0" applyFont="1" applyFill="1" applyBorder="1" applyAlignment="1" applyProtection="1">
      <alignment vertical="center" wrapText="1"/>
      <protection locked="0"/>
    </xf>
    <xf numFmtId="0" fontId="0" fillId="0" borderId="29" xfId="0" applyFont="1" applyFill="1" applyBorder="1" applyAlignment="1" applyProtection="1">
      <alignment vertical="center" wrapText="1"/>
      <protection locked="0"/>
    </xf>
    <xf numFmtId="0" fontId="0" fillId="0" borderId="4" xfId="0" applyFont="1" applyFill="1" applyBorder="1" applyAlignment="1" applyProtection="1">
      <alignment vertical="center" wrapText="1"/>
      <protection locked="0"/>
    </xf>
    <xf numFmtId="0" fontId="0" fillId="0" borderId="44" xfId="0" applyFill="1" applyBorder="1" applyAlignment="1" applyProtection="1">
      <alignment vertical="center" wrapText="1"/>
      <protection locked="0"/>
    </xf>
    <xf numFmtId="0" fontId="0" fillId="0" borderId="45" xfId="0" applyFill="1" applyBorder="1" applyAlignment="1" applyProtection="1">
      <alignment vertical="center" wrapText="1"/>
      <protection locked="0"/>
    </xf>
    <xf numFmtId="0" fontId="0" fillId="0" borderId="1" xfId="0" applyFill="1" applyBorder="1" applyAlignment="1" applyProtection="1">
      <alignment vertical="center" wrapText="1"/>
      <protection locked="0"/>
    </xf>
    <xf numFmtId="0" fontId="0" fillId="0" borderId="3" xfId="0" applyFill="1" applyBorder="1" applyAlignment="1" applyProtection="1">
      <alignment vertical="center" wrapText="1"/>
      <protection locked="0"/>
    </xf>
    <xf numFmtId="0" fontId="0" fillId="0" borderId="29" xfId="0" applyFill="1" applyBorder="1" applyAlignment="1" applyProtection="1">
      <alignment vertical="center" wrapText="1"/>
      <protection locked="0"/>
    </xf>
    <xf numFmtId="0" fontId="0" fillId="0" borderId="32" xfId="0" applyFill="1" applyBorder="1" applyAlignment="1" applyProtection="1">
      <alignment vertical="center" wrapText="1"/>
      <protection locked="0"/>
    </xf>
    <xf numFmtId="0" fontId="0" fillId="0" borderId="4" xfId="0" applyFill="1" applyBorder="1" applyAlignment="1" applyProtection="1">
      <alignment vertical="center" wrapText="1"/>
      <protection locked="0"/>
    </xf>
    <xf numFmtId="0" fontId="0" fillId="0" borderId="6" xfId="0" applyFill="1" applyBorder="1" applyAlignment="1" applyProtection="1">
      <alignment vertical="center" wrapText="1"/>
      <protection locked="0"/>
    </xf>
    <xf numFmtId="0" fontId="4" fillId="0" borderId="2" xfId="0" applyFont="1" applyBorder="1" applyAlignment="1">
      <alignment horizontal="center" vertical="center"/>
    </xf>
    <xf numFmtId="49" fontId="6" fillId="0" borderId="44" xfId="0" applyNumberFormat="1" applyFont="1" applyBorder="1" applyAlignment="1" applyProtection="1">
      <alignment vertical="center"/>
      <protection locked="0"/>
    </xf>
    <xf numFmtId="49" fontId="7" fillId="0" borderId="65" xfId="0" applyNumberFormat="1" applyFont="1" applyBorder="1" applyAlignment="1" applyProtection="1">
      <alignment vertical="center"/>
      <protection locked="0"/>
    </xf>
    <xf numFmtId="0" fontId="0" fillId="0" borderId="45" xfId="0" applyBorder="1">
      <alignment vertical="center"/>
    </xf>
    <xf numFmtId="0" fontId="4" fillId="0" borderId="100" xfId="0" applyFont="1" applyBorder="1">
      <alignment vertical="center"/>
    </xf>
    <xf numFmtId="0" fontId="4" fillId="0" borderId="94" xfId="0" applyFont="1" applyBorder="1">
      <alignment vertical="center"/>
    </xf>
    <xf numFmtId="0" fontId="4" fillId="0" borderId="30" xfId="0" applyFont="1" applyBorder="1">
      <alignment vertical="center"/>
    </xf>
    <xf numFmtId="0" fontId="13" fillId="0" borderId="0" xfId="0" applyNumberFormat="1" applyFont="1" applyBorder="1" applyAlignment="1">
      <alignment horizontal="center" vertical="center"/>
    </xf>
    <xf numFmtId="0" fontId="0" fillId="3" borderId="65" xfId="0" applyNumberFormat="1" applyFill="1" applyBorder="1" applyAlignment="1" applyProtection="1">
      <alignment horizontal="center" vertical="center"/>
    </xf>
    <xf numFmtId="0" fontId="0" fillId="3" borderId="2" xfId="0" applyNumberFormat="1" applyFill="1" applyBorder="1" applyAlignment="1" applyProtection="1">
      <alignment horizontal="center" vertical="center"/>
    </xf>
    <xf numFmtId="0" fontId="0" fillId="3" borderId="5" xfId="0" applyNumberFormat="1" applyFill="1" applyBorder="1" applyAlignment="1" applyProtection="1">
      <alignment horizontal="center" vertical="center"/>
    </xf>
    <xf numFmtId="0" fontId="0" fillId="3" borderId="34" xfId="0" applyNumberFormat="1" applyFill="1" applyBorder="1" applyAlignment="1" applyProtection="1">
      <alignment horizontal="center" vertical="center"/>
    </xf>
    <xf numFmtId="0" fontId="0" fillId="3" borderId="8" xfId="0" applyNumberFormat="1" applyFill="1" applyBorder="1" applyAlignment="1" applyProtection="1">
      <alignment horizontal="center" vertical="center"/>
    </xf>
    <xf numFmtId="49" fontId="0" fillId="0" borderId="0" xfId="0" applyNumberFormat="1">
      <alignment vertical="center"/>
    </xf>
    <xf numFmtId="0" fontId="14" fillId="6" borderId="45" xfId="0" applyNumberFormat="1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3" borderId="61" xfId="0" applyNumberFormat="1" applyFill="1" applyBorder="1" applyAlignment="1" applyProtection="1">
      <alignment horizontal="center" vertical="center"/>
    </xf>
    <xf numFmtId="49" fontId="0" fillId="3" borderId="65" xfId="0" applyNumberFormat="1" applyFill="1" applyBorder="1" applyAlignment="1" applyProtection="1">
      <alignment horizontal="center" vertical="center"/>
    </xf>
    <xf numFmtId="49" fontId="0" fillId="3" borderId="8" xfId="0" applyNumberFormat="1" applyFill="1" applyBorder="1" applyAlignment="1" applyProtection="1">
      <alignment horizontal="center" vertical="center"/>
    </xf>
    <xf numFmtId="0" fontId="0" fillId="3" borderId="65" xfId="0" applyFill="1" applyBorder="1" applyAlignment="1" applyProtection="1">
      <alignment horizontal="center" vertical="center"/>
    </xf>
    <xf numFmtId="0" fontId="0" fillId="3" borderId="45" xfId="0" applyNumberFormat="1" applyFont="1" applyFill="1" applyBorder="1" applyAlignment="1" applyProtection="1">
      <alignment horizontal="center" vertical="center"/>
    </xf>
    <xf numFmtId="0" fontId="0" fillId="3" borderId="3" xfId="0" applyNumberFormat="1" applyFont="1" applyFill="1" applyBorder="1" applyAlignment="1" applyProtection="1">
      <alignment horizontal="center" vertical="center"/>
    </xf>
    <xf numFmtId="0" fontId="0" fillId="3" borderId="6" xfId="0" applyNumberFormat="1" applyFont="1" applyFill="1" applyBorder="1" applyAlignment="1" applyProtection="1">
      <alignment horizontal="center" vertical="center"/>
    </xf>
    <xf numFmtId="0" fontId="0" fillId="3" borderId="9" xfId="0" applyNumberFormat="1" applyFont="1" applyFill="1" applyBorder="1" applyAlignment="1" applyProtection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176" fontId="0" fillId="2" borderId="6" xfId="0" applyNumberFormat="1" applyFill="1" applyBorder="1" applyAlignment="1">
      <alignment horizontal="center" vertical="center"/>
    </xf>
    <xf numFmtId="0" fontId="5" fillId="0" borderId="65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177" fontId="0" fillId="0" borderId="44" xfId="0" applyNumberFormat="1" applyBorder="1" applyAlignment="1">
      <alignment horizontal="center" vertical="center"/>
    </xf>
    <xf numFmtId="177" fontId="0" fillId="0" borderId="65" xfId="0" applyNumberFormat="1" applyBorder="1" applyAlignment="1">
      <alignment horizontal="center" vertical="center"/>
    </xf>
    <xf numFmtId="177" fontId="0" fillId="0" borderId="45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49" fontId="0" fillId="0" borderId="40" xfId="0" applyNumberFormat="1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49" fontId="9" fillId="0" borderId="0" xfId="0" applyNumberFormat="1" applyFont="1" applyBorder="1">
      <alignment vertical="center"/>
    </xf>
    <xf numFmtId="49" fontId="8" fillId="0" borderId="31" xfId="0" applyNumberFormat="1" applyFont="1" applyBorder="1">
      <alignment vertical="center"/>
    </xf>
    <xf numFmtId="49" fontId="8" fillId="0" borderId="31" xfId="0" applyNumberFormat="1" applyFont="1" applyBorder="1" applyAlignment="1">
      <alignment vertical="center"/>
    </xf>
    <xf numFmtId="49" fontId="17" fillId="0" borderId="34" xfId="0" applyNumberFormat="1" applyFont="1" applyBorder="1">
      <alignment vertical="center"/>
    </xf>
    <xf numFmtId="49" fontId="8" fillId="0" borderId="34" xfId="0" applyNumberFormat="1" applyFont="1" applyBorder="1">
      <alignment vertical="center"/>
    </xf>
    <xf numFmtId="49" fontId="9" fillId="0" borderId="34" xfId="0" applyNumberFormat="1" applyFont="1" applyFill="1" applyBorder="1">
      <alignment vertical="center"/>
    </xf>
    <xf numFmtId="49" fontId="8" fillId="0" borderId="8" xfId="0" applyNumberFormat="1" applyFont="1" applyBorder="1">
      <alignment vertical="center"/>
    </xf>
    <xf numFmtId="0" fontId="9" fillId="0" borderId="25" xfId="0" applyFont="1" applyBorder="1" applyAlignment="1">
      <alignment horizontal="center" vertical="center" wrapText="1"/>
    </xf>
    <xf numFmtId="3" fontId="9" fillId="0" borderId="18" xfId="0" applyNumberFormat="1" applyFont="1" applyBorder="1" applyAlignment="1">
      <alignment horizontal="center" vertical="center" wrapText="1"/>
    </xf>
    <xf numFmtId="0" fontId="9" fillId="0" borderId="18" xfId="0" applyFont="1" applyBorder="1" applyAlignment="1">
      <alignment vertical="center"/>
    </xf>
    <xf numFmtId="0" fontId="9" fillId="0" borderId="33" xfId="0" applyFont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0" fillId="2" borderId="11" xfId="0" applyFill="1" applyBorder="1" applyAlignment="1" applyProtection="1">
      <alignment horizontal="center" vertical="center"/>
    </xf>
    <xf numFmtId="0" fontId="4" fillId="0" borderId="18" xfId="0" applyNumberFormat="1" applyFont="1" applyBorder="1" applyAlignment="1" applyProtection="1">
      <alignment vertical="center" shrinkToFit="1"/>
    </xf>
    <xf numFmtId="0" fontId="4" fillId="0" borderId="39" xfId="0" applyNumberFormat="1" applyFont="1" applyBorder="1" applyAlignment="1" applyProtection="1">
      <alignment vertical="center" shrinkToFit="1"/>
    </xf>
    <xf numFmtId="0" fontId="9" fillId="0" borderId="2" xfId="0" applyNumberFormat="1" applyFont="1" applyBorder="1" applyAlignment="1" applyProtection="1">
      <alignment vertical="center"/>
    </xf>
    <xf numFmtId="49" fontId="4" fillId="0" borderId="7" xfId="0" applyNumberFormat="1" applyFont="1" applyBorder="1" applyAlignment="1" applyProtection="1">
      <alignment horizontal="center" vertical="center"/>
    </xf>
    <xf numFmtId="49" fontId="4" fillId="0" borderId="8" xfId="0" applyNumberFormat="1" applyFont="1" applyBorder="1" applyAlignment="1" applyProtection="1">
      <alignment horizontal="center" vertical="center"/>
    </xf>
    <xf numFmtId="0" fontId="4" fillId="0" borderId="9" xfId="0" applyNumberFormat="1" applyFont="1" applyBorder="1" applyAlignment="1" applyProtection="1">
      <alignment horizontal="left" vertical="center" shrinkToFit="1"/>
    </xf>
    <xf numFmtId="0" fontId="4" fillId="0" borderId="3" xfId="0" applyNumberFormat="1" applyFont="1" applyBorder="1" applyAlignment="1" applyProtection="1">
      <alignment horizontal="left" vertical="center" shrinkToFit="1"/>
    </xf>
    <xf numFmtId="0" fontId="4" fillId="0" borderId="6" xfId="0" applyNumberFormat="1" applyFont="1" applyBorder="1" applyAlignment="1" applyProtection="1">
      <alignment horizontal="left" vertical="center" shrinkToFit="1"/>
    </xf>
    <xf numFmtId="0" fontId="9" fillId="0" borderId="16" xfId="0" applyFont="1" applyBorder="1" applyAlignment="1">
      <alignment vertical="center"/>
    </xf>
    <xf numFmtId="0" fontId="4" fillId="0" borderId="16" xfId="0" applyNumberFormat="1" applyFont="1" applyBorder="1" applyAlignment="1" applyProtection="1">
      <alignment vertical="center" shrinkToFit="1"/>
    </xf>
    <xf numFmtId="0" fontId="4" fillId="0" borderId="2" xfId="0" applyNumberFormat="1" applyFont="1" applyBorder="1" applyAlignment="1" applyProtection="1">
      <alignment vertical="center" shrinkToFit="1"/>
    </xf>
    <xf numFmtId="0" fontId="4" fillId="0" borderId="38" xfId="0" applyNumberFormat="1" applyFont="1" applyBorder="1" applyAlignment="1" applyProtection="1">
      <alignment vertical="center" shrinkToFit="1"/>
    </xf>
    <xf numFmtId="0" fontId="4" fillId="0" borderId="5" xfId="0" applyNumberFormat="1" applyFont="1" applyBorder="1" applyAlignment="1" applyProtection="1">
      <alignment vertical="center" shrinkToFit="1"/>
    </xf>
    <xf numFmtId="0" fontId="9" fillId="0" borderId="2" xfId="0" applyNumberFormat="1" applyFont="1" applyBorder="1" applyAlignment="1" applyProtection="1">
      <alignment vertical="center" shrinkToFit="1"/>
    </xf>
    <xf numFmtId="0" fontId="9" fillId="0" borderId="2" xfId="0" applyFont="1" applyBorder="1" applyAlignment="1">
      <alignment vertical="center" shrinkToFit="1"/>
    </xf>
    <xf numFmtId="0" fontId="9" fillId="0" borderId="18" xfId="0" applyFont="1" applyBorder="1" applyAlignment="1">
      <alignment vertical="center" shrinkToFit="1"/>
    </xf>
    <xf numFmtId="0" fontId="0" fillId="2" borderId="14" xfId="0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0" xfId="0" applyFill="1" applyBorder="1" applyAlignment="1" applyProtection="1">
      <alignment horizontal="center" vertical="center" wrapText="1"/>
    </xf>
    <xf numFmtId="0" fontId="9" fillId="0" borderId="7" xfId="0" applyFont="1" applyBorder="1" applyAlignment="1">
      <alignment vertical="center" shrinkToFit="1"/>
    </xf>
    <xf numFmtId="0" fontId="4" fillId="0" borderId="8" xfId="0" applyNumberFormat="1" applyFont="1" applyBorder="1" applyAlignment="1" applyProtection="1">
      <alignment horizontal="left" vertical="center"/>
    </xf>
    <xf numFmtId="0" fontId="4" fillId="0" borderId="1" xfId="0" applyNumberFormat="1" applyFont="1" applyBorder="1" applyAlignment="1" applyProtection="1">
      <alignment vertical="center" shrinkToFit="1"/>
    </xf>
    <xf numFmtId="0" fontId="4" fillId="0" borderId="2" xfId="0" applyNumberFormat="1" applyFont="1" applyBorder="1" applyAlignment="1" applyProtection="1">
      <alignment horizontal="left" vertical="center"/>
    </xf>
    <xf numFmtId="0" fontId="4" fillId="0" borderId="4" xfId="0" applyNumberFormat="1" applyFont="1" applyBorder="1" applyAlignment="1" applyProtection="1">
      <alignment vertical="center" shrinkToFit="1"/>
    </xf>
    <xf numFmtId="0" fontId="4" fillId="0" borderId="5" xfId="0" applyNumberFormat="1" applyFont="1" applyBorder="1" applyAlignment="1" applyProtection="1">
      <alignment horizontal="left" vertical="center"/>
    </xf>
    <xf numFmtId="0" fontId="4" fillId="0" borderId="9" xfId="0" applyFont="1" applyBorder="1" applyAlignment="1" applyProtection="1">
      <alignment vertical="center" wrapText="1"/>
    </xf>
    <xf numFmtId="49" fontId="21" fillId="0" borderId="18" xfId="0" applyNumberFormat="1" applyFont="1" applyBorder="1" applyAlignment="1" applyProtection="1">
      <alignment vertical="center" wrapText="1"/>
      <protection locked="0"/>
    </xf>
    <xf numFmtId="49" fontId="5" fillId="0" borderId="19" xfId="0" applyNumberFormat="1" applyFont="1" applyBorder="1" applyAlignment="1">
      <alignment horizontal="center" vertical="center"/>
    </xf>
    <xf numFmtId="49" fontId="5" fillId="0" borderId="28" xfId="0" applyNumberFormat="1" applyFont="1" applyBorder="1" applyAlignment="1">
      <alignment horizontal="center" vertical="center"/>
    </xf>
    <xf numFmtId="49" fontId="5" fillId="0" borderId="102" xfId="0" applyNumberFormat="1" applyFont="1" applyBorder="1" applyAlignment="1">
      <alignment horizontal="center" vertical="center"/>
    </xf>
    <xf numFmtId="0" fontId="0" fillId="7" borderId="53" xfId="0" applyNumberFormat="1" applyFill="1" applyBorder="1">
      <alignment vertical="center"/>
    </xf>
    <xf numFmtId="0" fontId="0" fillId="7" borderId="61" xfId="0" applyNumberFormat="1" applyFill="1" applyBorder="1">
      <alignment vertical="center"/>
    </xf>
    <xf numFmtId="0" fontId="0" fillId="0" borderId="68" xfId="0" applyFill="1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0" fillId="0" borderId="7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0" xfId="0" applyFill="1" applyBorder="1" applyAlignment="1">
      <alignment horizontal="center" vertical="center"/>
    </xf>
    <xf numFmtId="0" fontId="0" fillId="0" borderId="72" xfId="0" applyFill="1" applyBorder="1" applyAlignment="1">
      <alignment horizontal="center" vertical="center"/>
    </xf>
    <xf numFmtId="0" fontId="0" fillId="3" borderId="7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3" xfId="0" applyFill="1" applyBorder="1" applyAlignment="1">
      <alignment horizontal="center" vertical="center"/>
    </xf>
    <xf numFmtId="0" fontId="0" fillId="3" borderId="74" xfId="0" applyFill="1" applyBorder="1" applyAlignment="1">
      <alignment horizontal="center" vertical="center"/>
    </xf>
    <xf numFmtId="0" fontId="0" fillId="0" borderId="74" xfId="0" applyFill="1" applyBorder="1" applyAlignment="1">
      <alignment horizontal="center" vertical="center"/>
    </xf>
    <xf numFmtId="0" fontId="0" fillId="0" borderId="75" xfId="0" applyFill="1" applyBorder="1" applyAlignment="1">
      <alignment horizontal="center" vertical="center"/>
    </xf>
    <xf numFmtId="0" fontId="0" fillId="0" borderId="85" xfId="0" applyFill="1" applyBorder="1" applyAlignment="1">
      <alignment horizontal="center" vertical="center"/>
    </xf>
    <xf numFmtId="0" fontId="0" fillId="0" borderId="86" xfId="0" applyFill="1" applyBorder="1" applyAlignment="1">
      <alignment horizontal="center" vertical="center"/>
    </xf>
    <xf numFmtId="0" fontId="0" fillId="0" borderId="88" xfId="0" applyFill="1" applyBorder="1" applyAlignment="1">
      <alignment horizontal="center" vertical="center"/>
    </xf>
    <xf numFmtId="0" fontId="0" fillId="0" borderId="87" xfId="0" applyFill="1" applyBorder="1" applyAlignment="1">
      <alignment horizontal="center" vertical="center"/>
    </xf>
    <xf numFmtId="0" fontId="0" fillId="0" borderId="89" xfId="0" applyFill="1" applyBorder="1" applyAlignment="1">
      <alignment horizontal="center" vertical="center"/>
    </xf>
    <xf numFmtId="0" fontId="0" fillId="3" borderId="88" xfId="0" applyFill="1" applyBorder="1" applyAlignment="1">
      <alignment horizontal="center" vertical="center"/>
    </xf>
    <xf numFmtId="0" fontId="0" fillId="3" borderId="90" xfId="0" applyFill="1" applyBorder="1" applyAlignment="1">
      <alignment horizontal="center" vertical="center"/>
    </xf>
    <xf numFmtId="0" fontId="0" fillId="3" borderId="91" xfId="0" applyFill="1" applyBorder="1" applyAlignment="1">
      <alignment horizontal="center" vertical="center"/>
    </xf>
    <xf numFmtId="0" fontId="0" fillId="0" borderId="91" xfId="0" applyFill="1" applyBorder="1" applyAlignment="1">
      <alignment horizontal="center" vertical="center"/>
    </xf>
    <xf numFmtId="0" fontId="0" fillId="0" borderId="92" xfId="0" applyFill="1" applyBorder="1" applyAlignment="1">
      <alignment horizontal="center" vertical="center"/>
    </xf>
    <xf numFmtId="0" fontId="0" fillId="3" borderId="79" xfId="0" applyFill="1" applyBorder="1" applyAlignment="1">
      <alignment horizontal="center" vertical="center"/>
    </xf>
    <xf numFmtId="0" fontId="0" fillId="3" borderId="80" xfId="0" applyFill="1" applyBorder="1" applyAlignment="1">
      <alignment horizontal="center" vertical="center"/>
    </xf>
    <xf numFmtId="0" fontId="0" fillId="3" borderId="82" xfId="0" applyFill="1" applyBorder="1" applyAlignment="1">
      <alignment horizontal="center" vertical="center"/>
    </xf>
    <xf numFmtId="0" fontId="0" fillId="3" borderId="83" xfId="0" applyFill="1" applyBorder="1" applyAlignment="1">
      <alignment horizontal="center" vertical="center"/>
    </xf>
    <xf numFmtId="0" fontId="0" fillId="0" borderId="80" xfId="0" applyFill="1" applyBorder="1" applyAlignment="1">
      <alignment horizontal="center" vertical="center"/>
    </xf>
    <xf numFmtId="0" fontId="0" fillId="0" borderId="81" xfId="0" applyFill="1" applyBorder="1" applyAlignment="1">
      <alignment horizontal="center" vertical="center"/>
    </xf>
    <xf numFmtId="0" fontId="0" fillId="0" borderId="83" xfId="0" applyFill="1" applyBorder="1" applyAlignment="1">
      <alignment horizontal="center" vertical="center"/>
    </xf>
    <xf numFmtId="0" fontId="0" fillId="0" borderId="84" xfId="0" applyFill="1" applyBorder="1" applyAlignment="1">
      <alignment horizontal="center" vertical="center"/>
    </xf>
    <xf numFmtId="0" fontId="0" fillId="0" borderId="76" xfId="0" applyFill="1" applyBorder="1" applyAlignment="1">
      <alignment horizontal="center" vertical="center"/>
    </xf>
    <xf numFmtId="0" fontId="0" fillId="0" borderId="77" xfId="0" applyFill="1" applyBorder="1" applyAlignment="1">
      <alignment horizontal="center" vertical="center"/>
    </xf>
    <xf numFmtId="0" fontId="0" fillId="0" borderId="79" xfId="0" applyFill="1" applyBorder="1" applyAlignment="1">
      <alignment horizontal="center" vertical="center"/>
    </xf>
    <xf numFmtId="0" fontId="0" fillId="0" borderId="78" xfId="0" applyFill="1" applyBorder="1" applyAlignment="1">
      <alignment horizontal="center" vertical="center"/>
    </xf>
    <xf numFmtId="0" fontId="0" fillId="3" borderId="71" xfId="0" applyFill="1" applyBorder="1" applyAlignment="1" applyProtection="1">
      <alignment horizontal="center" vertical="center"/>
    </xf>
    <xf numFmtId="0" fontId="0" fillId="3" borderId="0" xfId="0" applyFill="1" applyBorder="1" applyAlignment="1" applyProtection="1">
      <alignment horizontal="center" vertical="center"/>
    </xf>
    <xf numFmtId="0" fontId="0" fillId="3" borderId="73" xfId="0" applyFill="1" applyBorder="1" applyAlignment="1" applyProtection="1">
      <alignment horizontal="center" vertical="center"/>
    </xf>
    <xf numFmtId="0" fontId="0" fillId="3" borderId="74" xfId="0" applyFill="1" applyBorder="1" applyAlignment="1" applyProtection="1">
      <alignment horizontal="center" vertical="center"/>
    </xf>
    <xf numFmtId="0" fontId="0" fillId="0" borderId="0" xfId="0" applyFill="1" applyBorder="1" applyAlignment="1" applyProtection="1">
      <alignment horizontal="center" vertical="center"/>
    </xf>
    <xf numFmtId="0" fontId="0" fillId="0" borderId="72" xfId="0" applyFill="1" applyBorder="1" applyAlignment="1" applyProtection="1">
      <alignment horizontal="center" vertical="center"/>
    </xf>
    <xf numFmtId="0" fontId="0" fillId="0" borderId="74" xfId="0" applyFill="1" applyBorder="1" applyAlignment="1" applyProtection="1">
      <alignment horizontal="center" vertical="center"/>
    </xf>
    <xf numFmtId="0" fontId="0" fillId="0" borderId="75" xfId="0" applyFill="1" applyBorder="1" applyAlignment="1" applyProtection="1">
      <alignment horizontal="center" vertical="center"/>
    </xf>
    <xf numFmtId="49" fontId="0" fillId="5" borderId="68" xfId="0" applyNumberFormat="1" applyFill="1" applyBorder="1" applyAlignment="1" applyProtection="1">
      <alignment horizontal="center" vertical="center"/>
      <protection locked="0"/>
    </xf>
    <xf numFmtId="49" fontId="0" fillId="5" borderId="69" xfId="0" applyNumberFormat="1" applyFill="1" applyBorder="1" applyAlignment="1" applyProtection="1">
      <alignment horizontal="center" vertical="center"/>
      <protection locked="0"/>
    </xf>
    <xf numFmtId="49" fontId="0" fillId="5" borderId="71" xfId="0" applyNumberFormat="1" applyFill="1" applyBorder="1" applyAlignment="1" applyProtection="1">
      <alignment horizontal="center" vertical="center"/>
      <protection locked="0"/>
    </xf>
    <xf numFmtId="49" fontId="0" fillId="5" borderId="0" xfId="0" applyNumberFormat="1" applyFill="1" applyBorder="1" applyAlignment="1" applyProtection="1">
      <alignment horizontal="center" vertical="center"/>
      <protection locked="0"/>
    </xf>
    <xf numFmtId="49" fontId="0" fillId="5" borderId="70" xfId="0" applyNumberFormat="1" applyFill="1" applyBorder="1" applyAlignment="1" applyProtection="1">
      <alignment horizontal="center" vertical="center"/>
      <protection locked="0"/>
    </xf>
    <xf numFmtId="49" fontId="0" fillId="5" borderId="72" xfId="0" applyNumberFormat="1" applyFill="1" applyBorder="1" applyAlignment="1" applyProtection="1">
      <alignment horizontal="center" vertical="center"/>
      <protection locked="0"/>
    </xf>
    <xf numFmtId="49" fontId="0" fillId="4" borderId="71" xfId="0" quotePrefix="1" applyNumberFormat="1" applyFill="1" applyBorder="1" applyAlignment="1" applyProtection="1">
      <alignment horizontal="center" vertical="center"/>
      <protection locked="0"/>
    </xf>
    <xf numFmtId="49" fontId="0" fillId="4" borderId="0" xfId="0" applyNumberFormat="1" applyFill="1" applyBorder="1" applyAlignment="1" applyProtection="1">
      <alignment horizontal="center" vertical="center"/>
      <protection locked="0"/>
    </xf>
    <xf numFmtId="49" fontId="0" fillId="4" borderId="73" xfId="0" applyNumberFormat="1" applyFill="1" applyBorder="1" applyAlignment="1" applyProtection="1">
      <alignment horizontal="center" vertical="center"/>
      <protection locked="0"/>
    </xf>
    <xf numFmtId="49" fontId="0" fillId="4" borderId="74" xfId="0" applyNumberFormat="1" applyFill="1" applyBorder="1" applyAlignment="1" applyProtection="1">
      <alignment horizontal="center" vertical="center"/>
      <protection locked="0"/>
    </xf>
    <xf numFmtId="49" fontId="0" fillId="5" borderId="74" xfId="0" applyNumberFormat="1" applyFill="1" applyBorder="1" applyAlignment="1" applyProtection="1">
      <alignment horizontal="center" vertical="center"/>
      <protection locked="0"/>
    </xf>
    <xf numFmtId="49" fontId="0" fillId="5" borderId="75" xfId="0" applyNumberFormat="1" applyFill="1" applyBorder="1" applyAlignment="1" applyProtection="1">
      <alignment horizontal="center" vertical="center"/>
      <protection locked="0"/>
    </xf>
    <xf numFmtId="49" fontId="0" fillId="4" borderId="71" xfId="0" applyNumberFormat="1" applyFill="1" applyBorder="1" applyAlignment="1" applyProtection="1">
      <alignment horizontal="center" vertical="center"/>
      <protection locked="0"/>
    </xf>
    <xf numFmtId="0" fontId="0" fillId="0" borderId="68" xfId="0" applyFill="1" applyBorder="1" applyAlignment="1" applyProtection="1">
      <alignment horizontal="center" vertical="center"/>
    </xf>
    <xf numFmtId="0" fontId="0" fillId="0" borderId="69" xfId="0" applyFill="1" applyBorder="1" applyAlignment="1" applyProtection="1">
      <alignment horizontal="center" vertical="center"/>
    </xf>
    <xf numFmtId="0" fontId="0" fillId="0" borderId="71" xfId="0" applyFill="1" applyBorder="1" applyAlignment="1" applyProtection="1">
      <alignment horizontal="center" vertical="center"/>
    </xf>
    <xf numFmtId="0" fontId="0" fillId="0" borderId="70" xfId="0" applyFill="1" applyBorder="1" applyAlignment="1" applyProtection="1">
      <alignment horizontal="center" vertical="center"/>
    </xf>
    <xf numFmtId="49" fontId="0" fillId="5" borderId="85" xfId="0" applyNumberFormat="1" applyFill="1" applyBorder="1" applyAlignment="1" applyProtection="1">
      <alignment horizontal="center" vertical="center"/>
      <protection locked="0"/>
    </xf>
    <xf numFmtId="49" fontId="0" fillId="5" borderId="86" xfId="0" applyNumberFormat="1" applyFill="1" applyBorder="1" applyAlignment="1" applyProtection="1">
      <alignment horizontal="center" vertical="center"/>
      <protection locked="0"/>
    </xf>
    <xf numFmtId="49" fontId="0" fillId="5" borderId="88" xfId="0" applyNumberFormat="1" applyFill="1" applyBorder="1" applyAlignment="1" applyProtection="1">
      <alignment horizontal="center" vertical="center"/>
      <protection locked="0"/>
    </xf>
    <xf numFmtId="49" fontId="0" fillId="5" borderId="87" xfId="0" applyNumberFormat="1" applyFill="1" applyBorder="1" applyAlignment="1" applyProtection="1">
      <alignment horizontal="center" vertical="center"/>
      <protection locked="0"/>
    </xf>
    <xf numFmtId="49" fontId="0" fillId="5" borderId="89" xfId="0" applyNumberFormat="1" applyFill="1" applyBorder="1" applyAlignment="1" applyProtection="1">
      <alignment horizontal="center" vertical="center"/>
      <protection locked="0"/>
    </xf>
    <xf numFmtId="49" fontId="0" fillId="4" borderId="88" xfId="0" applyNumberFormat="1" applyFill="1" applyBorder="1" applyAlignment="1" applyProtection="1">
      <alignment horizontal="center" vertical="center"/>
      <protection locked="0"/>
    </xf>
    <xf numFmtId="49" fontId="0" fillId="4" borderId="90" xfId="0" applyNumberFormat="1" applyFill="1" applyBorder="1" applyAlignment="1" applyProtection="1">
      <alignment horizontal="center" vertical="center"/>
      <protection locked="0"/>
    </xf>
    <xf numFmtId="49" fontId="0" fillId="4" borderId="91" xfId="0" applyNumberFormat="1" applyFill="1" applyBorder="1" applyAlignment="1" applyProtection="1">
      <alignment horizontal="center" vertical="center"/>
      <protection locked="0"/>
    </xf>
    <xf numFmtId="49" fontId="0" fillId="5" borderId="91" xfId="0" applyNumberFormat="1" applyFill="1" applyBorder="1" applyAlignment="1" applyProtection="1">
      <alignment horizontal="center" vertical="center"/>
      <protection locked="0"/>
    </xf>
    <xf numFmtId="49" fontId="0" fillId="5" borderId="92" xfId="0" applyNumberFormat="1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center" vertical="center"/>
    </xf>
    <xf numFmtId="0" fontId="0" fillId="2" borderId="11" xfId="0" applyFill="1" applyBorder="1" applyAlignment="1" applyProtection="1">
      <alignment horizontal="center" vertical="center"/>
    </xf>
    <xf numFmtId="0" fontId="13" fillId="0" borderId="19" xfId="0" applyFont="1" applyBorder="1" applyAlignment="1" applyProtection="1">
      <alignment vertical="center"/>
      <protection locked="0"/>
    </xf>
    <xf numFmtId="0" fontId="13" fillId="0" borderId="35" xfId="0" applyFont="1" applyBorder="1" applyAlignment="1" applyProtection="1">
      <alignment vertical="center"/>
      <protection locked="0"/>
    </xf>
    <xf numFmtId="0" fontId="13" fillId="0" borderId="20" xfId="0" applyFont="1" applyBorder="1" applyAlignment="1" applyProtection="1">
      <alignment vertical="center"/>
      <protection locked="0"/>
    </xf>
    <xf numFmtId="0" fontId="13" fillId="0" borderId="102" xfId="0" applyFont="1" applyBorder="1" applyAlignment="1" applyProtection="1">
      <alignment vertical="center"/>
      <protection locked="0"/>
    </xf>
    <xf numFmtId="0" fontId="13" fillId="0" borderId="36" xfId="0" applyFont="1" applyBorder="1" applyAlignment="1" applyProtection="1">
      <alignment vertical="center"/>
      <protection locked="0"/>
    </xf>
    <xf numFmtId="0" fontId="13" fillId="0" borderId="37" xfId="0" applyFont="1" applyBorder="1" applyAlignment="1" applyProtection="1">
      <alignment vertical="center"/>
      <protection locked="0"/>
    </xf>
    <xf numFmtId="0" fontId="13" fillId="0" borderId="28" xfId="0" applyFont="1" applyBorder="1" applyAlignment="1" applyProtection="1">
      <alignment vertical="center"/>
      <protection locked="0"/>
    </xf>
    <xf numFmtId="0" fontId="13" fillId="0" borderId="25" xfId="0" applyFont="1" applyBorder="1" applyAlignment="1" applyProtection="1">
      <alignment vertical="center"/>
      <protection locked="0"/>
    </xf>
    <xf numFmtId="0" fontId="13" fillId="0" borderId="66" xfId="0" applyFont="1" applyBorder="1" applyAlignment="1" applyProtection="1">
      <alignment vertical="center"/>
      <protection locked="0"/>
    </xf>
    <xf numFmtId="0" fontId="0" fillId="2" borderId="19" xfId="0" applyFill="1" applyBorder="1" applyAlignment="1">
      <alignment vertical="center"/>
    </xf>
    <xf numFmtId="0" fontId="0" fillId="2" borderId="35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102" xfId="0" applyFill="1" applyBorder="1" applyAlignment="1">
      <alignment vertical="center"/>
    </xf>
    <xf numFmtId="0" fontId="0" fillId="2" borderId="36" xfId="0" applyFill="1" applyBorder="1" applyAlignment="1">
      <alignment vertical="center"/>
    </xf>
    <xf numFmtId="0" fontId="0" fillId="2" borderId="37" xfId="0" applyFill="1" applyBorder="1" applyAlignment="1">
      <alignment vertical="center"/>
    </xf>
    <xf numFmtId="0" fontId="0" fillId="2" borderId="103" xfId="0" applyFill="1" applyBorder="1" applyAlignment="1">
      <alignment vertical="center"/>
    </xf>
    <xf numFmtId="0" fontId="0" fillId="2" borderId="101" xfId="0" applyFill="1" applyBorder="1" applyAlignment="1">
      <alignment vertical="center"/>
    </xf>
    <xf numFmtId="0" fontId="0" fillId="2" borderId="57" xfId="0" applyFill="1" applyBorder="1" applyAlignment="1">
      <alignment vertical="center"/>
    </xf>
    <xf numFmtId="0" fontId="0" fillId="0" borderId="41" xfId="0" applyBorder="1" applyAlignment="1" applyProtection="1">
      <alignment vertical="center"/>
      <protection locked="0"/>
    </xf>
    <xf numFmtId="0" fontId="0" fillId="0" borderId="43" xfId="0" applyBorder="1" applyAlignment="1" applyProtection="1">
      <alignment vertical="center"/>
      <protection locked="0"/>
    </xf>
    <xf numFmtId="0" fontId="3" fillId="0" borderId="33" xfId="0" applyFont="1" applyBorder="1" applyAlignment="1">
      <alignment horizontal="center" vertical="center"/>
    </xf>
    <xf numFmtId="0" fontId="3" fillId="0" borderId="94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4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54" xfId="0" applyNumberFormat="1" applyFont="1" applyBorder="1" applyAlignment="1">
      <alignment horizontal="center" vertical="center"/>
    </xf>
    <xf numFmtId="0" fontId="5" fillId="0" borderId="47" xfId="0" applyNumberFormat="1" applyFont="1" applyBorder="1" applyAlignment="1">
      <alignment horizontal="center" vertical="center"/>
    </xf>
    <xf numFmtId="0" fontId="5" fillId="0" borderId="48" xfId="0" applyNumberFormat="1" applyFont="1" applyBorder="1" applyAlignment="1">
      <alignment horizontal="center" vertical="center"/>
    </xf>
    <xf numFmtId="0" fontId="5" fillId="0" borderId="46" xfId="0" applyNumberFormat="1" applyFont="1" applyBorder="1" applyAlignment="1">
      <alignment horizontal="center" vertical="center"/>
    </xf>
    <xf numFmtId="0" fontId="0" fillId="2" borderId="65" xfId="0" applyFill="1" applyBorder="1" applyAlignment="1">
      <alignment horizontal="center" vertical="center"/>
    </xf>
  </cellXfs>
  <cellStyles count="1">
    <cellStyle name="標準" xfId="0" builtinId="0"/>
  </cellStyles>
  <dxfs count="19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67A9-19FC-4D09-BEB3-2956DEEF6FFF}">
  <dimension ref="A1:BN237"/>
  <sheetViews>
    <sheetView showGridLines="0" showRowColHeaders="0" zoomScaleNormal="100" workbookViewId="0">
      <selection activeCell="C5" sqref="C5:D6"/>
    </sheetView>
  </sheetViews>
  <sheetFormatPr baseColWidth="10" defaultColWidth="8.7109375" defaultRowHeight="20"/>
  <cols>
    <col min="1" max="53" width="2" customWidth="1"/>
    <col min="54" max="54" width="3.28515625" customWidth="1"/>
    <col min="55" max="55" width="3.7109375" bestFit="1" customWidth="1"/>
    <col min="56" max="56" width="10.42578125" bestFit="1" customWidth="1"/>
    <col min="57" max="57" width="8.5703125" bestFit="1" customWidth="1"/>
    <col min="58" max="58" width="6.85546875" bestFit="1" customWidth="1"/>
    <col min="59" max="59" width="21.28515625" bestFit="1" customWidth="1"/>
    <col min="60" max="60" width="8.5703125" bestFit="1" customWidth="1"/>
    <col min="61" max="61" width="5.140625" bestFit="1" customWidth="1"/>
    <col min="66" max="66" width="2.7109375" bestFit="1" customWidth="1"/>
  </cols>
  <sheetData>
    <row r="1" spans="1:52" ht="27">
      <c r="A1" s="1" t="s">
        <v>0</v>
      </c>
      <c r="L1" t="s">
        <v>1</v>
      </c>
      <c r="AG1" s="121" t="s">
        <v>2</v>
      </c>
    </row>
    <row r="2" spans="1:52" ht="13" customHeight="1" thickBot="1"/>
    <row r="3" spans="1:52" ht="13" customHeight="1">
      <c r="A3" s="543"/>
      <c r="B3" s="544"/>
      <c r="C3" s="544"/>
      <c r="D3" s="547"/>
      <c r="E3" s="543" t="s">
        <v>3</v>
      </c>
      <c r="F3" s="544"/>
      <c r="G3" s="544" t="s">
        <v>3</v>
      </c>
      <c r="H3" s="547"/>
      <c r="I3" s="543" t="s">
        <v>3</v>
      </c>
      <c r="J3" s="544"/>
      <c r="K3" s="544" t="s">
        <v>3</v>
      </c>
      <c r="L3" s="547"/>
      <c r="M3" s="543" t="s">
        <v>3</v>
      </c>
      <c r="N3" s="544"/>
      <c r="O3" s="544" t="s">
        <v>3</v>
      </c>
      <c r="P3" s="547"/>
      <c r="Q3" s="543" t="s">
        <v>3</v>
      </c>
      <c r="R3" s="544"/>
      <c r="S3" s="544" t="s">
        <v>3</v>
      </c>
      <c r="T3" s="547"/>
      <c r="U3" s="543" t="s">
        <v>3</v>
      </c>
      <c r="V3" s="544"/>
      <c r="W3" s="544" t="s">
        <v>3</v>
      </c>
      <c r="X3" s="547"/>
      <c r="Y3" s="543" t="s">
        <v>3</v>
      </c>
      <c r="Z3" s="544"/>
      <c r="AA3" s="544" t="s">
        <v>3</v>
      </c>
      <c r="AB3" s="547"/>
      <c r="AC3" s="543" t="s">
        <v>3</v>
      </c>
      <c r="AD3" s="544"/>
      <c r="AE3" s="544" t="s">
        <v>3</v>
      </c>
      <c r="AF3" s="547"/>
      <c r="AG3" s="543" t="s">
        <v>3</v>
      </c>
      <c r="AH3" s="544"/>
      <c r="AI3" s="544" t="s">
        <v>3</v>
      </c>
      <c r="AJ3" s="547"/>
      <c r="AK3" s="543" t="s">
        <v>3</v>
      </c>
      <c r="AL3" s="544"/>
      <c r="AM3" s="544" t="s">
        <v>3</v>
      </c>
      <c r="AN3" s="547"/>
      <c r="AO3" s="543" t="s">
        <v>3</v>
      </c>
      <c r="AP3" s="544"/>
      <c r="AQ3" s="544" t="s">
        <v>3</v>
      </c>
      <c r="AR3" s="547"/>
      <c r="AS3" s="543" t="s">
        <v>3</v>
      </c>
      <c r="AT3" s="544"/>
      <c r="AU3" s="544" t="s">
        <v>3</v>
      </c>
      <c r="AV3" s="547"/>
      <c r="AW3" s="543" t="s">
        <v>3</v>
      </c>
      <c r="AX3" s="544"/>
      <c r="AY3" s="544" t="s">
        <v>3</v>
      </c>
      <c r="AZ3" s="547"/>
    </row>
    <row r="4" spans="1:52" ht="13" customHeight="1">
      <c r="A4" s="545"/>
      <c r="B4" s="546"/>
      <c r="C4" s="546"/>
      <c r="D4" s="548"/>
      <c r="E4" s="545"/>
      <c r="F4" s="546"/>
      <c r="G4" s="546"/>
      <c r="H4" s="548"/>
      <c r="I4" s="545"/>
      <c r="J4" s="546"/>
      <c r="K4" s="546"/>
      <c r="L4" s="548"/>
      <c r="M4" s="545"/>
      <c r="N4" s="546"/>
      <c r="O4" s="546"/>
      <c r="P4" s="548"/>
      <c r="Q4" s="545"/>
      <c r="R4" s="546"/>
      <c r="S4" s="546"/>
      <c r="T4" s="548"/>
      <c r="U4" s="545"/>
      <c r="V4" s="546"/>
      <c r="W4" s="546"/>
      <c r="X4" s="548"/>
      <c r="Y4" s="545"/>
      <c r="Z4" s="546"/>
      <c r="AA4" s="546"/>
      <c r="AB4" s="548"/>
      <c r="AC4" s="545"/>
      <c r="AD4" s="546"/>
      <c r="AE4" s="546"/>
      <c r="AF4" s="548"/>
      <c r="AG4" s="545"/>
      <c r="AH4" s="546"/>
      <c r="AI4" s="546"/>
      <c r="AJ4" s="548"/>
      <c r="AK4" s="545"/>
      <c r="AL4" s="546"/>
      <c r="AM4" s="546"/>
      <c r="AN4" s="548"/>
      <c r="AO4" s="545"/>
      <c r="AP4" s="546"/>
      <c r="AQ4" s="546"/>
      <c r="AR4" s="548"/>
      <c r="AS4" s="545"/>
      <c r="AT4" s="546"/>
      <c r="AU4" s="546"/>
      <c r="AV4" s="548"/>
      <c r="AW4" s="545"/>
      <c r="AX4" s="546"/>
      <c r="AY4" s="546"/>
      <c r="AZ4" s="548"/>
    </row>
    <row r="5" spans="1:52" ht="13" customHeight="1">
      <c r="A5" s="555" t="s">
        <v>295</v>
      </c>
      <c r="B5" s="550"/>
      <c r="C5" s="546" t="s">
        <v>3</v>
      </c>
      <c r="D5" s="548"/>
      <c r="E5" s="555" t="s">
        <v>297</v>
      </c>
      <c r="F5" s="550"/>
      <c r="G5" s="546" t="s">
        <v>3</v>
      </c>
      <c r="H5" s="548"/>
      <c r="I5" s="555" t="s">
        <v>6</v>
      </c>
      <c r="J5" s="550"/>
      <c r="K5" s="546" t="s">
        <v>3</v>
      </c>
      <c r="L5" s="548"/>
      <c r="M5" s="555" t="s">
        <v>7</v>
      </c>
      <c r="N5" s="550"/>
      <c r="O5" s="546" t="s">
        <v>3</v>
      </c>
      <c r="P5" s="548"/>
      <c r="Q5" s="555" t="s">
        <v>8</v>
      </c>
      <c r="R5" s="550"/>
      <c r="S5" s="546" t="s">
        <v>3</v>
      </c>
      <c r="T5" s="548"/>
      <c r="U5" s="555" t="s">
        <v>9</v>
      </c>
      <c r="V5" s="550"/>
      <c r="W5" s="546" t="s">
        <v>3</v>
      </c>
      <c r="X5" s="548"/>
      <c r="Y5" s="555" t="s">
        <v>10</v>
      </c>
      <c r="Z5" s="550"/>
      <c r="AA5" s="546" t="s">
        <v>3</v>
      </c>
      <c r="AB5" s="548"/>
      <c r="AC5" s="555" t="s">
        <v>11</v>
      </c>
      <c r="AD5" s="550"/>
      <c r="AE5" s="546" t="s">
        <v>3</v>
      </c>
      <c r="AF5" s="548"/>
      <c r="AG5" s="555" t="s">
        <v>12</v>
      </c>
      <c r="AH5" s="550"/>
      <c r="AI5" s="546" t="s">
        <v>3</v>
      </c>
      <c r="AJ5" s="548"/>
      <c r="AK5" s="555" t="s">
        <v>13</v>
      </c>
      <c r="AL5" s="550"/>
      <c r="AM5" s="546" t="s">
        <v>3</v>
      </c>
      <c r="AN5" s="548"/>
      <c r="AO5" s="555" t="s">
        <v>14</v>
      </c>
      <c r="AP5" s="550"/>
      <c r="AQ5" s="546" t="s">
        <v>3</v>
      </c>
      <c r="AR5" s="548"/>
      <c r="AS5" s="555" t="s">
        <v>15</v>
      </c>
      <c r="AT5" s="550"/>
      <c r="AU5" s="546" t="s">
        <v>3</v>
      </c>
      <c r="AV5" s="548"/>
      <c r="AW5" s="555" t="s">
        <v>904</v>
      </c>
      <c r="AX5" s="550"/>
      <c r="AY5" s="546" t="s">
        <v>3</v>
      </c>
      <c r="AZ5" s="548"/>
    </row>
    <row r="6" spans="1:52" ht="13" customHeight="1" thickBot="1">
      <c r="A6" s="551"/>
      <c r="B6" s="552"/>
      <c r="C6" s="553"/>
      <c r="D6" s="554"/>
      <c r="E6" s="551"/>
      <c r="F6" s="552"/>
      <c r="G6" s="553"/>
      <c r="H6" s="554"/>
      <c r="I6" s="551"/>
      <c r="J6" s="552"/>
      <c r="K6" s="553"/>
      <c r="L6" s="554"/>
      <c r="M6" s="551"/>
      <c r="N6" s="552"/>
      <c r="O6" s="553"/>
      <c r="P6" s="554"/>
      <c r="Q6" s="551"/>
      <c r="R6" s="552"/>
      <c r="S6" s="553"/>
      <c r="T6" s="554"/>
      <c r="U6" s="551"/>
      <c r="V6" s="552"/>
      <c r="W6" s="553"/>
      <c r="X6" s="554"/>
      <c r="Y6" s="551"/>
      <c r="Z6" s="552"/>
      <c r="AA6" s="553"/>
      <c r="AB6" s="554"/>
      <c r="AC6" s="551"/>
      <c r="AD6" s="552"/>
      <c r="AE6" s="553"/>
      <c r="AF6" s="554"/>
      <c r="AG6" s="551"/>
      <c r="AH6" s="552"/>
      <c r="AI6" s="553"/>
      <c r="AJ6" s="554"/>
      <c r="AK6" s="551"/>
      <c r="AL6" s="552"/>
      <c r="AM6" s="553"/>
      <c r="AN6" s="554"/>
      <c r="AO6" s="551"/>
      <c r="AP6" s="552"/>
      <c r="AQ6" s="553"/>
      <c r="AR6" s="554"/>
      <c r="AS6" s="551"/>
      <c r="AT6" s="552"/>
      <c r="AU6" s="553"/>
      <c r="AV6" s="554"/>
      <c r="AW6" s="551"/>
      <c r="AX6" s="552"/>
      <c r="AY6" s="553"/>
      <c r="AZ6" s="554"/>
    </row>
    <row r="7" spans="1:52" ht="13" customHeight="1">
      <c r="C7" s="543" t="s">
        <v>23</v>
      </c>
      <c r="D7" s="544"/>
      <c r="E7" s="544" t="s">
        <v>3</v>
      </c>
      <c r="F7" s="547"/>
      <c r="G7" s="543" t="s">
        <v>25</v>
      </c>
      <c r="H7" s="544"/>
      <c r="I7" s="544"/>
      <c r="J7" s="547"/>
      <c r="K7" s="543" t="s">
        <v>27</v>
      </c>
      <c r="L7" s="544"/>
      <c r="M7" s="544"/>
      <c r="N7" s="547"/>
      <c r="O7" s="543" t="s">
        <v>29</v>
      </c>
      <c r="P7" s="544"/>
      <c r="Q7" s="544"/>
      <c r="R7" s="547"/>
      <c r="S7" s="543" t="s">
        <v>31</v>
      </c>
      <c r="T7" s="544"/>
      <c r="U7" s="544" t="s">
        <v>3</v>
      </c>
      <c r="V7" s="547"/>
      <c r="W7" s="543" t="s">
        <v>33</v>
      </c>
      <c r="X7" s="544"/>
      <c r="Y7" s="544" t="s">
        <v>3</v>
      </c>
      <c r="Z7" s="547"/>
      <c r="AA7" s="543" t="s">
        <v>35</v>
      </c>
      <c r="AB7" s="544"/>
      <c r="AC7" s="544"/>
      <c r="AD7" s="547"/>
      <c r="AE7" s="543" t="s">
        <v>37</v>
      </c>
      <c r="AF7" s="544"/>
      <c r="AG7" s="544"/>
      <c r="AH7" s="547"/>
      <c r="AI7" s="543" t="s">
        <v>39</v>
      </c>
      <c r="AJ7" s="544"/>
      <c r="AK7" s="544"/>
      <c r="AL7" s="547"/>
      <c r="AM7" s="543" t="s">
        <v>41</v>
      </c>
      <c r="AN7" s="544"/>
      <c r="AO7" s="544"/>
      <c r="AP7" s="547"/>
      <c r="AQ7" s="543" t="s">
        <v>3</v>
      </c>
      <c r="AR7" s="544"/>
      <c r="AS7" s="544" t="s">
        <v>3</v>
      </c>
      <c r="AT7" s="547"/>
      <c r="AU7" s="543" t="s">
        <v>3</v>
      </c>
      <c r="AV7" s="544"/>
      <c r="AW7" s="544" t="s">
        <v>3</v>
      </c>
      <c r="AX7" s="547"/>
    </row>
    <row r="8" spans="1:52" ht="13" customHeight="1">
      <c r="C8" s="545"/>
      <c r="D8" s="546"/>
      <c r="E8" s="546"/>
      <c r="F8" s="548"/>
      <c r="G8" s="545"/>
      <c r="H8" s="546"/>
      <c r="I8" s="546"/>
      <c r="J8" s="548"/>
      <c r="K8" s="545"/>
      <c r="L8" s="546"/>
      <c r="M8" s="546"/>
      <c r="N8" s="548"/>
      <c r="O8" s="545"/>
      <c r="P8" s="546"/>
      <c r="Q8" s="546"/>
      <c r="R8" s="548"/>
      <c r="S8" s="545"/>
      <c r="T8" s="546"/>
      <c r="U8" s="546"/>
      <c r="V8" s="548"/>
      <c r="W8" s="545"/>
      <c r="X8" s="546"/>
      <c r="Y8" s="546"/>
      <c r="Z8" s="548"/>
      <c r="AA8" s="545"/>
      <c r="AB8" s="546"/>
      <c r="AC8" s="546"/>
      <c r="AD8" s="548"/>
      <c r="AE8" s="545"/>
      <c r="AF8" s="546"/>
      <c r="AG8" s="546"/>
      <c r="AH8" s="548"/>
      <c r="AI8" s="545"/>
      <c r="AJ8" s="546"/>
      <c r="AK8" s="546"/>
      <c r="AL8" s="548"/>
      <c r="AM8" s="545"/>
      <c r="AN8" s="546"/>
      <c r="AO8" s="546"/>
      <c r="AP8" s="548"/>
      <c r="AQ8" s="545"/>
      <c r="AR8" s="546"/>
      <c r="AS8" s="546"/>
      <c r="AT8" s="548"/>
      <c r="AU8" s="545"/>
      <c r="AV8" s="546"/>
      <c r="AW8" s="546"/>
      <c r="AX8" s="548"/>
    </row>
    <row r="9" spans="1:52" ht="13" customHeight="1">
      <c r="C9" s="549" t="s">
        <v>22</v>
      </c>
      <c r="D9" s="550"/>
      <c r="E9" s="546"/>
      <c r="F9" s="548"/>
      <c r="G9" s="555" t="s">
        <v>24</v>
      </c>
      <c r="H9" s="550"/>
      <c r="I9" s="546" t="s">
        <v>474</v>
      </c>
      <c r="J9" s="548"/>
      <c r="K9" s="555" t="s">
        <v>26</v>
      </c>
      <c r="L9" s="550"/>
      <c r="M9" s="546" t="s">
        <v>16</v>
      </c>
      <c r="N9" s="548"/>
      <c r="O9" s="555" t="s">
        <v>28</v>
      </c>
      <c r="P9" s="550"/>
      <c r="Q9" s="546" t="s">
        <v>533</v>
      </c>
      <c r="R9" s="548"/>
      <c r="S9" s="555" t="s">
        <v>30</v>
      </c>
      <c r="T9" s="550"/>
      <c r="U9" s="546"/>
      <c r="V9" s="548"/>
      <c r="W9" s="555" t="s">
        <v>32</v>
      </c>
      <c r="X9" s="550"/>
      <c r="Y9" s="546"/>
      <c r="Z9" s="548"/>
      <c r="AA9" s="555" t="s">
        <v>34</v>
      </c>
      <c r="AB9" s="550"/>
      <c r="AC9" s="546" t="s">
        <v>18</v>
      </c>
      <c r="AD9" s="548"/>
      <c r="AE9" s="555" t="s">
        <v>36</v>
      </c>
      <c r="AF9" s="550"/>
      <c r="AG9" s="546" t="s">
        <v>19</v>
      </c>
      <c r="AH9" s="548"/>
      <c r="AI9" s="555" t="s">
        <v>38</v>
      </c>
      <c r="AJ9" s="550"/>
      <c r="AK9" s="546" t="s">
        <v>20</v>
      </c>
      <c r="AL9" s="548"/>
      <c r="AM9" s="555" t="s">
        <v>40</v>
      </c>
      <c r="AN9" s="550"/>
      <c r="AO9" s="546" t="s">
        <v>21</v>
      </c>
      <c r="AP9" s="548"/>
      <c r="AQ9" s="555" t="s">
        <v>42</v>
      </c>
      <c r="AR9" s="550"/>
      <c r="AS9" s="546" t="s">
        <v>3</v>
      </c>
      <c r="AT9" s="548"/>
      <c r="AU9" s="555" t="s">
        <v>43</v>
      </c>
      <c r="AV9" s="550"/>
      <c r="AW9" s="546" t="s">
        <v>3</v>
      </c>
      <c r="AX9" s="548"/>
    </row>
    <row r="10" spans="1:52" ht="13" customHeight="1" thickBot="1">
      <c r="C10" s="551"/>
      <c r="D10" s="552"/>
      <c r="E10" s="553"/>
      <c r="F10" s="554"/>
      <c r="G10" s="551"/>
      <c r="H10" s="552"/>
      <c r="I10" s="553"/>
      <c r="J10" s="554"/>
      <c r="K10" s="551"/>
      <c r="L10" s="552"/>
      <c r="M10" s="553"/>
      <c r="N10" s="554"/>
      <c r="O10" s="551"/>
      <c r="P10" s="550"/>
      <c r="Q10" s="546"/>
      <c r="R10" s="548"/>
      <c r="S10" s="555"/>
      <c r="T10" s="552"/>
      <c r="U10" s="553"/>
      <c r="V10" s="554"/>
      <c r="W10" s="551"/>
      <c r="X10" s="552"/>
      <c r="Y10" s="553"/>
      <c r="Z10" s="554"/>
      <c r="AA10" s="551"/>
      <c r="AB10" s="550"/>
      <c r="AC10" s="546"/>
      <c r="AD10" s="548"/>
      <c r="AE10" s="555"/>
      <c r="AF10" s="552"/>
      <c r="AG10" s="553"/>
      <c r="AH10" s="554"/>
      <c r="AI10" s="551"/>
      <c r="AJ10" s="552"/>
      <c r="AK10" s="553"/>
      <c r="AL10" s="554"/>
      <c r="AM10" s="551"/>
      <c r="AN10" s="552"/>
      <c r="AO10" s="553"/>
      <c r="AP10" s="554"/>
      <c r="AQ10" s="551"/>
      <c r="AR10" s="552"/>
      <c r="AS10" s="553"/>
      <c r="AT10" s="554"/>
      <c r="AU10" s="551"/>
      <c r="AV10" s="552"/>
      <c r="AW10" s="553"/>
      <c r="AX10" s="554"/>
    </row>
    <row r="11" spans="1:52" ht="13" customHeight="1" thickTop="1">
      <c r="D11" s="543" t="s">
        <v>56</v>
      </c>
      <c r="E11" s="544"/>
      <c r="F11" s="544"/>
      <c r="G11" s="547"/>
      <c r="H11" s="543" t="s">
        <v>58</v>
      </c>
      <c r="I11" s="544"/>
      <c r="J11" s="544"/>
      <c r="K11" s="547"/>
      <c r="L11" s="543" t="s">
        <v>60</v>
      </c>
      <c r="M11" s="544"/>
      <c r="N11" s="544"/>
      <c r="O11" s="544"/>
      <c r="P11" s="560" t="s">
        <v>62</v>
      </c>
      <c r="Q11" s="561"/>
      <c r="R11" s="561" t="s">
        <v>47</v>
      </c>
      <c r="S11" s="563"/>
      <c r="T11" s="544" t="s">
        <v>646</v>
      </c>
      <c r="U11" s="544"/>
      <c r="V11" s="544"/>
      <c r="W11" s="547"/>
      <c r="X11" s="543" t="s">
        <v>592</v>
      </c>
      <c r="Y11" s="544"/>
      <c r="Z11" s="544"/>
      <c r="AA11" s="544"/>
      <c r="AB11" s="560" t="s">
        <v>498</v>
      </c>
      <c r="AC11" s="561"/>
      <c r="AD11" s="561" t="s">
        <v>51</v>
      </c>
      <c r="AE11" s="563"/>
      <c r="AF11" s="544" t="s">
        <v>594</v>
      </c>
      <c r="AG11" s="544"/>
      <c r="AH11" s="544"/>
      <c r="AI11" s="547"/>
      <c r="AJ11" s="543" t="s">
        <v>595</v>
      </c>
      <c r="AK11" s="544"/>
      <c r="AL11" s="544"/>
      <c r="AM11" s="547"/>
      <c r="AN11" s="543" t="s">
        <v>73</v>
      </c>
      <c r="AO11" s="544"/>
      <c r="AP11" s="544"/>
      <c r="AQ11" s="547"/>
      <c r="AR11" s="543" t="s">
        <v>3</v>
      </c>
      <c r="AS11" s="544"/>
      <c r="AT11" s="544" t="s">
        <v>3</v>
      </c>
      <c r="AU11" s="547"/>
      <c r="AV11" s="543" t="s">
        <v>3</v>
      </c>
      <c r="AW11" s="544"/>
      <c r="AX11" s="544" t="s">
        <v>3</v>
      </c>
      <c r="AY11" s="547"/>
    </row>
    <row r="12" spans="1:52" ht="13" customHeight="1">
      <c r="D12" s="545"/>
      <c r="E12" s="546"/>
      <c r="F12" s="546"/>
      <c r="G12" s="548"/>
      <c r="H12" s="545"/>
      <c r="I12" s="546"/>
      <c r="J12" s="546"/>
      <c r="K12" s="548"/>
      <c r="L12" s="545"/>
      <c r="M12" s="546"/>
      <c r="N12" s="546"/>
      <c r="O12" s="546"/>
      <c r="P12" s="562"/>
      <c r="Q12" s="546"/>
      <c r="R12" s="546"/>
      <c r="S12" s="564"/>
      <c r="T12" s="546"/>
      <c r="U12" s="546"/>
      <c r="V12" s="546"/>
      <c r="W12" s="548"/>
      <c r="X12" s="545"/>
      <c r="Y12" s="546"/>
      <c r="Z12" s="546"/>
      <c r="AA12" s="546"/>
      <c r="AB12" s="562"/>
      <c r="AC12" s="546"/>
      <c r="AD12" s="546"/>
      <c r="AE12" s="564"/>
      <c r="AF12" s="546"/>
      <c r="AG12" s="546"/>
      <c r="AH12" s="546"/>
      <c r="AI12" s="548"/>
      <c r="AJ12" s="545"/>
      <c r="AK12" s="546"/>
      <c r="AL12" s="546"/>
      <c r="AM12" s="548"/>
      <c r="AN12" s="545"/>
      <c r="AO12" s="546"/>
      <c r="AP12" s="546"/>
      <c r="AQ12" s="548"/>
      <c r="AR12" s="545"/>
      <c r="AS12" s="546"/>
      <c r="AT12" s="546"/>
      <c r="AU12" s="548"/>
      <c r="AV12" s="545"/>
      <c r="AW12" s="546"/>
      <c r="AX12" s="546"/>
      <c r="AY12" s="548"/>
    </row>
    <row r="13" spans="1:52" ht="13" customHeight="1">
      <c r="D13" s="555" t="s">
        <v>55</v>
      </c>
      <c r="E13" s="550"/>
      <c r="F13" s="546" t="s">
        <v>44</v>
      </c>
      <c r="G13" s="548"/>
      <c r="H13" s="555" t="s">
        <v>57</v>
      </c>
      <c r="I13" s="550"/>
      <c r="J13" s="546" t="s">
        <v>476</v>
      </c>
      <c r="K13" s="548"/>
      <c r="L13" s="555" t="s">
        <v>59</v>
      </c>
      <c r="M13" s="550"/>
      <c r="N13" s="546" t="s">
        <v>46</v>
      </c>
      <c r="O13" s="546"/>
      <c r="P13" s="565" t="s">
        <v>61</v>
      </c>
      <c r="Q13" s="550"/>
      <c r="R13" s="546" t="s">
        <v>590</v>
      </c>
      <c r="S13" s="564"/>
      <c r="T13" s="550" t="s">
        <v>63</v>
      </c>
      <c r="U13" s="550"/>
      <c r="V13" s="546" t="s">
        <v>591</v>
      </c>
      <c r="W13" s="548"/>
      <c r="X13" s="555" t="s">
        <v>64</v>
      </c>
      <c r="Y13" s="550"/>
      <c r="Z13" s="546" t="s">
        <v>593</v>
      </c>
      <c r="AA13" s="546"/>
      <c r="AB13" s="565" t="s">
        <v>66</v>
      </c>
      <c r="AC13" s="550"/>
      <c r="AD13" s="546" t="s">
        <v>538</v>
      </c>
      <c r="AE13" s="564"/>
      <c r="AF13" s="550" t="s">
        <v>68</v>
      </c>
      <c r="AG13" s="550"/>
      <c r="AH13" s="546" t="s">
        <v>531</v>
      </c>
      <c r="AI13" s="548"/>
      <c r="AJ13" s="555" t="s">
        <v>70</v>
      </c>
      <c r="AK13" s="550"/>
      <c r="AL13" s="546" t="s">
        <v>596</v>
      </c>
      <c r="AM13" s="548"/>
      <c r="AN13" s="555" t="s">
        <v>72</v>
      </c>
      <c r="AO13" s="550"/>
      <c r="AP13" s="546" t="s">
        <v>477</v>
      </c>
      <c r="AQ13" s="548"/>
      <c r="AR13" s="555" t="s">
        <v>74</v>
      </c>
      <c r="AS13" s="550"/>
      <c r="AT13" s="546" t="s">
        <v>3</v>
      </c>
      <c r="AU13" s="548"/>
      <c r="AV13" s="555" t="s">
        <v>115</v>
      </c>
      <c r="AW13" s="550"/>
      <c r="AX13" s="546" t="s">
        <v>3</v>
      </c>
      <c r="AY13" s="548"/>
    </row>
    <row r="14" spans="1:52" ht="13" customHeight="1" thickBot="1">
      <c r="D14" s="551"/>
      <c r="E14" s="552"/>
      <c r="F14" s="553"/>
      <c r="G14" s="554"/>
      <c r="H14" s="551"/>
      <c r="I14" s="552"/>
      <c r="J14" s="553"/>
      <c r="K14" s="554"/>
      <c r="L14" s="551"/>
      <c r="M14" s="552"/>
      <c r="N14" s="553"/>
      <c r="O14" s="553"/>
      <c r="P14" s="566"/>
      <c r="Q14" s="567"/>
      <c r="R14" s="568"/>
      <c r="S14" s="569"/>
      <c r="T14" s="552"/>
      <c r="U14" s="552"/>
      <c r="V14" s="553"/>
      <c r="W14" s="554"/>
      <c r="X14" s="551"/>
      <c r="Y14" s="552"/>
      <c r="Z14" s="553"/>
      <c r="AA14" s="553"/>
      <c r="AB14" s="566"/>
      <c r="AC14" s="567"/>
      <c r="AD14" s="568"/>
      <c r="AE14" s="569"/>
      <c r="AF14" s="552"/>
      <c r="AG14" s="552"/>
      <c r="AH14" s="553"/>
      <c r="AI14" s="554"/>
      <c r="AJ14" s="551"/>
      <c r="AK14" s="552"/>
      <c r="AL14" s="553"/>
      <c r="AM14" s="554"/>
      <c r="AN14" s="551"/>
      <c r="AO14" s="552"/>
      <c r="AP14" s="553"/>
      <c r="AQ14" s="554"/>
      <c r="AR14" s="551"/>
      <c r="AS14" s="552"/>
      <c r="AT14" s="553"/>
      <c r="AU14" s="554"/>
      <c r="AV14" s="551"/>
      <c r="AW14" s="552"/>
      <c r="AX14" s="553"/>
      <c r="AY14" s="554"/>
    </row>
    <row r="15" spans="1:52" ht="13" customHeight="1">
      <c r="F15" s="543" t="s">
        <v>84</v>
      </c>
      <c r="G15" s="544"/>
      <c r="H15" s="544" t="s">
        <v>3</v>
      </c>
      <c r="I15" s="547"/>
      <c r="J15" s="543" t="s">
        <v>86</v>
      </c>
      <c r="K15" s="544"/>
      <c r="L15" s="544" t="s">
        <v>3</v>
      </c>
      <c r="M15" s="547"/>
      <c r="N15" s="543" t="s">
        <v>258</v>
      </c>
      <c r="O15" s="544"/>
      <c r="P15" s="546"/>
      <c r="Q15" s="548"/>
      <c r="R15" s="545" t="s">
        <v>259</v>
      </c>
      <c r="S15" s="546"/>
      <c r="T15" s="544" t="s">
        <v>77</v>
      </c>
      <c r="U15" s="547"/>
      <c r="V15" s="543" t="s">
        <v>597</v>
      </c>
      <c r="W15" s="544"/>
      <c r="X15" s="544"/>
      <c r="Y15" s="547"/>
      <c r="Z15" s="543" t="s">
        <v>598</v>
      </c>
      <c r="AA15" s="544"/>
      <c r="AB15" s="546"/>
      <c r="AC15" s="548"/>
      <c r="AD15" s="545" t="s">
        <v>600</v>
      </c>
      <c r="AE15" s="546"/>
      <c r="AF15" s="544" t="s">
        <v>80</v>
      </c>
      <c r="AG15" s="547"/>
      <c r="AH15" s="543" t="s">
        <v>601</v>
      </c>
      <c r="AI15" s="544"/>
      <c r="AJ15" s="544"/>
      <c r="AK15" s="547"/>
      <c r="AL15" s="543" t="s">
        <v>602</v>
      </c>
      <c r="AM15" s="544"/>
      <c r="AN15" s="544"/>
      <c r="AO15" s="547"/>
      <c r="AP15" s="543" t="s">
        <v>547</v>
      </c>
      <c r="AQ15" s="544"/>
      <c r="AR15" s="544" t="s">
        <v>3</v>
      </c>
      <c r="AS15" s="547"/>
      <c r="AT15" s="543" t="s">
        <v>3</v>
      </c>
      <c r="AU15" s="544"/>
      <c r="AV15" s="544" t="s">
        <v>3</v>
      </c>
      <c r="AW15" s="547"/>
    </row>
    <row r="16" spans="1:52" ht="13" customHeight="1">
      <c r="F16" s="545"/>
      <c r="G16" s="546"/>
      <c r="H16" s="546"/>
      <c r="I16" s="548"/>
      <c r="J16" s="545"/>
      <c r="K16" s="546"/>
      <c r="L16" s="546"/>
      <c r="M16" s="548"/>
      <c r="N16" s="545"/>
      <c r="O16" s="546"/>
      <c r="P16" s="546"/>
      <c r="Q16" s="548"/>
      <c r="R16" s="545"/>
      <c r="S16" s="546"/>
      <c r="T16" s="546"/>
      <c r="U16" s="548"/>
      <c r="V16" s="545"/>
      <c r="W16" s="546"/>
      <c r="X16" s="546"/>
      <c r="Y16" s="548"/>
      <c r="Z16" s="545"/>
      <c r="AA16" s="546"/>
      <c r="AB16" s="546"/>
      <c r="AC16" s="548"/>
      <c r="AD16" s="545"/>
      <c r="AE16" s="546"/>
      <c r="AF16" s="546"/>
      <c r="AG16" s="548"/>
      <c r="AH16" s="545"/>
      <c r="AI16" s="546"/>
      <c r="AJ16" s="546"/>
      <c r="AK16" s="548"/>
      <c r="AL16" s="545"/>
      <c r="AM16" s="546"/>
      <c r="AN16" s="546"/>
      <c r="AO16" s="548"/>
      <c r="AP16" s="545"/>
      <c r="AQ16" s="546"/>
      <c r="AR16" s="546"/>
      <c r="AS16" s="548"/>
      <c r="AT16" s="545"/>
      <c r="AU16" s="546"/>
      <c r="AV16" s="546"/>
      <c r="AW16" s="548"/>
    </row>
    <row r="17" spans="1:54" ht="13" customHeight="1">
      <c r="F17" s="555" t="s">
        <v>83</v>
      </c>
      <c r="G17" s="550"/>
      <c r="H17" s="546"/>
      <c r="I17" s="548"/>
      <c r="J17" s="555" t="s">
        <v>85</v>
      </c>
      <c r="K17" s="550"/>
      <c r="L17" s="546"/>
      <c r="M17" s="548"/>
      <c r="N17" s="555" t="s">
        <v>87</v>
      </c>
      <c r="O17" s="550"/>
      <c r="P17" s="546" t="s">
        <v>564</v>
      </c>
      <c r="Q17" s="548"/>
      <c r="R17" s="555" t="s">
        <v>89</v>
      </c>
      <c r="S17" s="550"/>
      <c r="T17" s="546" t="s">
        <v>478</v>
      </c>
      <c r="U17" s="548"/>
      <c r="V17" s="555" t="s">
        <v>91</v>
      </c>
      <c r="W17" s="550"/>
      <c r="X17" s="546" t="s">
        <v>529</v>
      </c>
      <c r="Y17" s="548"/>
      <c r="Z17" s="555" t="s">
        <v>93</v>
      </c>
      <c r="AA17" s="550"/>
      <c r="AB17" s="546" t="s">
        <v>599</v>
      </c>
      <c r="AC17" s="548"/>
      <c r="AD17" s="555" t="s">
        <v>95</v>
      </c>
      <c r="AE17" s="550"/>
      <c r="AF17" s="546" t="s">
        <v>479</v>
      </c>
      <c r="AG17" s="548"/>
      <c r="AH17" s="555" t="s">
        <v>97</v>
      </c>
      <c r="AI17" s="550"/>
      <c r="AJ17" s="546" t="s">
        <v>995</v>
      </c>
      <c r="AK17" s="548"/>
      <c r="AL17" s="555" t="s">
        <v>99</v>
      </c>
      <c r="AM17" s="550"/>
      <c r="AN17" s="546" t="s">
        <v>521</v>
      </c>
      <c r="AO17" s="548"/>
      <c r="AP17" s="555" t="s">
        <v>101</v>
      </c>
      <c r="AQ17" s="550"/>
      <c r="AR17" s="546"/>
      <c r="AS17" s="548"/>
      <c r="AT17" s="555" t="s">
        <v>103</v>
      </c>
      <c r="AU17" s="550"/>
      <c r="AV17" s="546" t="s">
        <v>3</v>
      </c>
      <c r="AW17" s="548"/>
    </row>
    <row r="18" spans="1:54" ht="13" customHeight="1" thickBot="1">
      <c r="F18" s="551"/>
      <c r="G18" s="552"/>
      <c r="H18" s="553"/>
      <c r="I18" s="554"/>
      <c r="J18" s="551"/>
      <c r="K18" s="552"/>
      <c r="L18" s="553"/>
      <c r="M18" s="554"/>
      <c r="N18" s="551"/>
      <c r="O18" s="552"/>
      <c r="P18" s="553"/>
      <c r="Q18" s="554"/>
      <c r="R18" s="551"/>
      <c r="S18" s="552"/>
      <c r="T18" s="553"/>
      <c r="U18" s="554"/>
      <c r="V18" s="551"/>
      <c r="W18" s="552"/>
      <c r="X18" s="553"/>
      <c r="Y18" s="554"/>
      <c r="Z18" s="551"/>
      <c r="AA18" s="552"/>
      <c r="AB18" s="553"/>
      <c r="AC18" s="554"/>
      <c r="AD18" s="551"/>
      <c r="AE18" s="552"/>
      <c r="AF18" s="553"/>
      <c r="AG18" s="554"/>
      <c r="AH18" s="551"/>
      <c r="AI18" s="552"/>
      <c r="AJ18" s="553"/>
      <c r="AK18" s="554"/>
      <c r="AL18" s="551"/>
      <c r="AM18" s="552"/>
      <c r="AN18" s="553"/>
      <c r="AO18" s="554"/>
      <c r="AP18" s="551"/>
      <c r="AQ18" s="552"/>
      <c r="AR18" s="553"/>
      <c r="AS18" s="554"/>
      <c r="AT18" s="551"/>
      <c r="AU18" s="552"/>
      <c r="AV18" s="553"/>
      <c r="AW18" s="554"/>
    </row>
    <row r="19" spans="1:54" ht="13" customHeight="1"/>
    <row r="20" spans="1:54" ht="27">
      <c r="A20" s="1" t="s">
        <v>104</v>
      </c>
    </row>
    <row r="21" spans="1:54" ht="13" customHeight="1" thickBot="1"/>
    <row r="22" spans="1:54" ht="13" customHeight="1">
      <c r="A22" s="501" t="str">
        <f>IF(A3="","",A3)</f>
        <v/>
      </c>
      <c r="B22" s="502"/>
      <c r="C22" s="502" t="str">
        <f>IF(C3="","",C3)</f>
        <v/>
      </c>
      <c r="D22" s="505"/>
      <c r="E22" s="501" t="str">
        <f>IF(E3="","",E3)</f>
        <v/>
      </c>
      <c r="F22" s="502"/>
      <c r="G22" s="502" t="str">
        <f>IF(G3="","",G3)</f>
        <v/>
      </c>
      <c r="H22" s="505"/>
      <c r="I22" s="501" t="str">
        <f>IF(I3="","",I3)</f>
        <v/>
      </c>
      <c r="J22" s="502"/>
      <c r="K22" s="502" t="str">
        <f>IF(K3="","",K3)</f>
        <v/>
      </c>
      <c r="L22" s="505"/>
      <c r="M22" s="501" t="str">
        <f>IF(M3="","",M3)</f>
        <v/>
      </c>
      <c r="N22" s="502"/>
      <c r="O22" s="502" t="str">
        <f>IF(O3="","",O3)</f>
        <v/>
      </c>
      <c r="P22" s="505"/>
      <c r="Q22" s="501" t="str">
        <f>IF(Q3="","",Q3)</f>
        <v/>
      </c>
      <c r="R22" s="502"/>
      <c r="S22" s="502" t="str">
        <f>IF(S3="","",S3)</f>
        <v/>
      </c>
      <c r="T22" s="505"/>
      <c r="U22" s="501" t="str">
        <f>IF(U3="","",U3)</f>
        <v/>
      </c>
      <c r="V22" s="502"/>
      <c r="W22" s="502" t="str">
        <f>IF(W3="","",W3)</f>
        <v/>
      </c>
      <c r="X22" s="505"/>
      <c r="Y22" s="501" t="str">
        <f>IF(Y3="","",Y3)</f>
        <v/>
      </c>
      <c r="Z22" s="502"/>
      <c r="AA22" s="502" t="str">
        <f>IF(AA3="","",AA3)</f>
        <v/>
      </c>
      <c r="AB22" s="505"/>
      <c r="AC22" s="501" t="str">
        <f>IF(AC3="","",AC3)</f>
        <v/>
      </c>
      <c r="AD22" s="502"/>
      <c r="AE22" s="502" t="str">
        <f>IF(AE3="","",AE3)</f>
        <v/>
      </c>
      <c r="AF22" s="505"/>
      <c r="AG22" s="501" t="str">
        <f>IF(AG3="","",AG3)</f>
        <v/>
      </c>
      <c r="AH22" s="502"/>
      <c r="AI22" s="502" t="str">
        <f>IF(AI3="","",AI3)</f>
        <v/>
      </c>
      <c r="AJ22" s="505"/>
      <c r="AK22" s="501" t="str">
        <f>IF(AK3="","",AK3)</f>
        <v/>
      </c>
      <c r="AL22" s="502"/>
      <c r="AM22" s="502" t="str">
        <f>IF(AM3="","",AM3)</f>
        <v/>
      </c>
      <c r="AN22" s="505"/>
      <c r="AO22" s="501" t="str">
        <f>IF(AO3="","",AO3)</f>
        <v/>
      </c>
      <c r="AP22" s="502"/>
      <c r="AQ22" s="502" t="str">
        <f>IF(AQ3="","",AQ3)</f>
        <v/>
      </c>
      <c r="AR22" s="505"/>
      <c r="AS22" s="501" t="str">
        <f>IF(AS3="","",AS3)</f>
        <v/>
      </c>
      <c r="AT22" s="502"/>
      <c r="AU22" s="502" t="str">
        <f>IF(AU3="","",AU3)</f>
        <v/>
      </c>
      <c r="AV22" s="505"/>
      <c r="BA22" s="172"/>
      <c r="BB22" s="172"/>
    </row>
    <row r="23" spans="1:54" ht="13" customHeight="1">
      <c r="A23" s="503"/>
      <c r="B23" s="504"/>
      <c r="C23" s="504"/>
      <c r="D23" s="506"/>
      <c r="E23" s="503"/>
      <c r="F23" s="504"/>
      <c r="G23" s="504"/>
      <c r="H23" s="506"/>
      <c r="I23" s="503"/>
      <c r="J23" s="504"/>
      <c r="K23" s="504"/>
      <c r="L23" s="506"/>
      <c r="M23" s="503"/>
      <c r="N23" s="504"/>
      <c r="O23" s="504"/>
      <c r="P23" s="506"/>
      <c r="Q23" s="503"/>
      <c r="R23" s="504"/>
      <c r="S23" s="504"/>
      <c r="T23" s="506"/>
      <c r="U23" s="503"/>
      <c r="V23" s="504"/>
      <c r="W23" s="504"/>
      <c r="X23" s="506"/>
      <c r="Y23" s="503"/>
      <c r="Z23" s="504"/>
      <c r="AA23" s="504"/>
      <c r="AB23" s="506"/>
      <c r="AC23" s="503"/>
      <c r="AD23" s="504"/>
      <c r="AE23" s="504"/>
      <c r="AF23" s="506"/>
      <c r="AG23" s="503"/>
      <c r="AH23" s="504"/>
      <c r="AI23" s="504"/>
      <c r="AJ23" s="506"/>
      <c r="AK23" s="503"/>
      <c r="AL23" s="504"/>
      <c r="AM23" s="504"/>
      <c r="AN23" s="506"/>
      <c r="AO23" s="503"/>
      <c r="AP23" s="504"/>
      <c r="AQ23" s="504"/>
      <c r="AR23" s="506"/>
      <c r="AS23" s="503"/>
      <c r="AT23" s="504"/>
      <c r="AU23" s="504"/>
      <c r="AV23" s="506"/>
      <c r="BA23" s="172"/>
      <c r="BB23" s="172"/>
    </row>
    <row r="24" spans="1:54" ht="13" customHeight="1">
      <c r="A24" s="507" t="str">
        <f>IF(A5="","",_xlfn.XLOOKUP(A5,記号JIS,記号US,A5))</f>
        <v>1</v>
      </c>
      <c r="B24" s="508"/>
      <c r="C24" s="504" t="str">
        <f>IF(C5="","",C5)</f>
        <v/>
      </c>
      <c r="D24" s="506"/>
      <c r="E24" s="507" t="str">
        <f>IF(E5="","",_xlfn.XLOOKUP(E5,記号JIS,記号US,E5))</f>
        <v>2</v>
      </c>
      <c r="F24" s="508"/>
      <c r="G24" s="504" t="str">
        <f>IF(G5="","",G5)</f>
        <v/>
      </c>
      <c r="H24" s="506"/>
      <c r="I24" s="507" t="str">
        <f>IF(I5="","",_xlfn.XLOOKUP(I5,記号JIS,記号US,I5))</f>
        <v>3</v>
      </c>
      <c r="J24" s="508"/>
      <c r="K24" s="504" t="str">
        <f>IF(K5="","",K5)</f>
        <v/>
      </c>
      <c r="L24" s="506"/>
      <c r="M24" s="507" t="str">
        <f>IF(M5="","",_xlfn.XLOOKUP(M5,記号JIS,記号US,M5))</f>
        <v>4</v>
      </c>
      <c r="N24" s="508"/>
      <c r="O24" s="504" t="str">
        <f>IF(O5="","",O5)</f>
        <v/>
      </c>
      <c r="P24" s="506"/>
      <c r="Q24" s="507" t="str">
        <f>IF(Q5="","",_xlfn.XLOOKUP(Q5,記号JIS,記号US,Q5))</f>
        <v>5</v>
      </c>
      <c r="R24" s="508"/>
      <c r="S24" s="504" t="str">
        <f>IF(S5="","",S5)</f>
        <v/>
      </c>
      <c r="T24" s="506"/>
      <c r="U24" s="507" t="str">
        <f>IF(U5="","",_xlfn.XLOOKUP(U5,記号JIS,記号US,U5))</f>
        <v>6</v>
      </c>
      <c r="V24" s="508"/>
      <c r="W24" s="504" t="str">
        <f>IF(W5="","",W5)</f>
        <v/>
      </c>
      <c r="X24" s="506"/>
      <c r="Y24" s="507" t="str">
        <f>IF(Y5="","",_xlfn.XLOOKUP(Y5,記号JIS,記号US,Y5))</f>
        <v>7</v>
      </c>
      <c r="Z24" s="508"/>
      <c r="AA24" s="504" t="str">
        <f>IF(AA5="","",AA5)</f>
        <v/>
      </c>
      <c r="AB24" s="506"/>
      <c r="AC24" s="507" t="str">
        <f>IF(AC5="","",_xlfn.XLOOKUP(AC5,記号JIS,記号US,AC5))</f>
        <v>8</v>
      </c>
      <c r="AD24" s="508"/>
      <c r="AE24" s="504" t="str">
        <f>IF(AE5="","",AE5)</f>
        <v/>
      </c>
      <c r="AF24" s="506"/>
      <c r="AG24" s="507" t="str">
        <f>IF(AG5="","",_xlfn.XLOOKUP(AG5,記号JIS,記号US,AG5))</f>
        <v>9</v>
      </c>
      <c r="AH24" s="508"/>
      <c r="AI24" s="504" t="str">
        <f>IF(AI5="","",AI5)</f>
        <v/>
      </c>
      <c r="AJ24" s="506"/>
      <c r="AK24" s="507" t="str">
        <f>IF(AK5="","",_xlfn.XLOOKUP(AK5,記号JIS,記号US,AK5))</f>
        <v>0</v>
      </c>
      <c r="AL24" s="508"/>
      <c r="AM24" s="504" t="str">
        <f>IF(AM5="","",AM5)</f>
        <v/>
      </c>
      <c r="AN24" s="506"/>
      <c r="AO24" s="507" t="str">
        <f>IF(AO5="","",_xlfn.XLOOKUP(AO5,記号JIS,記号US,AO5))</f>
        <v>-</v>
      </c>
      <c r="AP24" s="508"/>
      <c r="AQ24" s="504" t="str">
        <f>IF(AQ5="","",AQ5)</f>
        <v/>
      </c>
      <c r="AR24" s="506"/>
      <c r="AS24" s="507" t="str">
        <f>IF(AS5="","",_xlfn.XLOOKUP(AS5,記号JIS,記号US,AS5))</f>
        <v>=</v>
      </c>
      <c r="AT24" s="508"/>
      <c r="AU24" s="504" t="str">
        <f>IF(AU5="","",AU5)</f>
        <v/>
      </c>
      <c r="AV24" s="506"/>
      <c r="BA24" s="172"/>
      <c r="BB24" s="172"/>
    </row>
    <row r="25" spans="1:54" ht="13" customHeight="1" thickBot="1">
      <c r="A25" s="509"/>
      <c r="B25" s="510"/>
      <c r="C25" s="511"/>
      <c r="D25" s="512"/>
      <c r="E25" s="509"/>
      <c r="F25" s="510"/>
      <c r="G25" s="511"/>
      <c r="H25" s="512"/>
      <c r="I25" s="509"/>
      <c r="J25" s="510"/>
      <c r="K25" s="511"/>
      <c r="L25" s="512"/>
      <c r="M25" s="509"/>
      <c r="N25" s="510"/>
      <c r="O25" s="511"/>
      <c r="P25" s="512"/>
      <c r="Q25" s="509"/>
      <c r="R25" s="510"/>
      <c r="S25" s="511"/>
      <c r="T25" s="512"/>
      <c r="U25" s="509"/>
      <c r="V25" s="510"/>
      <c r="W25" s="511"/>
      <c r="X25" s="512"/>
      <c r="Y25" s="509"/>
      <c r="Z25" s="510"/>
      <c r="AA25" s="511"/>
      <c r="AB25" s="512"/>
      <c r="AC25" s="509"/>
      <c r="AD25" s="510"/>
      <c r="AE25" s="511"/>
      <c r="AF25" s="512"/>
      <c r="AG25" s="509"/>
      <c r="AH25" s="510"/>
      <c r="AI25" s="511"/>
      <c r="AJ25" s="512"/>
      <c r="AK25" s="509"/>
      <c r="AL25" s="510"/>
      <c r="AM25" s="511"/>
      <c r="AN25" s="512"/>
      <c r="AO25" s="509"/>
      <c r="AP25" s="510"/>
      <c r="AQ25" s="511"/>
      <c r="AR25" s="512"/>
      <c r="AS25" s="509"/>
      <c r="AT25" s="510"/>
      <c r="AU25" s="511"/>
      <c r="AV25" s="512"/>
      <c r="BA25" s="172"/>
      <c r="BB25" s="172"/>
    </row>
    <row r="26" spans="1:54" ht="13" customHeight="1">
      <c r="A26" s="172"/>
      <c r="B26" s="172"/>
      <c r="C26" s="501" t="str">
        <f>IF(C7="","",C7)</f>
        <v>小</v>
      </c>
      <c r="D26" s="502"/>
      <c r="E26" s="502" t="str">
        <f>IF(E7="","",E7)</f>
        <v/>
      </c>
      <c r="F26" s="505"/>
      <c r="G26" s="501" t="str">
        <f>IF(G7="","",G7)</f>
        <v>き</v>
      </c>
      <c r="H26" s="502"/>
      <c r="I26" s="502" t="str">
        <f>IF(I7="","",I7)</f>
        <v/>
      </c>
      <c r="J26" s="505"/>
      <c r="K26" s="501" t="str">
        <f>IF(K7="","",K7)</f>
        <v>て</v>
      </c>
      <c r="L26" s="502"/>
      <c r="M26" s="502" t="str">
        <f>IF(M7="","",M7)</f>
        <v/>
      </c>
      <c r="N26" s="505"/>
      <c r="O26" s="501" t="str">
        <f>IF(O7="","",O7)</f>
        <v>し</v>
      </c>
      <c r="P26" s="502"/>
      <c r="Q26" s="502" t="str">
        <f>IF(Q7="","",Q7)</f>
        <v/>
      </c>
      <c r="R26" s="505"/>
      <c r="S26" s="501" t="str">
        <f>IF(S7="","",S7)</f>
        <v>左</v>
      </c>
      <c r="T26" s="502"/>
      <c r="U26" s="502" t="str">
        <f>IF(U7="","",U7)</f>
        <v/>
      </c>
      <c r="V26" s="505"/>
      <c r="W26" s="501" t="str">
        <f>IF(W7="","",W7)</f>
        <v>右</v>
      </c>
      <c r="X26" s="502"/>
      <c r="Y26" s="502" t="str">
        <f>IF(Y7="","",Y7)</f>
        <v/>
      </c>
      <c r="Z26" s="505"/>
      <c r="AA26" s="501" t="str">
        <f>IF(AA7="","",AA7)</f>
        <v>BS</v>
      </c>
      <c r="AB26" s="502"/>
      <c r="AC26" s="502" t="str">
        <f>IF(AC7="","",AC7)</f>
        <v/>
      </c>
      <c r="AD26" s="505"/>
      <c r="AE26" s="501" t="str">
        <f>IF(AE7="","",AE7)</f>
        <v>る</v>
      </c>
      <c r="AF26" s="502"/>
      <c r="AG26" s="502" t="str">
        <f>IF(AG7="","",AG7)</f>
        <v/>
      </c>
      <c r="AH26" s="505"/>
      <c r="AI26" s="501" t="str">
        <f>IF(AI7="","",AI7)</f>
        <v>す</v>
      </c>
      <c r="AJ26" s="502"/>
      <c r="AK26" s="502" t="str">
        <f>IF(AK7="","",AK7)</f>
        <v/>
      </c>
      <c r="AL26" s="505"/>
      <c r="AM26" s="501" t="str">
        <f>IF(AM7="","",AM7)</f>
        <v>へ</v>
      </c>
      <c r="AN26" s="502"/>
      <c r="AO26" s="502" t="str">
        <f>IF(AO7="","",AO7)</f>
        <v/>
      </c>
      <c r="AP26" s="505"/>
      <c r="AQ26" s="501" t="str">
        <f>IF(AQ7="","",AQ7)</f>
        <v/>
      </c>
      <c r="AR26" s="502"/>
      <c r="AS26" s="502" t="str">
        <f>IF(AS7="","",AS7)</f>
        <v/>
      </c>
      <c r="AT26" s="505"/>
      <c r="AU26" s="501" t="str">
        <f>IF(AU7="","",AU7)</f>
        <v/>
      </c>
      <c r="AV26" s="502"/>
      <c r="AW26" s="502" t="str">
        <f>IF(AW7="","",AW7)</f>
        <v/>
      </c>
      <c r="AX26" s="505"/>
      <c r="AY26" s="556" t="str">
        <f>IF(AV11="","",AV11)</f>
        <v/>
      </c>
      <c r="AZ26" s="557"/>
      <c r="BA26" s="557" t="str">
        <f>IF(AX11="","",AX11)</f>
        <v/>
      </c>
      <c r="BB26" s="559"/>
    </row>
    <row r="27" spans="1:54" ht="13" customHeight="1">
      <c r="A27" s="172"/>
      <c r="B27" s="172"/>
      <c r="C27" s="503"/>
      <c r="D27" s="504"/>
      <c r="E27" s="504"/>
      <c r="F27" s="506"/>
      <c r="G27" s="503"/>
      <c r="H27" s="504"/>
      <c r="I27" s="504"/>
      <c r="J27" s="506"/>
      <c r="K27" s="503"/>
      <c r="L27" s="504"/>
      <c r="M27" s="504"/>
      <c r="N27" s="506"/>
      <c r="O27" s="503"/>
      <c r="P27" s="504"/>
      <c r="Q27" s="504"/>
      <c r="R27" s="506"/>
      <c r="S27" s="503"/>
      <c r="T27" s="504"/>
      <c r="U27" s="504"/>
      <c r="V27" s="506"/>
      <c r="W27" s="503"/>
      <c r="X27" s="504"/>
      <c r="Y27" s="504"/>
      <c r="Z27" s="506"/>
      <c r="AA27" s="503"/>
      <c r="AB27" s="504"/>
      <c r="AC27" s="504"/>
      <c r="AD27" s="506"/>
      <c r="AE27" s="503"/>
      <c r="AF27" s="504"/>
      <c r="AG27" s="504"/>
      <c r="AH27" s="506"/>
      <c r="AI27" s="503"/>
      <c r="AJ27" s="504"/>
      <c r="AK27" s="504"/>
      <c r="AL27" s="506"/>
      <c r="AM27" s="503"/>
      <c r="AN27" s="504"/>
      <c r="AO27" s="504"/>
      <c r="AP27" s="506"/>
      <c r="AQ27" s="503"/>
      <c r="AR27" s="504"/>
      <c r="AS27" s="504"/>
      <c r="AT27" s="506"/>
      <c r="AU27" s="503"/>
      <c r="AV27" s="504"/>
      <c r="AW27" s="504"/>
      <c r="AX27" s="506"/>
      <c r="AY27" s="558"/>
      <c r="AZ27" s="539"/>
      <c r="BA27" s="539"/>
      <c r="BB27" s="540"/>
    </row>
    <row r="28" spans="1:54" ht="13" customHeight="1">
      <c r="A28" s="172"/>
      <c r="B28" s="172"/>
      <c r="C28" s="507" t="str">
        <f>IF(C9="","",_xlfn.XLOOKUP(C9,記号JIS,記号US,C9))</f>
        <v>Q</v>
      </c>
      <c r="D28" s="508"/>
      <c r="E28" s="504" t="str">
        <f>IF(E9="","",E9)</f>
        <v/>
      </c>
      <c r="F28" s="506"/>
      <c r="G28" s="507" t="str">
        <f>IF(G9="","",_xlfn.XLOOKUP(G9,記号JIS,記号US,G9))</f>
        <v>W</v>
      </c>
      <c r="H28" s="508"/>
      <c r="I28" s="504" t="str">
        <f>IF(I9="","",I9)</f>
        <v>ぬ</v>
      </c>
      <c r="J28" s="506"/>
      <c r="K28" s="507" t="str">
        <f>IF(K9="","",_xlfn.XLOOKUP(K9,記号JIS,記号US,K9))</f>
        <v>E</v>
      </c>
      <c r="L28" s="508"/>
      <c r="M28" s="504" t="str">
        <f>IF(M9="","",M9)</f>
        <v>り</v>
      </c>
      <c r="N28" s="506"/>
      <c r="O28" s="507" t="str">
        <f>IF(O9="","",_xlfn.XLOOKUP(O9,記号JIS,記号US,O9))</f>
        <v>R</v>
      </c>
      <c r="P28" s="508"/>
      <c r="Q28" s="504" t="str">
        <f>IF(Q9="","",Q9)</f>
        <v>む</v>
      </c>
      <c r="R28" s="506"/>
      <c r="S28" s="507" t="str">
        <f>IF(S9="","",_xlfn.XLOOKUP(S9,記号JIS,記号US,S9))</f>
        <v>T</v>
      </c>
      <c r="T28" s="508"/>
      <c r="U28" s="504" t="str">
        <f>IF(U9="","",U9)</f>
        <v/>
      </c>
      <c r="V28" s="506"/>
      <c r="W28" s="507" t="str">
        <f>IF(W9="","",_xlfn.XLOOKUP(W9,記号JIS,記号US,W9))</f>
        <v>Y</v>
      </c>
      <c r="X28" s="508"/>
      <c r="Y28" s="504" t="str">
        <f>IF(Y9="","",Y9)</f>
        <v/>
      </c>
      <c r="Z28" s="506"/>
      <c r="AA28" s="507" t="str">
        <f>IF(AA9="","",_xlfn.XLOOKUP(AA9,記号JIS,記号US,AA9))</f>
        <v>U</v>
      </c>
      <c r="AB28" s="508"/>
      <c r="AC28" s="504" t="str">
        <f>IF(AC9="","",AC9)</f>
        <v>さ</v>
      </c>
      <c r="AD28" s="506"/>
      <c r="AE28" s="507" t="str">
        <f>IF(AE9="","",_xlfn.XLOOKUP(AE9,記号JIS,記号US,AE9))</f>
        <v>I</v>
      </c>
      <c r="AF28" s="508"/>
      <c r="AG28" s="504" t="str">
        <f>IF(AG9="","",AG9)</f>
        <v>よ</v>
      </c>
      <c r="AH28" s="506"/>
      <c r="AI28" s="507" t="str">
        <f>IF(AI9="","",_xlfn.XLOOKUP(AI9,記号JIS,記号US,AI9))</f>
        <v>O</v>
      </c>
      <c r="AJ28" s="508"/>
      <c r="AK28" s="504" t="str">
        <f>IF(AK9="","",AK9)</f>
        <v>え</v>
      </c>
      <c r="AL28" s="506"/>
      <c r="AM28" s="507" t="str">
        <f>IF(AM9="","",_xlfn.XLOOKUP(AM9,記号JIS,記号US,AM9))</f>
        <v>P</v>
      </c>
      <c r="AN28" s="508"/>
      <c r="AO28" s="504" t="str">
        <f>IF(AO9="","",AO9)</f>
        <v>ゆ</v>
      </c>
      <c r="AP28" s="506"/>
      <c r="AQ28" s="507" t="str">
        <f>IF(AQ9="","",_xlfn.XLOOKUP(AQ9,記号JIS,記号US,AQ9))</f>
        <v>[</v>
      </c>
      <c r="AR28" s="508"/>
      <c r="AS28" s="504" t="str">
        <f>IF(AS9="","",AS9)</f>
        <v/>
      </c>
      <c r="AT28" s="506"/>
      <c r="AU28" s="507" t="str">
        <f>IF(AU9="","",_xlfn.XLOOKUP(AU9,記号JIS,記号US,AU9))</f>
        <v>]</v>
      </c>
      <c r="AV28" s="508"/>
      <c r="AW28" s="504" t="str">
        <f>IF(AW9="","",AW9)</f>
        <v/>
      </c>
      <c r="AX28" s="506"/>
      <c r="AY28" s="535" t="str">
        <f>IF(AV13="","",_xlfn.XLOOKUP(AV13,記号JIS,記号US,AV13))</f>
        <v>＼</v>
      </c>
      <c r="AZ28" s="536"/>
      <c r="BA28" s="539" t="str">
        <f>IF(AX13="","",AX13)</f>
        <v/>
      </c>
      <c r="BB28" s="540"/>
    </row>
    <row r="29" spans="1:54" ht="13" customHeight="1" thickBot="1">
      <c r="A29" s="172"/>
      <c r="B29" s="172"/>
      <c r="C29" s="509"/>
      <c r="D29" s="510"/>
      <c r="E29" s="511"/>
      <c r="F29" s="512"/>
      <c r="G29" s="509"/>
      <c r="H29" s="510"/>
      <c r="I29" s="511"/>
      <c r="J29" s="512"/>
      <c r="K29" s="509"/>
      <c r="L29" s="510"/>
      <c r="M29" s="511"/>
      <c r="N29" s="512"/>
      <c r="O29" s="509"/>
      <c r="P29" s="508"/>
      <c r="Q29" s="504"/>
      <c r="R29" s="506"/>
      <c r="S29" s="507"/>
      <c r="T29" s="510"/>
      <c r="U29" s="511"/>
      <c r="V29" s="512"/>
      <c r="W29" s="509"/>
      <c r="X29" s="510"/>
      <c r="Y29" s="511"/>
      <c r="Z29" s="512"/>
      <c r="AA29" s="509"/>
      <c r="AB29" s="508"/>
      <c r="AC29" s="504"/>
      <c r="AD29" s="506"/>
      <c r="AE29" s="507"/>
      <c r="AF29" s="510"/>
      <c r="AG29" s="511"/>
      <c r="AH29" s="512"/>
      <c r="AI29" s="509"/>
      <c r="AJ29" s="510"/>
      <c r="AK29" s="511"/>
      <c r="AL29" s="512"/>
      <c r="AM29" s="509"/>
      <c r="AN29" s="510"/>
      <c r="AO29" s="511"/>
      <c r="AP29" s="512"/>
      <c r="AQ29" s="509"/>
      <c r="AR29" s="510"/>
      <c r="AS29" s="511"/>
      <c r="AT29" s="512"/>
      <c r="AU29" s="509"/>
      <c r="AV29" s="510"/>
      <c r="AW29" s="511"/>
      <c r="AX29" s="512"/>
      <c r="AY29" s="537"/>
      <c r="AZ29" s="538"/>
      <c r="BA29" s="541"/>
      <c r="BB29" s="542"/>
    </row>
    <row r="30" spans="1:54" ht="13" customHeight="1" thickTop="1">
      <c r="A30" s="172"/>
      <c r="B30" s="172"/>
      <c r="C30" s="172"/>
      <c r="D30" s="501" t="str">
        <f>IF(D11="","",D11)</f>
        <v>ろ</v>
      </c>
      <c r="E30" s="502"/>
      <c r="F30" s="502" t="str">
        <f>IF(F11="","",F11)</f>
        <v/>
      </c>
      <c r="G30" s="505"/>
      <c r="H30" s="501" t="str">
        <f>IF(H11="","",H11)</f>
        <v>け</v>
      </c>
      <c r="I30" s="502"/>
      <c r="J30" s="502" t="str">
        <f>IF(J11="","",J11)</f>
        <v/>
      </c>
      <c r="K30" s="505"/>
      <c r="L30" s="501" t="str">
        <f>IF(L11="","",L11)</f>
        <v>と</v>
      </c>
      <c r="M30" s="502"/>
      <c r="N30" s="502" t="str">
        <f>IF(N11="","",N11)</f>
        <v/>
      </c>
      <c r="O30" s="502"/>
      <c r="P30" s="513" t="str">
        <f>IF(P11="","",P11)</f>
        <v>か</v>
      </c>
      <c r="Q30" s="514"/>
      <c r="R30" s="514" t="str">
        <f>IF(R11="","",R11)</f>
        <v>左濁</v>
      </c>
      <c r="S30" s="516"/>
      <c r="T30" s="502" t="str">
        <f>IF(T11="","",T11)</f>
        <v>(っ)</v>
      </c>
      <c r="U30" s="502"/>
      <c r="V30" s="502" t="str">
        <f>IF(V11="","",V11)</f>
        <v/>
      </c>
      <c r="W30" s="505"/>
      <c r="X30" s="501" t="str">
        <f>IF(X11="","",X11)</f>
        <v>く</v>
      </c>
      <c r="Y30" s="502"/>
      <c r="Z30" s="502" t="str">
        <f>IF(Z11="","",Z11)</f>
        <v/>
      </c>
      <c r="AA30" s="502"/>
      <c r="AB30" s="513" t="str">
        <f>IF(AB11="","",AB11)</f>
        <v>あ</v>
      </c>
      <c r="AC30" s="514"/>
      <c r="AD30" s="514" t="str">
        <f>IF(AD11="","",AD11)</f>
        <v>右濁</v>
      </c>
      <c r="AE30" s="516"/>
      <c r="AF30" s="502" t="str">
        <f>IF(AF11="","",AF11)</f>
        <v>い</v>
      </c>
      <c r="AG30" s="502"/>
      <c r="AH30" s="502" t="str">
        <f>IF(AH11="","",AH11)</f>
        <v/>
      </c>
      <c r="AI30" s="505"/>
      <c r="AJ30" s="501" t="str">
        <f>IF(AJ11="","",AJ11)</f>
        <v>う</v>
      </c>
      <c r="AK30" s="502"/>
      <c r="AL30" s="502" t="str">
        <f>IF(AL11="","",AL11)</f>
        <v/>
      </c>
      <c r="AM30" s="505"/>
      <c r="AN30" s="501" t="str">
        <f>IF(AN11="","",AN11)</f>
        <v>ー</v>
      </c>
      <c r="AO30" s="502"/>
      <c r="AP30" s="502" t="str">
        <f>IF(AP11="","",AP11)</f>
        <v/>
      </c>
      <c r="AQ30" s="505"/>
      <c r="AR30" s="501" t="str">
        <f>IF(AR11="","",AR11)</f>
        <v/>
      </c>
      <c r="AS30" s="502"/>
      <c r="AT30" s="502" t="str">
        <f>IF(AT11="","",AT11)</f>
        <v/>
      </c>
      <c r="AU30" s="505"/>
      <c r="AV30" s="172"/>
      <c r="AW30" s="172"/>
      <c r="AX30" s="172"/>
      <c r="AY30" s="172"/>
      <c r="AZ30" s="172"/>
      <c r="BA30" s="172"/>
      <c r="BB30" s="172"/>
    </row>
    <row r="31" spans="1:54" ht="13" customHeight="1">
      <c r="A31" s="172"/>
      <c r="B31" s="172"/>
      <c r="C31" s="172"/>
      <c r="D31" s="503"/>
      <c r="E31" s="504"/>
      <c r="F31" s="504"/>
      <c r="G31" s="506"/>
      <c r="H31" s="503"/>
      <c r="I31" s="504"/>
      <c r="J31" s="504"/>
      <c r="K31" s="506"/>
      <c r="L31" s="503"/>
      <c r="M31" s="504"/>
      <c r="N31" s="504"/>
      <c r="O31" s="504"/>
      <c r="P31" s="515"/>
      <c r="Q31" s="504"/>
      <c r="R31" s="504"/>
      <c r="S31" s="517"/>
      <c r="T31" s="504"/>
      <c r="U31" s="504"/>
      <c r="V31" s="504"/>
      <c r="W31" s="506"/>
      <c r="X31" s="503"/>
      <c r="Y31" s="504"/>
      <c r="Z31" s="504"/>
      <c r="AA31" s="504"/>
      <c r="AB31" s="515"/>
      <c r="AC31" s="504"/>
      <c r="AD31" s="504"/>
      <c r="AE31" s="517"/>
      <c r="AF31" s="504"/>
      <c r="AG31" s="504"/>
      <c r="AH31" s="504"/>
      <c r="AI31" s="506"/>
      <c r="AJ31" s="503"/>
      <c r="AK31" s="504"/>
      <c r="AL31" s="504"/>
      <c r="AM31" s="506"/>
      <c r="AN31" s="503"/>
      <c r="AO31" s="504"/>
      <c r="AP31" s="504"/>
      <c r="AQ31" s="506"/>
      <c r="AR31" s="503"/>
      <c r="AS31" s="504"/>
      <c r="AT31" s="504"/>
      <c r="AU31" s="506"/>
      <c r="AV31" s="172"/>
      <c r="AW31" s="172"/>
      <c r="AX31" s="172"/>
      <c r="AY31" s="172"/>
      <c r="AZ31" s="172"/>
      <c r="BA31" s="172"/>
      <c r="BB31" s="172"/>
    </row>
    <row r="32" spans="1:54" ht="13" customHeight="1">
      <c r="A32" s="172"/>
      <c r="B32" s="172"/>
      <c r="C32" s="172"/>
      <c r="D32" s="507" t="str">
        <f>IF(D13="","",_xlfn.XLOOKUP(D13,記号JIS,記号US,D13))</f>
        <v>A</v>
      </c>
      <c r="E32" s="508"/>
      <c r="F32" s="504" t="str">
        <f>IF(F13="","",F13)</f>
        <v>せ</v>
      </c>
      <c r="G32" s="506"/>
      <c r="H32" s="507" t="str">
        <f>IF(H13="","",_xlfn.XLOOKUP(H13,記号JIS,記号US,H13))</f>
        <v>S</v>
      </c>
      <c r="I32" s="508"/>
      <c r="J32" s="504" t="str">
        <f>IF(J13="","",J13)</f>
        <v>め</v>
      </c>
      <c r="K32" s="506"/>
      <c r="L32" s="507" t="str">
        <f>IF(L13="","",_xlfn.XLOOKUP(L13,記号JIS,記号US,L13))</f>
        <v>D</v>
      </c>
      <c r="M32" s="508"/>
      <c r="N32" s="504" t="str">
        <f>IF(N13="","",N13)</f>
        <v>に</v>
      </c>
      <c r="O32" s="504"/>
      <c r="P32" s="518" t="str">
        <f>IF(P13="","",_xlfn.XLOOKUP(P13,記号JIS,記号US,P13))</f>
        <v>F</v>
      </c>
      <c r="Q32" s="508"/>
      <c r="R32" s="504" t="str">
        <f>IF(R13="","",R13)</f>
        <v>ま</v>
      </c>
      <c r="S32" s="517"/>
      <c r="T32" s="508" t="str">
        <f>IF(T13="","",_xlfn.XLOOKUP(T13,記号JIS,記号US,T13))</f>
        <v>G</v>
      </c>
      <c r="U32" s="508"/>
      <c r="V32" s="504" t="str">
        <f>IF(V13="","",V13)</f>
        <v>ち</v>
      </c>
      <c r="W32" s="506"/>
      <c r="X32" s="507" t="str">
        <f>IF(X13="","",_xlfn.XLOOKUP(X13,記号JIS,記号US,X13))</f>
        <v>H</v>
      </c>
      <c r="Y32" s="508"/>
      <c r="Z32" s="504" t="str">
        <f>IF(Z13="","",Z13)</f>
        <v>や</v>
      </c>
      <c r="AA32" s="504"/>
      <c r="AB32" s="518" t="str">
        <f>IF(AB13="","",_xlfn.XLOOKUP(AB13,記号JIS,記号US,AB13))</f>
        <v>J</v>
      </c>
      <c r="AC32" s="508"/>
      <c r="AD32" s="504" t="str">
        <f>IF(AD13="","",AD13)</f>
        <v>の</v>
      </c>
      <c r="AE32" s="517"/>
      <c r="AF32" s="508" t="str">
        <f>IF(AF13="","",_xlfn.XLOOKUP(AF13,記号JIS,記号US,AF13))</f>
        <v>K</v>
      </c>
      <c r="AG32" s="508"/>
      <c r="AH32" s="504" t="str">
        <f>IF(AH13="","",AH13)</f>
        <v>も</v>
      </c>
      <c r="AI32" s="506"/>
      <c r="AJ32" s="507" t="str">
        <f>IF(AJ13="","",_xlfn.XLOOKUP(AJ13,記号JIS,記号US,AJ13))</f>
        <v>L</v>
      </c>
      <c r="AK32" s="508"/>
      <c r="AL32" s="504" t="str">
        <f>IF(AL13="","",AL13)</f>
        <v>わ</v>
      </c>
      <c r="AM32" s="506"/>
      <c r="AN32" s="507" t="str">
        <f>IF(AN13="","",_xlfn.XLOOKUP(AN13,記号JIS,記号US,AN13))</f>
        <v>;</v>
      </c>
      <c r="AO32" s="508"/>
      <c r="AP32" s="504" t="str">
        <f>IF(AP13="","",AP13)</f>
        <v>つ</v>
      </c>
      <c r="AQ32" s="506"/>
      <c r="AR32" s="507" t="str">
        <f>IF(AR13="","",_xlfn.XLOOKUP(AR13,記号JIS,記号US,AR13))</f>
        <v>'</v>
      </c>
      <c r="AS32" s="508"/>
      <c r="AT32" s="504" t="str">
        <f>IF(AT13="","",AT13)</f>
        <v/>
      </c>
      <c r="AU32" s="506"/>
      <c r="AV32" s="172"/>
      <c r="AW32" s="172"/>
      <c r="AX32" s="172"/>
      <c r="AY32" s="172"/>
      <c r="AZ32" s="172"/>
      <c r="BA32" s="172"/>
      <c r="BB32" s="172"/>
    </row>
    <row r="33" spans="1:66" ht="13" customHeight="1" thickBot="1">
      <c r="A33" s="172"/>
      <c r="B33" s="172"/>
      <c r="C33" s="172"/>
      <c r="D33" s="509"/>
      <c r="E33" s="510"/>
      <c r="F33" s="511"/>
      <c r="G33" s="512"/>
      <c r="H33" s="509"/>
      <c r="I33" s="510"/>
      <c r="J33" s="511"/>
      <c r="K33" s="512"/>
      <c r="L33" s="509"/>
      <c r="M33" s="510"/>
      <c r="N33" s="511"/>
      <c r="O33" s="511"/>
      <c r="P33" s="519"/>
      <c r="Q33" s="520"/>
      <c r="R33" s="521"/>
      <c r="S33" s="522"/>
      <c r="T33" s="510"/>
      <c r="U33" s="510"/>
      <c r="V33" s="511"/>
      <c r="W33" s="512"/>
      <c r="X33" s="509"/>
      <c r="Y33" s="510"/>
      <c r="Z33" s="511"/>
      <c r="AA33" s="511"/>
      <c r="AB33" s="519"/>
      <c r="AC33" s="520"/>
      <c r="AD33" s="521"/>
      <c r="AE33" s="522"/>
      <c r="AF33" s="510"/>
      <c r="AG33" s="510"/>
      <c r="AH33" s="511"/>
      <c r="AI33" s="512"/>
      <c r="AJ33" s="509"/>
      <c r="AK33" s="510"/>
      <c r="AL33" s="511"/>
      <c r="AM33" s="512"/>
      <c r="AN33" s="509"/>
      <c r="AO33" s="510"/>
      <c r="AP33" s="511"/>
      <c r="AQ33" s="512"/>
      <c r="AR33" s="509"/>
      <c r="AS33" s="510"/>
      <c r="AT33" s="511"/>
      <c r="AU33" s="512"/>
      <c r="AV33" s="172"/>
      <c r="AW33" s="172"/>
      <c r="AX33" s="172"/>
      <c r="AY33" s="172"/>
      <c r="AZ33" s="172"/>
      <c r="BA33" s="172"/>
      <c r="BB33" s="172"/>
    </row>
    <row r="34" spans="1:66" ht="13" customHeight="1">
      <c r="A34" s="172"/>
      <c r="B34" s="172"/>
      <c r="C34" s="172"/>
      <c r="D34" s="172"/>
      <c r="E34" s="172"/>
      <c r="F34" s="501" t="str">
        <f>IF(F15="","",F15)</f>
        <v>ほ</v>
      </c>
      <c r="G34" s="502"/>
      <c r="H34" s="502" t="str">
        <f>IF(H15="","",H15)</f>
        <v/>
      </c>
      <c r="I34" s="505"/>
      <c r="J34" s="501" t="str">
        <f>IF(J15="","",J15)</f>
        <v>ひ</v>
      </c>
      <c r="K34" s="502"/>
      <c r="L34" s="502" t="str">
        <f>IF(L15="","",L15)</f>
        <v/>
      </c>
      <c r="M34" s="505"/>
      <c r="N34" s="501" t="str">
        <f>IF(N15="","",N15)</f>
        <v>は</v>
      </c>
      <c r="O34" s="502"/>
      <c r="P34" s="504" t="str">
        <f>IF(P15="","",P15)</f>
        <v/>
      </c>
      <c r="Q34" s="506"/>
      <c r="R34" s="503" t="str">
        <f>IF(R15="","",R15)</f>
        <v>こ</v>
      </c>
      <c r="S34" s="504"/>
      <c r="T34" s="502" t="str">
        <f>IF(T15="","",T15)</f>
        <v>左半</v>
      </c>
      <c r="U34" s="505"/>
      <c r="V34" s="501" t="str">
        <f>IF(V15="","",V15)</f>
        <v>そ</v>
      </c>
      <c r="W34" s="502"/>
      <c r="X34" s="502" t="str">
        <f>IF(X15="","",X15)</f>
        <v/>
      </c>
      <c r="Y34" s="505"/>
      <c r="Z34" s="501" t="str">
        <f>IF(Z15="","",Z15)</f>
        <v>た</v>
      </c>
      <c r="AA34" s="502"/>
      <c r="AB34" s="504" t="str">
        <f>IF(AB15="","",AB15)</f>
        <v/>
      </c>
      <c r="AC34" s="506"/>
      <c r="AD34" s="503" t="str">
        <f>IF(AD15="","",AD15)</f>
        <v>な</v>
      </c>
      <c r="AE34" s="504"/>
      <c r="AF34" s="502" t="str">
        <f>IF(AF15="","",AF15)</f>
        <v>右半</v>
      </c>
      <c r="AG34" s="505"/>
      <c r="AH34" s="501" t="str">
        <f>IF(AH15="","",AH15)</f>
        <v>ん</v>
      </c>
      <c r="AI34" s="502"/>
      <c r="AJ34" s="502" t="str">
        <f>IF(AJ15="","",AJ15)</f>
        <v/>
      </c>
      <c r="AK34" s="505"/>
      <c r="AL34" s="501" t="str">
        <f>IF(AL15="","",AL15)</f>
        <v>ら</v>
      </c>
      <c r="AM34" s="502"/>
      <c r="AN34" s="502" t="str">
        <f>IF(AN15="","",AN15)</f>
        <v/>
      </c>
      <c r="AO34" s="505"/>
      <c r="AP34" s="501" t="str">
        <f>IF(AP15="","",AP15)</f>
        <v>れ</v>
      </c>
      <c r="AQ34" s="502"/>
      <c r="AR34" s="502" t="str">
        <f>IF(AR15="","",AR15)</f>
        <v/>
      </c>
      <c r="AS34" s="505"/>
      <c r="AT34" s="172"/>
      <c r="AU34" s="172"/>
      <c r="AV34" s="172"/>
      <c r="AW34" s="172"/>
      <c r="AX34" s="531" t="str">
        <f>IF(AT15="","",AT15)</f>
        <v/>
      </c>
      <c r="AY34" s="532"/>
      <c r="AZ34" s="532" t="str">
        <f>IF(AV15="","",AV15)</f>
        <v/>
      </c>
      <c r="BA34" s="534"/>
      <c r="BB34" s="250"/>
    </row>
    <row r="35" spans="1:66" ht="13" customHeight="1">
      <c r="A35" s="172"/>
      <c r="B35" s="172"/>
      <c r="C35" s="172"/>
      <c r="D35" s="172"/>
      <c r="E35" s="172"/>
      <c r="F35" s="503"/>
      <c r="G35" s="504"/>
      <c r="H35" s="504"/>
      <c r="I35" s="506"/>
      <c r="J35" s="503"/>
      <c r="K35" s="504"/>
      <c r="L35" s="504"/>
      <c r="M35" s="506"/>
      <c r="N35" s="503"/>
      <c r="O35" s="504"/>
      <c r="P35" s="504"/>
      <c r="Q35" s="506"/>
      <c r="R35" s="503"/>
      <c r="S35" s="504"/>
      <c r="T35" s="504"/>
      <c r="U35" s="506"/>
      <c r="V35" s="503"/>
      <c r="W35" s="504"/>
      <c r="X35" s="504"/>
      <c r="Y35" s="506"/>
      <c r="Z35" s="503"/>
      <c r="AA35" s="504"/>
      <c r="AB35" s="504"/>
      <c r="AC35" s="506"/>
      <c r="AD35" s="503"/>
      <c r="AE35" s="504"/>
      <c r="AF35" s="504"/>
      <c r="AG35" s="506"/>
      <c r="AH35" s="503"/>
      <c r="AI35" s="504"/>
      <c r="AJ35" s="504"/>
      <c r="AK35" s="506"/>
      <c r="AL35" s="503"/>
      <c r="AM35" s="504"/>
      <c r="AN35" s="504"/>
      <c r="AO35" s="506"/>
      <c r="AP35" s="503"/>
      <c r="AQ35" s="504"/>
      <c r="AR35" s="504"/>
      <c r="AS35" s="506"/>
      <c r="AT35" s="172"/>
      <c r="AU35" s="172"/>
      <c r="AV35" s="172"/>
      <c r="AW35" s="172"/>
      <c r="AX35" s="533"/>
      <c r="AY35" s="527"/>
      <c r="AZ35" s="527"/>
      <c r="BA35" s="528"/>
      <c r="BB35" s="250"/>
    </row>
    <row r="36" spans="1:66" ht="13" customHeight="1">
      <c r="A36" s="172"/>
      <c r="B36" s="172"/>
      <c r="C36" s="172"/>
      <c r="D36" s="172"/>
      <c r="E36" s="172"/>
      <c r="F36" s="507" t="str">
        <f>IF(F17="","",_xlfn.XLOOKUP(F17,記号JIS,記号US,F17))</f>
        <v>Z</v>
      </c>
      <c r="G36" s="508"/>
      <c r="H36" s="504" t="str">
        <f>IF(H17="","",H17)</f>
        <v/>
      </c>
      <c r="I36" s="506"/>
      <c r="J36" s="507" t="str">
        <f>IF(J17="","",_xlfn.XLOOKUP(J17,記号JIS,記号US,J17))</f>
        <v>X</v>
      </c>
      <c r="K36" s="508"/>
      <c r="L36" s="504" t="str">
        <f>IF(L17="","",L17)</f>
        <v/>
      </c>
      <c r="M36" s="506"/>
      <c r="N36" s="507" t="str">
        <f>IF(N17="","",_xlfn.XLOOKUP(N17,記号JIS,記号US,N17))</f>
        <v>C</v>
      </c>
      <c r="O36" s="508"/>
      <c r="P36" s="504" t="str">
        <f>IF(P17="","",P17)</f>
        <v>を</v>
      </c>
      <c r="Q36" s="506"/>
      <c r="R36" s="507" t="str">
        <f>IF(R17="","",_xlfn.XLOOKUP(R17,記号JIS,記号US,R17))</f>
        <v>V</v>
      </c>
      <c r="S36" s="508"/>
      <c r="T36" s="504" t="str">
        <f>IF(T17="","",T17)</f>
        <v>、</v>
      </c>
      <c r="U36" s="506"/>
      <c r="V36" s="507" t="str">
        <f>IF(V17="","",_xlfn.XLOOKUP(V17,記号JIS,記号US,V17))</f>
        <v>B</v>
      </c>
      <c r="W36" s="508"/>
      <c r="X36" s="504" t="str">
        <f>IF(X17="","",X17)</f>
        <v>み</v>
      </c>
      <c r="Y36" s="506"/>
      <c r="Z36" s="507" t="str">
        <f>IF(Z17="","",_xlfn.XLOOKUP(Z17,記号JIS,記号US,Z17))</f>
        <v>N</v>
      </c>
      <c r="AA36" s="508"/>
      <c r="AB36" s="504" t="str">
        <f>IF(AB17="","",AB17)</f>
        <v>お</v>
      </c>
      <c r="AC36" s="506"/>
      <c r="AD36" s="507" t="str">
        <f>IF(AD17="","",_xlfn.XLOOKUP(AD17,記号JIS,記号US,AD17))</f>
        <v>M</v>
      </c>
      <c r="AE36" s="508"/>
      <c r="AF36" s="504" t="str">
        <f>IF(AF17="","",AF17)</f>
        <v>。</v>
      </c>
      <c r="AG36" s="506"/>
      <c r="AH36" s="507" t="str">
        <f>IF(AH17="","",_xlfn.XLOOKUP(AH17,記号JIS,記号US,AH17))</f>
        <v>,</v>
      </c>
      <c r="AI36" s="508"/>
      <c r="AJ36" s="504" t="str">
        <f>IF(AJ17="","",AJ17)</f>
        <v>ね</v>
      </c>
      <c r="AK36" s="506"/>
      <c r="AL36" s="507" t="str">
        <f>IF(AL17="","",_xlfn.XLOOKUP(AL17,記号JIS,記号US,AL17))</f>
        <v>.</v>
      </c>
      <c r="AM36" s="508"/>
      <c r="AN36" s="504" t="str">
        <f>IF(AN17="","",AN17)</f>
        <v>ふ</v>
      </c>
      <c r="AO36" s="506"/>
      <c r="AP36" s="507" t="str">
        <f>IF(AP17="","",_xlfn.XLOOKUP(AP17,記号JIS,記号US,AP17))</f>
        <v>/</v>
      </c>
      <c r="AQ36" s="508"/>
      <c r="AR36" s="504" t="str">
        <f>IF(AR17="","",AR17)</f>
        <v/>
      </c>
      <c r="AS36" s="506"/>
      <c r="AT36" s="172"/>
      <c r="AU36" s="172"/>
      <c r="AV36" s="172"/>
      <c r="AW36" s="172"/>
      <c r="AX36" s="523" t="str">
        <f>IF(AT17="","",_xlfn.XLOOKUP(AT17,記号JIS,記号US,AT17))</f>
        <v>なし</v>
      </c>
      <c r="AY36" s="524"/>
      <c r="AZ36" s="527" t="str">
        <f>IF(AV17="","",AV17)</f>
        <v/>
      </c>
      <c r="BA36" s="528"/>
      <c r="BB36" s="250"/>
    </row>
    <row r="37" spans="1:66" ht="13" customHeight="1" thickBot="1">
      <c r="A37" s="172"/>
      <c r="B37" s="172"/>
      <c r="C37" s="172"/>
      <c r="D37" s="172"/>
      <c r="E37" s="172"/>
      <c r="F37" s="509"/>
      <c r="G37" s="510"/>
      <c r="H37" s="511"/>
      <c r="I37" s="512"/>
      <c r="J37" s="509"/>
      <c r="K37" s="510"/>
      <c r="L37" s="511"/>
      <c r="M37" s="512"/>
      <c r="N37" s="509"/>
      <c r="O37" s="510"/>
      <c r="P37" s="511"/>
      <c r="Q37" s="512"/>
      <c r="R37" s="509"/>
      <c r="S37" s="510"/>
      <c r="T37" s="511"/>
      <c r="U37" s="512"/>
      <c r="V37" s="509"/>
      <c r="W37" s="510"/>
      <c r="X37" s="511"/>
      <c r="Y37" s="512"/>
      <c r="Z37" s="509"/>
      <c r="AA37" s="510"/>
      <c r="AB37" s="511"/>
      <c r="AC37" s="512"/>
      <c r="AD37" s="509"/>
      <c r="AE37" s="510"/>
      <c r="AF37" s="511"/>
      <c r="AG37" s="512"/>
      <c r="AH37" s="509"/>
      <c r="AI37" s="510"/>
      <c r="AJ37" s="511"/>
      <c r="AK37" s="512"/>
      <c r="AL37" s="509"/>
      <c r="AM37" s="510"/>
      <c r="AN37" s="511"/>
      <c r="AO37" s="512"/>
      <c r="AP37" s="509"/>
      <c r="AQ37" s="510"/>
      <c r="AR37" s="511"/>
      <c r="AS37" s="512"/>
      <c r="AT37" s="172"/>
      <c r="AU37" s="172"/>
      <c r="AV37" s="172"/>
      <c r="AW37" s="172"/>
      <c r="AX37" s="525"/>
      <c r="AY37" s="526"/>
      <c r="AZ37" s="529"/>
      <c r="BA37" s="530"/>
      <c r="BB37" s="250"/>
    </row>
    <row r="38" spans="1:66" ht="27">
      <c r="BC38" s="1" t="s">
        <v>105</v>
      </c>
      <c r="BK38" s="1" t="s">
        <v>106</v>
      </c>
      <c r="BN38" s="263" t="s">
        <v>588</v>
      </c>
    </row>
    <row r="40" spans="1:66" ht="42">
      <c r="BC40" s="251" t="s">
        <v>107</v>
      </c>
      <c r="BD40" s="164" t="s">
        <v>108</v>
      </c>
      <c r="BE40" s="164" t="s">
        <v>109</v>
      </c>
      <c r="BF40" s="205" t="s">
        <v>608</v>
      </c>
      <c r="BG40" s="164" t="s">
        <v>110</v>
      </c>
      <c r="BH40" s="164" t="s">
        <v>582</v>
      </c>
      <c r="BI40" s="194" t="s">
        <v>962</v>
      </c>
      <c r="BK40" s="251" t="s">
        <v>111</v>
      </c>
      <c r="BL40" s="127" t="s">
        <v>112</v>
      </c>
      <c r="BN40" s="264"/>
    </row>
    <row r="41" spans="1:66">
      <c r="BC41" s="176">
        <v>-1</v>
      </c>
      <c r="BD41" s="195"/>
      <c r="BE41" s="424"/>
      <c r="BF41" s="206"/>
      <c r="BG41" s="175"/>
      <c r="BH41" s="175"/>
      <c r="BI41" s="430"/>
      <c r="BK41" s="165" t="s">
        <v>196</v>
      </c>
      <c r="BL41" s="166" t="s">
        <v>955</v>
      </c>
      <c r="BN41" s="260" t="s">
        <v>305</v>
      </c>
    </row>
    <row r="42" spans="1:66">
      <c r="BC42" s="177">
        <v>0</v>
      </c>
      <c r="BD42" s="196" t="s">
        <v>905</v>
      </c>
      <c r="BE42" s="421" t="str">
        <f>IF(A5="","",A5)</f>
        <v>1</v>
      </c>
      <c r="BF42" s="208" t="s">
        <v>4</v>
      </c>
      <c r="BG42" s="213" t="s">
        <v>4</v>
      </c>
      <c r="BH42" s="431">
        <f t="shared" ref="BH42:BH73" si="0">COUNTIF(十六進数文字リスト,BG42)</f>
        <v>1</v>
      </c>
      <c r="BI42" s="434">
        <f t="shared" ref="BI42:BI73" si="1">IF(BE42="","",COUNTIF(入力かな,BE42))</f>
        <v>1</v>
      </c>
      <c r="BK42" s="167" t="s">
        <v>956</v>
      </c>
      <c r="BL42" s="168" t="s">
        <v>953</v>
      </c>
      <c r="BN42" s="261" t="s">
        <v>4</v>
      </c>
    </row>
    <row r="43" spans="1:66">
      <c r="BC43" s="180">
        <f t="shared" ref="BC43:BD45" si="2">BC42</f>
        <v>0</v>
      </c>
      <c r="BD43" s="197" t="str">
        <f t="shared" si="2"/>
        <v>KC_1</v>
      </c>
      <c r="BE43" s="422" t="str">
        <f>IF(C5="","",C5)</f>
        <v/>
      </c>
      <c r="BF43" s="209" t="str">
        <f t="shared" ref="BF43:BG45" si="3">BF42</f>
        <v>1</v>
      </c>
      <c r="BG43" s="209" t="str">
        <f t="shared" si="3"/>
        <v>1</v>
      </c>
      <c r="BH43" s="209">
        <f t="shared" si="0"/>
        <v>1</v>
      </c>
      <c r="BI43" s="435" t="str">
        <f t="shared" si="1"/>
        <v/>
      </c>
      <c r="BK43" s="167" t="s">
        <v>139</v>
      </c>
      <c r="BL43" s="169" t="s">
        <v>141</v>
      </c>
      <c r="BN43" s="261" t="s">
        <v>297</v>
      </c>
    </row>
    <row r="44" spans="1:66">
      <c r="BC44" s="180">
        <f t="shared" si="2"/>
        <v>0</v>
      </c>
      <c r="BD44" s="197" t="str">
        <f t="shared" si="2"/>
        <v>KC_1</v>
      </c>
      <c r="BE44" s="422" t="str">
        <f>IF(C3="","",C3)</f>
        <v/>
      </c>
      <c r="BF44" s="209" t="str">
        <f t="shared" si="3"/>
        <v>1</v>
      </c>
      <c r="BG44" s="209" t="str">
        <f t="shared" si="3"/>
        <v>1</v>
      </c>
      <c r="BH44" s="209">
        <f t="shared" si="0"/>
        <v>1</v>
      </c>
      <c r="BI44" s="435" t="str">
        <f t="shared" si="1"/>
        <v/>
      </c>
      <c r="BK44" s="167" t="s">
        <v>141</v>
      </c>
      <c r="BL44" s="169" t="s">
        <v>75</v>
      </c>
      <c r="BN44" s="261" t="s">
        <v>298</v>
      </c>
    </row>
    <row r="45" spans="1:66">
      <c r="BC45" s="181">
        <f t="shared" si="2"/>
        <v>0</v>
      </c>
      <c r="BD45" s="198" t="str">
        <f t="shared" si="2"/>
        <v>KC_1</v>
      </c>
      <c r="BE45" s="423" t="str">
        <f>IF(A3="","",A3)</f>
        <v/>
      </c>
      <c r="BF45" s="210" t="str">
        <f t="shared" si="3"/>
        <v>1</v>
      </c>
      <c r="BG45" s="210" t="str">
        <f t="shared" si="3"/>
        <v>1</v>
      </c>
      <c r="BH45" s="210">
        <f t="shared" si="0"/>
        <v>1</v>
      </c>
      <c r="BI45" s="436" t="str">
        <f t="shared" si="1"/>
        <v/>
      </c>
      <c r="BK45" s="167" t="s">
        <v>163</v>
      </c>
      <c r="BL45" s="169" t="s">
        <v>954</v>
      </c>
      <c r="BN45" s="261" t="s">
        <v>299</v>
      </c>
    </row>
    <row r="46" spans="1:66">
      <c r="BC46" s="177">
        <v>1</v>
      </c>
      <c r="BD46" s="196" t="s">
        <v>952</v>
      </c>
      <c r="BE46" s="421" t="str">
        <f>IF(E5="","",E5)</f>
        <v>2</v>
      </c>
      <c r="BF46" s="208" t="s">
        <v>5</v>
      </c>
      <c r="BG46" s="213" t="s">
        <v>5</v>
      </c>
      <c r="BH46" s="431">
        <f t="shared" si="0"/>
        <v>1</v>
      </c>
      <c r="BI46" s="434">
        <f t="shared" si="1"/>
        <v>1</v>
      </c>
      <c r="BK46" s="167" t="s">
        <v>75</v>
      </c>
      <c r="BL46" s="169" t="s">
        <v>902</v>
      </c>
      <c r="BN46" s="261" t="s">
        <v>300</v>
      </c>
    </row>
    <row r="47" spans="1:66">
      <c r="BC47" s="180">
        <f t="shared" ref="BC47:BD49" si="4">BC46</f>
        <v>1</v>
      </c>
      <c r="BD47" s="197" t="str">
        <f t="shared" si="4"/>
        <v>KC_2</v>
      </c>
      <c r="BE47" s="422" t="str">
        <f>IF(G5="","",G5)</f>
        <v/>
      </c>
      <c r="BF47" s="209" t="str">
        <f t="shared" ref="BF47:BG49" si="5">BF46</f>
        <v>2</v>
      </c>
      <c r="BG47" s="209" t="str">
        <f t="shared" si="5"/>
        <v>2</v>
      </c>
      <c r="BH47" s="209">
        <f t="shared" si="0"/>
        <v>1</v>
      </c>
      <c r="BI47" s="435" t="str">
        <f t="shared" si="1"/>
        <v/>
      </c>
      <c r="BK47" s="170" t="s">
        <v>103</v>
      </c>
      <c r="BL47" s="171" t="s">
        <v>953</v>
      </c>
      <c r="BN47" s="261" t="s">
        <v>301</v>
      </c>
    </row>
    <row r="48" spans="1:66">
      <c r="BC48" s="180">
        <f t="shared" si="4"/>
        <v>1</v>
      </c>
      <c r="BD48" s="197" t="str">
        <f t="shared" si="4"/>
        <v>KC_2</v>
      </c>
      <c r="BE48" s="422" t="str">
        <f>IF(G3="","",G3)</f>
        <v/>
      </c>
      <c r="BF48" s="209" t="str">
        <f t="shared" si="5"/>
        <v>2</v>
      </c>
      <c r="BG48" s="209" t="str">
        <f t="shared" si="5"/>
        <v>2</v>
      </c>
      <c r="BH48" s="209">
        <f t="shared" si="0"/>
        <v>1</v>
      </c>
      <c r="BI48" s="435" t="str">
        <f t="shared" si="1"/>
        <v/>
      </c>
      <c r="BN48" s="261" t="s">
        <v>302</v>
      </c>
    </row>
    <row r="49" spans="55:66">
      <c r="BC49" s="181">
        <f t="shared" si="4"/>
        <v>1</v>
      </c>
      <c r="BD49" s="198" t="str">
        <f t="shared" si="4"/>
        <v>KC_2</v>
      </c>
      <c r="BE49" s="423" t="str">
        <f>IF(E3="","",E3)</f>
        <v/>
      </c>
      <c r="BF49" s="210" t="str">
        <f t="shared" si="5"/>
        <v>2</v>
      </c>
      <c r="BG49" s="210" t="str">
        <f t="shared" si="5"/>
        <v>2</v>
      </c>
      <c r="BH49" s="210">
        <f t="shared" si="0"/>
        <v>1</v>
      </c>
      <c r="BI49" s="436" t="str">
        <f t="shared" si="1"/>
        <v/>
      </c>
      <c r="BK49" s="426"/>
      <c r="BL49" s="426"/>
      <c r="BN49" s="261" t="s">
        <v>303</v>
      </c>
    </row>
    <row r="50" spans="55:66">
      <c r="BC50" s="178">
        <v>2</v>
      </c>
      <c r="BD50" s="196" t="s">
        <v>906</v>
      </c>
      <c r="BE50" s="425" t="str">
        <f>IF(I5="","",I5)</f>
        <v>3</v>
      </c>
      <c r="BF50" s="208" t="s">
        <v>6</v>
      </c>
      <c r="BG50" s="113" t="s">
        <v>6</v>
      </c>
      <c r="BH50" s="432">
        <f t="shared" si="0"/>
        <v>1</v>
      </c>
      <c r="BI50" s="437">
        <f t="shared" si="1"/>
        <v>1</v>
      </c>
      <c r="BK50" s="426"/>
      <c r="BL50" s="426"/>
      <c r="BN50" s="261" t="s">
        <v>304</v>
      </c>
    </row>
    <row r="51" spans="55:66">
      <c r="BC51" s="180">
        <f t="shared" ref="BC51:BD53" si="6">BC50</f>
        <v>2</v>
      </c>
      <c r="BD51" s="197" t="str">
        <f t="shared" si="6"/>
        <v>KC_3</v>
      </c>
      <c r="BE51" s="422" t="str">
        <f>IF(K5="","",K5)</f>
        <v/>
      </c>
      <c r="BF51" s="209" t="str">
        <f t="shared" ref="BF51:BG53" si="7">BF50</f>
        <v>3</v>
      </c>
      <c r="BG51" s="209" t="str">
        <f t="shared" si="7"/>
        <v>3</v>
      </c>
      <c r="BH51" s="209">
        <f t="shared" si="0"/>
        <v>1</v>
      </c>
      <c r="BI51" s="435" t="str">
        <f t="shared" si="1"/>
        <v/>
      </c>
      <c r="BK51" s="426"/>
      <c r="BL51" s="426"/>
      <c r="BN51" s="261" t="s">
        <v>144</v>
      </c>
    </row>
    <row r="52" spans="55:66">
      <c r="BC52" s="180">
        <f t="shared" si="6"/>
        <v>2</v>
      </c>
      <c r="BD52" s="197" t="str">
        <f t="shared" si="6"/>
        <v>KC_3</v>
      </c>
      <c r="BE52" s="422" t="str">
        <f>IF(K3="","",K3)</f>
        <v/>
      </c>
      <c r="BF52" s="209" t="str">
        <f t="shared" si="7"/>
        <v>3</v>
      </c>
      <c r="BG52" s="209" t="str">
        <f t="shared" si="7"/>
        <v>3</v>
      </c>
      <c r="BH52" s="209">
        <f t="shared" si="0"/>
        <v>1</v>
      </c>
      <c r="BI52" s="435" t="str">
        <f t="shared" si="1"/>
        <v/>
      </c>
      <c r="BK52" s="426"/>
      <c r="BL52" s="426"/>
      <c r="BN52" s="261" t="s">
        <v>583</v>
      </c>
    </row>
    <row r="53" spans="55:66">
      <c r="BC53" s="181">
        <f t="shared" si="6"/>
        <v>2</v>
      </c>
      <c r="BD53" s="198" t="str">
        <f t="shared" si="6"/>
        <v>KC_3</v>
      </c>
      <c r="BE53" s="423" t="str">
        <f>IF(I3="","",I3)</f>
        <v/>
      </c>
      <c r="BF53" s="210" t="str">
        <f t="shared" si="7"/>
        <v>3</v>
      </c>
      <c r="BG53" s="210" t="str">
        <f t="shared" si="7"/>
        <v>3</v>
      </c>
      <c r="BH53" s="210">
        <f t="shared" si="0"/>
        <v>1</v>
      </c>
      <c r="BI53" s="436" t="str">
        <f t="shared" si="1"/>
        <v/>
      </c>
      <c r="BK53" s="426"/>
      <c r="BL53" s="426"/>
      <c r="BN53" s="261" t="s">
        <v>585</v>
      </c>
    </row>
    <row r="54" spans="55:66">
      <c r="BC54" s="177">
        <v>3</v>
      </c>
      <c r="BD54" s="196" t="s">
        <v>907</v>
      </c>
      <c r="BE54" s="421" t="str">
        <f>IF(M5="","",M5)</f>
        <v>4</v>
      </c>
      <c r="BF54" s="208" t="s">
        <v>7</v>
      </c>
      <c r="BG54" s="213" t="s">
        <v>7</v>
      </c>
      <c r="BH54" s="431">
        <f t="shared" si="0"/>
        <v>1</v>
      </c>
      <c r="BI54" s="434">
        <f t="shared" si="1"/>
        <v>1</v>
      </c>
      <c r="BK54" s="426"/>
      <c r="BL54" s="426"/>
      <c r="BN54" s="261" t="s">
        <v>584</v>
      </c>
    </row>
    <row r="55" spans="55:66">
      <c r="BC55" s="180">
        <f t="shared" ref="BC55:BD57" si="8">BC54</f>
        <v>3</v>
      </c>
      <c r="BD55" s="197" t="str">
        <f t="shared" si="8"/>
        <v>KC_4</v>
      </c>
      <c r="BE55" s="422" t="str">
        <f>IF(O5="","",O5)</f>
        <v/>
      </c>
      <c r="BF55" s="209" t="str">
        <f t="shared" ref="BF55:BG57" si="9">BF54</f>
        <v>4</v>
      </c>
      <c r="BG55" s="209" t="str">
        <f t="shared" si="9"/>
        <v>4</v>
      </c>
      <c r="BH55" s="209">
        <f t="shared" si="0"/>
        <v>1</v>
      </c>
      <c r="BI55" s="435" t="str">
        <f t="shared" si="1"/>
        <v/>
      </c>
      <c r="BK55" s="426"/>
      <c r="BL55" s="426"/>
      <c r="BN55" s="261" t="s">
        <v>586</v>
      </c>
    </row>
    <row r="56" spans="55:66">
      <c r="BC56" s="180">
        <f t="shared" si="8"/>
        <v>3</v>
      </c>
      <c r="BD56" s="197" t="str">
        <f t="shared" si="8"/>
        <v>KC_4</v>
      </c>
      <c r="BE56" s="422" t="str">
        <f>IF(O3="","",O3)</f>
        <v/>
      </c>
      <c r="BF56" s="209" t="str">
        <f t="shared" si="9"/>
        <v>4</v>
      </c>
      <c r="BG56" s="209" t="str">
        <f t="shared" si="9"/>
        <v>4</v>
      </c>
      <c r="BH56" s="209">
        <f t="shared" si="0"/>
        <v>1</v>
      </c>
      <c r="BI56" s="435" t="str">
        <f t="shared" si="1"/>
        <v/>
      </c>
      <c r="BN56" s="262" t="s">
        <v>587</v>
      </c>
    </row>
    <row r="57" spans="55:66">
      <c r="BC57" s="181">
        <f t="shared" si="8"/>
        <v>3</v>
      </c>
      <c r="BD57" s="198" t="str">
        <f t="shared" si="8"/>
        <v>KC_4</v>
      </c>
      <c r="BE57" s="423" t="str">
        <f>IF(M3="","",M3)</f>
        <v/>
      </c>
      <c r="BF57" s="210" t="str">
        <f t="shared" si="9"/>
        <v>4</v>
      </c>
      <c r="BG57" s="210" t="str">
        <f t="shared" si="9"/>
        <v>4</v>
      </c>
      <c r="BH57" s="210">
        <f t="shared" si="0"/>
        <v>1</v>
      </c>
      <c r="BI57" s="436" t="str">
        <f t="shared" si="1"/>
        <v/>
      </c>
    </row>
    <row r="58" spans="55:66">
      <c r="BC58" s="178">
        <v>4</v>
      </c>
      <c r="BD58" s="196" t="s">
        <v>908</v>
      </c>
      <c r="BE58" s="425" t="str">
        <f>IF(Q5="","",Q5)</f>
        <v>5</v>
      </c>
      <c r="BF58" s="208" t="s">
        <v>8</v>
      </c>
      <c r="BG58" s="113" t="s">
        <v>8</v>
      </c>
      <c r="BH58" s="432">
        <f t="shared" si="0"/>
        <v>1</v>
      </c>
      <c r="BI58" s="437">
        <f t="shared" si="1"/>
        <v>1</v>
      </c>
    </row>
    <row r="59" spans="55:66">
      <c r="BC59" s="180">
        <f t="shared" ref="BC59:BD61" si="10">BC58</f>
        <v>4</v>
      </c>
      <c r="BD59" s="197" t="str">
        <f t="shared" si="10"/>
        <v>KC_5</v>
      </c>
      <c r="BE59" s="422" t="str">
        <f>IF(S5="","",S5)</f>
        <v/>
      </c>
      <c r="BF59" s="209" t="str">
        <f t="shared" ref="BF59:BG61" si="11">BF58</f>
        <v>5</v>
      </c>
      <c r="BG59" s="209" t="str">
        <f t="shared" si="11"/>
        <v>5</v>
      </c>
      <c r="BH59" s="209">
        <f t="shared" si="0"/>
        <v>1</v>
      </c>
      <c r="BI59" s="435" t="str">
        <f t="shared" si="1"/>
        <v/>
      </c>
    </row>
    <row r="60" spans="55:66">
      <c r="BC60" s="180">
        <f t="shared" si="10"/>
        <v>4</v>
      </c>
      <c r="BD60" s="197" t="str">
        <f t="shared" si="10"/>
        <v>KC_5</v>
      </c>
      <c r="BE60" s="422" t="str">
        <f>IF(S3="","",S3)</f>
        <v/>
      </c>
      <c r="BF60" s="209" t="str">
        <f t="shared" si="11"/>
        <v>5</v>
      </c>
      <c r="BG60" s="209" t="str">
        <f t="shared" si="11"/>
        <v>5</v>
      </c>
      <c r="BH60" s="209">
        <f t="shared" si="0"/>
        <v>1</v>
      </c>
      <c r="BI60" s="435" t="str">
        <f t="shared" si="1"/>
        <v/>
      </c>
    </row>
    <row r="61" spans="55:66">
      <c r="BC61" s="181">
        <f t="shared" si="10"/>
        <v>4</v>
      </c>
      <c r="BD61" s="198" t="str">
        <f t="shared" si="10"/>
        <v>KC_5</v>
      </c>
      <c r="BE61" s="423" t="str">
        <f>IF(Q3="","",Q3)</f>
        <v/>
      </c>
      <c r="BF61" s="210" t="str">
        <f t="shared" si="11"/>
        <v>5</v>
      </c>
      <c r="BG61" s="210" t="str">
        <f t="shared" si="11"/>
        <v>5</v>
      </c>
      <c r="BH61" s="210">
        <f t="shared" si="0"/>
        <v>1</v>
      </c>
      <c r="BI61" s="436" t="str">
        <f t="shared" si="1"/>
        <v/>
      </c>
    </row>
    <row r="62" spans="55:66">
      <c r="BC62" s="177">
        <v>5</v>
      </c>
      <c r="BD62" s="196" t="s">
        <v>909</v>
      </c>
      <c r="BE62" s="421" t="str">
        <f>IF(U5="","",U5)</f>
        <v>6</v>
      </c>
      <c r="BF62" s="208" t="s">
        <v>9</v>
      </c>
      <c r="BG62" s="213" t="s">
        <v>9</v>
      </c>
      <c r="BH62" s="431">
        <f t="shared" si="0"/>
        <v>1</v>
      </c>
      <c r="BI62" s="434">
        <f t="shared" si="1"/>
        <v>1</v>
      </c>
    </row>
    <row r="63" spans="55:66">
      <c r="BC63" s="180">
        <f t="shared" ref="BC63:BD65" si="12">BC62</f>
        <v>5</v>
      </c>
      <c r="BD63" s="197" t="str">
        <f t="shared" si="12"/>
        <v>KC_6</v>
      </c>
      <c r="BE63" s="422" t="str">
        <f>IF(W5="","",W5)</f>
        <v/>
      </c>
      <c r="BF63" s="209" t="str">
        <f t="shared" ref="BF63:BG65" si="13">BF62</f>
        <v>6</v>
      </c>
      <c r="BG63" s="209" t="str">
        <f t="shared" si="13"/>
        <v>6</v>
      </c>
      <c r="BH63" s="209">
        <f t="shared" si="0"/>
        <v>1</v>
      </c>
      <c r="BI63" s="435" t="str">
        <f t="shared" si="1"/>
        <v/>
      </c>
    </row>
    <row r="64" spans="55:66">
      <c r="BC64" s="180">
        <f t="shared" si="12"/>
        <v>5</v>
      </c>
      <c r="BD64" s="197" t="str">
        <f t="shared" si="12"/>
        <v>KC_6</v>
      </c>
      <c r="BE64" s="422" t="str">
        <f>IF(W3="","",W3)</f>
        <v/>
      </c>
      <c r="BF64" s="209" t="str">
        <f t="shared" si="13"/>
        <v>6</v>
      </c>
      <c r="BG64" s="209" t="str">
        <f t="shared" si="13"/>
        <v>6</v>
      </c>
      <c r="BH64" s="209">
        <f t="shared" si="0"/>
        <v>1</v>
      </c>
      <c r="BI64" s="435" t="str">
        <f t="shared" si="1"/>
        <v/>
      </c>
    </row>
    <row r="65" spans="55:61">
      <c r="BC65" s="181">
        <f t="shared" si="12"/>
        <v>5</v>
      </c>
      <c r="BD65" s="198" t="str">
        <f t="shared" si="12"/>
        <v>KC_6</v>
      </c>
      <c r="BE65" s="423" t="str">
        <f>IF(U3="","",U3)</f>
        <v/>
      </c>
      <c r="BF65" s="210" t="str">
        <f t="shared" si="13"/>
        <v>6</v>
      </c>
      <c r="BG65" s="210" t="str">
        <f t="shared" si="13"/>
        <v>6</v>
      </c>
      <c r="BH65" s="210">
        <f t="shared" si="0"/>
        <v>1</v>
      </c>
      <c r="BI65" s="436" t="str">
        <f t="shared" si="1"/>
        <v/>
      </c>
    </row>
    <row r="66" spans="55:61">
      <c r="BC66" s="178">
        <v>6</v>
      </c>
      <c r="BD66" s="196" t="s">
        <v>910</v>
      </c>
      <c r="BE66" s="425" t="str">
        <f>IF(Y5="","",Y5)</f>
        <v>7</v>
      </c>
      <c r="BF66" s="208" t="s">
        <v>10</v>
      </c>
      <c r="BG66" s="113" t="s">
        <v>10</v>
      </c>
      <c r="BH66" s="432">
        <f t="shared" si="0"/>
        <v>1</v>
      </c>
      <c r="BI66" s="437">
        <f t="shared" si="1"/>
        <v>1</v>
      </c>
    </row>
    <row r="67" spans="55:61">
      <c r="BC67" s="180">
        <f t="shared" ref="BC67:BD69" si="14">BC66</f>
        <v>6</v>
      </c>
      <c r="BD67" s="197" t="str">
        <f t="shared" si="14"/>
        <v>KC_7</v>
      </c>
      <c r="BE67" s="422" t="str">
        <f>IF(AA5="","",AA5)</f>
        <v/>
      </c>
      <c r="BF67" s="209" t="str">
        <f t="shared" ref="BF67:BG69" si="15">BF66</f>
        <v>7</v>
      </c>
      <c r="BG67" s="209" t="str">
        <f t="shared" si="15"/>
        <v>7</v>
      </c>
      <c r="BH67" s="209">
        <f t="shared" si="0"/>
        <v>1</v>
      </c>
      <c r="BI67" s="435" t="str">
        <f t="shared" si="1"/>
        <v/>
      </c>
    </row>
    <row r="68" spans="55:61">
      <c r="BC68" s="180">
        <f t="shared" si="14"/>
        <v>6</v>
      </c>
      <c r="BD68" s="197" t="str">
        <f t="shared" si="14"/>
        <v>KC_7</v>
      </c>
      <c r="BE68" s="422" t="str">
        <f>IF(AA3="","",AA3)</f>
        <v/>
      </c>
      <c r="BF68" s="209" t="str">
        <f t="shared" si="15"/>
        <v>7</v>
      </c>
      <c r="BG68" s="209" t="str">
        <f t="shared" si="15"/>
        <v>7</v>
      </c>
      <c r="BH68" s="209">
        <f t="shared" si="0"/>
        <v>1</v>
      </c>
      <c r="BI68" s="435" t="str">
        <f t="shared" si="1"/>
        <v/>
      </c>
    </row>
    <row r="69" spans="55:61">
      <c r="BC69" s="181">
        <f t="shared" si="14"/>
        <v>6</v>
      </c>
      <c r="BD69" s="198" t="str">
        <f t="shared" si="14"/>
        <v>KC_7</v>
      </c>
      <c r="BE69" s="423" t="str">
        <f>IF(Y3="","",Y3)</f>
        <v/>
      </c>
      <c r="BF69" s="210" t="str">
        <f t="shared" si="15"/>
        <v>7</v>
      </c>
      <c r="BG69" s="210" t="str">
        <f t="shared" si="15"/>
        <v>7</v>
      </c>
      <c r="BH69" s="210">
        <f t="shared" si="0"/>
        <v>1</v>
      </c>
      <c r="BI69" s="436" t="str">
        <f t="shared" si="1"/>
        <v/>
      </c>
    </row>
    <row r="70" spans="55:61">
      <c r="BC70" s="177">
        <v>7</v>
      </c>
      <c r="BD70" s="196" t="s">
        <v>911</v>
      </c>
      <c r="BE70" s="421" t="str">
        <f>IF(AC5="","",AC5)</f>
        <v>8</v>
      </c>
      <c r="BF70" s="208" t="s">
        <v>11</v>
      </c>
      <c r="BG70" s="213" t="s">
        <v>11</v>
      </c>
      <c r="BH70" s="431">
        <f t="shared" si="0"/>
        <v>1</v>
      </c>
      <c r="BI70" s="434">
        <f t="shared" si="1"/>
        <v>1</v>
      </c>
    </row>
    <row r="71" spans="55:61">
      <c r="BC71" s="180">
        <f t="shared" ref="BC71:BD73" si="16">BC70</f>
        <v>7</v>
      </c>
      <c r="BD71" s="197" t="str">
        <f t="shared" si="16"/>
        <v>KC_8</v>
      </c>
      <c r="BE71" s="422" t="str">
        <f>IF(AE5="","",AE5)</f>
        <v/>
      </c>
      <c r="BF71" s="209" t="str">
        <f t="shared" ref="BF71:BG73" si="17">BF70</f>
        <v>8</v>
      </c>
      <c r="BG71" s="209" t="str">
        <f t="shared" si="17"/>
        <v>8</v>
      </c>
      <c r="BH71" s="209">
        <f t="shared" si="0"/>
        <v>1</v>
      </c>
      <c r="BI71" s="435" t="str">
        <f t="shared" si="1"/>
        <v/>
      </c>
    </row>
    <row r="72" spans="55:61">
      <c r="BC72" s="180">
        <f t="shared" si="16"/>
        <v>7</v>
      </c>
      <c r="BD72" s="197" t="str">
        <f t="shared" si="16"/>
        <v>KC_8</v>
      </c>
      <c r="BE72" s="422" t="str">
        <f>IF(AE3="","",AE3)</f>
        <v/>
      </c>
      <c r="BF72" s="209" t="str">
        <f t="shared" si="17"/>
        <v>8</v>
      </c>
      <c r="BG72" s="209" t="str">
        <f t="shared" si="17"/>
        <v>8</v>
      </c>
      <c r="BH72" s="209">
        <f t="shared" si="0"/>
        <v>1</v>
      </c>
      <c r="BI72" s="435" t="str">
        <f t="shared" si="1"/>
        <v/>
      </c>
    </row>
    <row r="73" spans="55:61">
      <c r="BC73" s="181">
        <f t="shared" si="16"/>
        <v>7</v>
      </c>
      <c r="BD73" s="198" t="str">
        <f t="shared" si="16"/>
        <v>KC_8</v>
      </c>
      <c r="BE73" s="423" t="str">
        <f>IF(AC3="","",AC3)</f>
        <v/>
      </c>
      <c r="BF73" s="210" t="str">
        <f t="shared" si="17"/>
        <v>8</v>
      </c>
      <c r="BG73" s="210" t="str">
        <f t="shared" si="17"/>
        <v>8</v>
      </c>
      <c r="BH73" s="210">
        <f t="shared" si="0"/>
        <v>1</v>
      </c>
      <c r="BI73" s="436" t="str">
        <f t="shared" si="1"/>
        <v/>
      </c>
    </row>
    <row r="74" spans="55:61">
      <c r="BC74" s="178">
        <v>8</v>
      </c>
      <c r="BD74" s="196" t="s">
        <v>912</v>
      </c>
      <c r="BE74" s="425" t="str">
        <f>IF(AG5="","",AG5)</f>
        <v>9</v>
      </c>
      <c r="BF74" s="208" t="s">
        <v>12</v>
      </c>
      <c r="BG74" s="113" t="s">
        <v>12</v>
      </c>
      <c r="BH74" s="432">
        <f t="shared" ref="BH74:BH93" si="18">COUNTIF(十六進数文字リスト,BG74)</f>
        <v>1</v>
      </c>
      <c r="BI74" s="437">
        <f t="shared" ref="BI74:BI105" si="19">IF(BE74="","",COUNTIF(入力かな,BE74))</f>
        <v>1</v>
      </c>
    </row>
    <row r="75" spans="55:61">
      <c r="BC75" s="180">
        <f t="shared" ref="BC75:BD77" si="20">BC74</f>
        <v>8</v>
      </c>
      <c r="BD75" s="197" t="str">
        <f t="shared" si="20"/>
        <v>KC_9</v>
      </c>
      <c r="BE75" s="422" t="str">
        <f>IF(AI5="","",AI5)</f>
        <v/>
      </c>
      <c r="BF75" s="209" t="str">
        <f t="shared" ref="BF75:BG77" si="21">BF74</f>
        <v>9</v>
      </c>
      <c r="BG75" s="209" t="str">
        <f t="shared" si="21"/>
        <v>9</v>
      </c>
      <c r="BH75" s="209">
        <f t="shared" si="18"/>
        <v>1</v>
      </c>
      <c r="BI75" s="435" t="str">
        <f t="shared" si="19"/>
        <v/>
      </c>
    </row>
    <row r="76" spans="55:61">
      <c r="BC76" s="180">
        <f t="shared" si="20"/>
        <v>8</v>
      </c>
      <c r="BD76" s="197" t="str">
        <f t="shared" si="20"/>
        <v>KC_9</v>
      </c>
      <c r="BE76" s="422" t="str">
        <f>IF(AI3="","",AI3)</f>
        <v/>
      </c>
      <c r="BF76" s="209" t="str">
        <f t="shared" si="21"/>
        <v>9</v>
      </c>
      <c r="BG76" s="209" t="str">
        <f t="shared" si="21"/>
        <v>9</v>
      </c>
      <c r="BH76" s="209">
        <f t="shared" si="18"/>
        <v>1</v>
      </c>
      <c r="BI76" s="435" t="str">
        <f t="shared" si="19"/>
        <v/>
      </c>
    </row>
    <row r="77" spans="55:61">
      <c r="BC77" s="181">
        <f t="shared" si="20"/>
        <v>8</v>
      </c>
      <c r="BD77" s="198" t="str">
        <f t="shared" si="20"/>
        <v>KC_9</v>
      </c>
      <c r="BE77" s="423" t="str">
        <f>IF(AG3="","",AG3)</f>
        <v/>
      </c>
      <c r="BF77" s="210" t="str">
        <f t="shared" si="21"/>
        <v>9</v>
      </c>
      <c r="BG77" s="210" t="str">
        <f t="shared" si="21"/>
        <v>9</v>
      </c>
      <c r="BH77" s="210">
        <f t="shared" si="18"/>
        <v>1</v>
      </c>
      <c r="BI77" s="436" t="str">
        <f t="shared" si="19"/>
        <v/>
      </c>
    </row>
    <row r="78" spans="55:61">
      <c r="BC78" s="177">
        <v>9</v>
      </c>
      <c r="BD78" s="196" t="s">
        <v>963</v>
      </c>
      <c r="BE78" s="421" t="str">
        <f>IF(AK5="","",AK5)</f>
        <v>0</v>
      </c>
      <c r="BF78" s="208" t="s">
        <v>13</v>
      </c>
      <c r="BG78" s="213" t="s">
        <v>13</v>
      </c>
      <c r="BH78" s="431">
        <f t="shared" si="18"/>
        <v>1</v>
      </c>
      <c r="BI78" s="434">
        <f t="shared" si="19"/>
        <v>1</v>
      </c>
    </row>
    <row r="79" spans="55:61">
      <c r="BC79" s="180">
        <f t="shared" ref="BC79:BD81" si="22">BC78</f>
        <v>9</v>
      </c>
      <c r="BD79" s="197" t="str">
        <f t="shared" si="22"/>
        <v>KC_0</v>
      </c>
      <c r="BE79" s="422" t="str">
        <f>IF(AM5="","",AM5)</f>
        <v/>
      </c>
      <c r="BF79" s="209" t="str">
        <f t="shared" ref="BF79:BG81" si="23">BF78</f>
        <v>0</v>
      </c>
      <c r="BG79" s="209" t="str">
        <f t="shared" si="23"/>
        <v>0</v>
      </c>
      <c r="BH79" s="209">
        <f t="shared" si="18"/>
        <v>1</v>
      </c>
      <c r="BI79" s="435" t="str">
        <f t="shared" si="19"/>
        <v/>
      </c>
    </row>
    <row r="80" spans="55:61">
      <c r="BC80" s="180">
        <f t="shared" si="22"/>
        <v>9</v>
      </c>
      <c r="BD80" s="197" t="str">
        <f t="shared" si="22"/>
        <v>KC_0</v>
      </c>
      <c r="BE80" s="422" t="str">
        <f>IF(AM3="","",AM3)</f>
        <v/>
      </c>
      <c r="BF80" s="209" t="str">
        <f t="shared" si="23"/>
        <v>0</v>
      </c>
      <c r="BG80" s="209" t="str">
        <f t="shared" si="23"/>
        <v>0</v>
      </c>
      <c r="BH80" s="209">
        <f t="shared" si="18"/>
        <v>1</v>
      </c>
      <c r="BI80" s="435" t="str">
        <f t="shared" si="19"/>
        <v/>
      </c>
    </row>
    <row r="81" spans="55:61">
      <c r="BC81" s="181">
        <f t="shared" si="22"/>
        <v>9</v>
      </c>
      <c r="BD81" s="198" t="str">
        <f t="shared" si="22"/>
        <v>KC_0</v>
      </c>
      <c r="BE81" s="423" t="str">
        <f>IF(AK3="","",AK3)</f>
        <v/>
      </c>
      <c r="BF81" s="210" t="str">
        <f t="shared" si="23"/>
        <v>0</v>
      </c>
      <c r="BG81" s="210" t="str">
        <f t="shared" si="23"/>
        <v>0</v>
      </c>
      <c r="BH81" s="210">
        <f t="shared" si="18"/>
        <v>1</v>
      </c>
      <c r="BI81" s="436" t="str">
        <f t="shared" si="19"/>
        <v/>
      </c>
    </row>
    <row r="82" spans="55:61">
      <c r="BC82" s="178">
        <v>10</v>
      </c>
      <c r="BD82" s="196" t="s">
        <v>913</v>
      </c>
      <c r="BE82" s="425" t="str">
        <f>IF(AO5="","",AO5)</f>
        <v>-</v>
      </c>
      <c r="BF82" s="208" t="s">
        <v>14</v>
      </c>
      <c r="BG82" s="113" t="s">
        <v>118</v>
      </c>
      <c r="BH82" s="432">
        <f t="shared" si="18"/>
        <v>0</v>
      </c>
      <c r="BI82" s="437">
        <f t="shared" si="19"/>
        <v>1</v>
      </c>
    </row>
    <row r="83" spans="55:61">
      <c r="BC83" s="180">
        <f t="shared" ref="BC83:BD85" si="24">BC82</f>
        <v>10</v>
      </c>
      <c r="BD83" s="197" t="str">
        <f t="shared" si="24"/>
        <v>KC_MINS</v>
      </c>
      <c r="BE83" s="422" t="str">
        <f>IF(AQ5="","",AQ5)</f>
        <v/>
      </c>
      <c r="BF83" s="209" t="str">
        <f t="shared" ref="BF83:BG85" si="25">BF82</f>
        <v>-</v>
      </c>
      <c r="BG83" s="209" t="str">
        <f t="shared" si="25"/>
        <v>hyphen</v>
      </c>
      <c r="BH83" s="209">
        <f t="shared" si="18"/>
        <v>0</v>
      </c>
      <c r="BI83" s="435" t="str">
        <f t="shared" si="19"/>
        <v/>
      </c>
    </row>
    <row r="84" spans="55:61">
      <c r="BC84" s="180">
        <f t="shared" si="24"/>
        <v>10</v>
      </c>
      <c r="BD84" s="197" t="str">
        <f t="shared" si="24"/>
        <v>KC_MINS</v>
      </c>
      <c r="BE84" s="422" t="str">
        <f>IF(AQ3="","",AQ3)</f>
        <v/>
      </c>
      <c r="BF84" s="209" t="str">
        <f t="shared" si="25"/>
        <v>-</v>
      </c>
      <c r="BG84" s="209" t="str">
        <f t="shared" si="25"/>
        <v>hyphen</v>
      </c>
      <c r="BH84" s="209">
        <f t="shared" si="18"/>
        <v>0</v>
      </c>
      <c r="BI84" s="435" t="str">
        <f t="shared" si="19"/>
        <v/>
      </c>
    </row>
    <row r="85" spans="55:61">
      <c r="BC85" s="181">
        <f t="shared" si="24"/>
        <v>10</v>
      </c>
      <c r="BD85" s="198" t="str">
        <f t="shared" si="24"/>
        <v>KC_MINS</v>
      </c>
      <c r="BE85" s="423" t="str">
        <f>IF(AO3="","",AO3)</f>
        <v/>
      </c>
      <c r="BF85" s="210" t="str">
        <f t="shared" si="25"/>
        <v>-</v>
      </c>
      <c r="BG85" s="210" t="str">
        <f t="shared" si="25"/>
        <v>hyphen</v>
      </c>
      <c r="BH85" s="210">
        <f t="shared" si="18"/>
        <v>0</v>
      </c>
      <c r="BI85" s="436" t="str">
        <f t="shared" si="19"/>
        <v/>
      </c>
    </row>
    <row r="86" spans="55:61">
      <c r="BC86" s="177">
        <v>11</v>
      </c>
      <c r="BD86" s="196" t="s">
        <v>914</v>
      </c>
      <c r="BE86" s="421" t="str">
        <f>IF(AS5="","",AS5)</f>
        <v>^</v>
      </c>
      <c r="BF86" s="208" t="s">
        <v>15</v>
      </c>
      <c r="BG86" s="213" t="s">
        <v>576</v>
      </c>
      <c r="BH86" s="431">
        <f t="shared" si="18"/>
        <v>0</v>
      </c>
      <c r="BI86" s="434">
        <f t="shared" si="19"/>
        <v>1</v>
      </c>
    </row>
    <row r="87" spans="55:61">
      <c r="BC87" s="180">
        <f t="shared" ref="BC87:BD89" si="26">BC86</f>
        <v>11</v>
      </c>
      <c r="BD87" s="197" t="str">
        <f t="shared" si="26"/>
        <v>KC_EQL</v>
      </c>
      <c r="BE87" s="422" t="str">
        <f>IF(AU5="","",AU5)</f>
        <v/>
      </c>
      <c r="BF87" s="209" t="str">
        <f t="shared" ref="BF87:BG89" si="27">BF86</f>
        <v>^</v>
      </c>
      <c r="BG87" s="209" t="str">
        <f t="shared" si="27"/>
        <v>equal_sign</v>
      </c>
      <c r="BH87" s="209">
        <f t="shared" si="18"/>
        <v>0</v>
      </c>
      <c r="BI87" s="435" t="str">
        <f t="shared" si="19"/>
        <v/>
      </c>
    </row>
    <row r="88" spans="55:61">
      <c r="BC88" s="180">
        <f t="shared" si="26"/>
        <v>11</v>
      </c>
      <c r="BD88" s="197" t="str">
        <f t="shared" si="26"/>
        <v>KC_EQL</v>
      </c>
      <c r="BE88" s="422" t="str">
        <f>IF(AU3="","",AU3)</f>
        <v/>
      </c>
      <c r="BF88" s="209" t="str">
        <f t="shared" si="27"/>
        <v>^</v>
      </c>
      <c r="BG88" s="209" t="str">
        <f t="shared" si="27"/>
        <v>equal_sign</v>
      </c>
      <c r="BH88" s="209">
        <f t="shared" si="18"/>
        <v>0</v>
      </c>
      <c r="BI88" s="435" t="str">
        <f t="shared" si="19"/>
        <v/>
      </c>
    </row>
    <row r="89" spans="55:61">
      <c r="BC89" s="181">
        <f t="shared" si="26"/>
        <v>11</v>
      </c>
      <c r="BD89" s="198" t="str">
        <f t="shared" si="26"/>
        <v>KC_EQL</v>
      </c>
      <c r="BE89" s="423" t="str">
        <f>IF(AS3="","",AS3)</f>
        <v/>
      </c>
      <c r="BF89" s="210" t="str">
        <f t="shared" si="27"/>
        <v>^</v>
      </c>
      <c r="BG89" s="210" t="str">
        <f t="shared" si="27"/>
        <v>equal_sign</v>
      </c>
      <c r="BH89" s="210">
        <f t="shared" si="18"/>
        <v>0</v>
      </c>
      <c r="BI89" s="436" t="str">
        <f t="shared" si="19"/>
        <v/>
      </c>
    </row>
    <row r="90" spans="55:61">
      <c r="BC90" s="177">
        <v>12</v>
      </c>
      <c r="BD90" s="196" t="s">
        <v>915</v>
      </c>
      <c r="BE90" s="421" t="str">
        <f>IF(AW5="","",AW5)</f>
        <v>￥</v>
      </c>
      <c r="BF90" s="208" t="s">
        <v>904</v>
      </c>
      <c r="BG90" s="213" t="s">
        <v>903</v>
      </c>
      <c r="BH90" s="431">
        <f t="shared" si="18"/>
        <v>0</v>
      </c>
      <c r="BI90" s="434">
        <f t="shared" si="19"/>
        <v>1</v>
      </c>
    </row>
    <row r="91" spans="55:61">
      <c r="BC91" s="180">
        <f t="shared" ref="BC91:BD91" si="28">BC90</f>
        <v>12</v>
      </c>
      <c r="BD91" s="197" t="str">
        <f t="shared" si="28"/>
        <v>JP_YEN</v>
      </c>
      <c r="BE91" s="422" t="str">
        <f>IF(AY5="","",AY5)</f>
        <v/>
      </c>
      <c r="BF91" s="209" t="str">
        <f t="shared" ref="BF91:BG91" si="29">BF90</f>
        <v>￥</v>
      </c>
      <c r="BG91" s="209" t="str">
        <f t="shared" si="29"/>
        <v>international3</v>
      </c>
      <c r="BH91" s="209">
        <f t="shared" si="18"/>
        <v>0</v>
      </c>
      <c r="BI91" s="435" t="str">
        <f t="shared" si="19"/>
        <v/>
      </c>
    </row>
    <row r="92" spans="55:61">
      <c r="BC92" s="180">
        <f t="shared" ref="BC92:BD92" si="30">BC91</f>
        <v>12</v>
      </c>
      <c r="BD92" s="197" t="str">
        <f t="shared" si="30"/>
        <v>JP_YEN</v>
      </c>
      <c r="BE92" s="422" t="str">
        <f>IF(AY3="","",AY3)</f>
        <v/>
      </c>
      <c r="BF92" s="209" t="str">
        <f t="shared" ref="BF92:BG92" si="31">BF91</f>
        <v>￥</v>
      </c>
      <c r="BG92" s="209" t="str">
        <f t="shared" si="31"/>
        <v>international3</v>
      </c>
      <c r="BH92" s="209">
        <f t="shared" si="18"/>
        <v>0</v>
      </c>
      <c r="BI92" s="435" t="str">
        <f t="shared" si="19"/>
        <v/>
      </c>
    </row>
    <row r="93" spans="55:61">
      <c r="BC93" s="181">
        <f t="shared" ref="BC93:BD93" si="32">BC92</f>
        <v>12</v>
      </c>
      <c r="BD93" s="198" t="str">
        <f t="shared" si="32"/>
        <v>JP_YEN</v>
      </c>
      <c r="BE93" s="423" t="str">
        <f>IF(AW3="","",AW3)</f>
        <v/>
      </c>
      <c r="BF93" s="210" t="str">
        <f t="shared" ref="BF93:BG93" si="33">BF92</f>
        <v>￥</v>
      </c>
      <c r="BG93" s="210" t="str">
        <f t="shared" si="33"/>
        <v>international3</v>
      </c>
      <c r="BH93" s="210">
        <f t="shared" si="18"/>
        <v>0</v>
      </c>
      <c r="BI93" s="436" t="str">
        <f t="shared" si="19"/>
        <v/>
      </c>
    </row>
    <row r="94" spans="55:61">
      <c r="BC94" s="177">
        <v>13</v>
      </c>
      <c r="BD94" s="196" t="s">
        <v>917</v>
      </c>
      <c r="BE94" s="421" t="str">
        <f>IF(C9="","",C9)</f>
        <v>Q</v>
      </c>
      <c r="BF94" s="207" t="s">
        <v>119</v>
      </c>
      <c r="BG94" s="259" t="s">
        <v>120</v>
      </c>
      <c r="BH94" s="433">
        <f t="shared" ref="BH94:BH105" si="34">COUNTIF(十六進数文字リスト,BG94)</f>
        <v>0</v>
      </c>
      <c r="BI94" s="434">
        <f t="shared" si="19"/>
        <v>0</v>
      </c>
    </row>
    <row r="95" spans="55:61">
      <c r="BC95" s="180">
        <f t="shared" ref="BC95:BD97" si="35">BC94</f>
        <v>13</v>
      </c>
      <c r="BD95" s="197" t="str">
        <f t="shared" si="35"/>
        <v>KC_Q</v>
      </c>
      <c r="BE95" s="422" t="str">
        <f>IF(E9="","",E9)</f>
        <v/>
      </c>
      <c r="BF95" s="209" t="str">
        <f t="shared" ref="BF95:BG97" si="36">BF94</f>
        <v>Q</v>
      </c>
      <c r="BG95" s="209" t="str">
        <f t="shared" si="36"/>
        <v>q</v>
      </c>
      <c r="BH95" s="209">
        <f t="shared" si="34"/>
        <v>0</v>
      </c>
      <c r="BI95" s="435" t="str">
        <f t="shared" si="19"/>
        <v/>
      </c>
    </row>
    <row r="96" spans="55:61">
      <c r="BC96" s="180">
        <f t="shared" si="35"/>
        <v>13</v>
      </c>
      <c r="BD96" s="197" t="str">
        <f t="shared" si="35"/>
        <v>KC_Q</v>
      </c>
      <c r="BE96" s="422" t="str">
        <f>IF(E7="","",E7)</f>
        <v/>
      </c>
      <c r="BF96" s="209" t="str">
        <f t="shared" si="36"/>
        <v>Q</v>
      </c>
      <c r="BG96" s="209" t="str">
        <f t="shared" si="36"/>
        <v>q</v>
      </c>
      <c r="BH96" s="209">
        <f t="shared" si="34"/>
        <v>0</v>
      </c>
      <c r="BI96" s="435" t="str">
        <f t="shared" si="19"/>
        <v/>
      </c>
    </row>
    <row r="97" spans="55:61">
      <c r="BC97" s="181">
        <f t="shared" si="35"/>
        <v>13</v>
      </c>
      <c r="BD97" s="198" t="str">
        <f t="shared" si="35"/>
        <v>KC_Q</v>
      </c>
      <c r="BE97" s="423" t="str">
        <f>IF(C7="","",C7)</f>
        <v>小</v>
      </c>
      <c r="BF97" s="210" t="str">
        <f t="shared" si="36"/>
        <v>Q</v>
      </c>
      <c r="BG97" s="210" t="str">
        <f t="shared" si="36"/>
        <v>q</v>
      </c>
      <c r="BH97" s="210">
        <f t="shared" si="34"/>
        <v>0</v>
      </c>
      <c r="BI97" s="436">
        <f t="shared" si="19"/>
        <v>13</v>
      </c>
    </row>
    <row r="98" spans="55:61">
      <c r="BC98" s="177">
        <v>14</v>
      </c>
      <c r="BD98" s="196" t="s">
        <v>918</v>
      </c>
      <c r="BE98" s="421" t="str">
        <f>IF(G9="","",G9)</f>
        <v>W</v>
      </c>
      <c r="BF98" s="207" t="s">
        <v>121</v>
      </c>
      <c r="BG98" s="213" t="s">
        <v>122</v>
      </c>
      <c r="BH98" s="431">
        <f t="shared" si="34"/>
        <v>0</v>
      </c>
      <c r="BI98" s="434">
        <f t="shared" si="19"/>
        <v>0</v>
      </c>
    </row>
    <row r="99" spans="55:61">
      <c r="BC99" s="180">
        <f t="shared" ref="BC99:BD101" si="37">BC98</f>
        <v>14</v>
      </c>
      <c r="BD99" s="197" t="str">
        <f t="shared" si="37"/>
        <v>KC_W</v>
      </c>
      <c r="BE99" s="422" t="str">
        <f>IF(I9="","",I9)</f>
        <v>ぬ</v>
      </c>
      <c r="BF99" s="209" t="str">
        <f t="shared" ref="BF99:BG101" si="38">BF98</f>
        <v>W</v>
      </c>
      <c r="BG99" s="209" t="str">
        <f t="shared" si="38"/>
        <v>w</v>
      </c>
      <c r="BH99" s="209">
        <f t="shared" si="34"/>
        <v>0</v>
      </c>
      <c r="BI99" s="435">
        <f t="shared" si="19"/>
        <v>1</v>
      </c>
    </row>
    <row r="100" spans="55:61">
      <c r="BC100" s="180">
        <f t="shared" si="37"/>
        <v>14</v>
      </c>
      <c r="BD100" s="197" t="str">
        <f t="shared" si="37"/>
        <v>KC_W</v>
      </c>
      <c r="BE100" s="422" t="str">
        <f>IF(I7="","",I7)</f>
        <v/>
      </c>
      <c r="BF100" s="209" t="str">
        <f t="shared" si="38"/>
        <v>W</v>
      </c>
      <c r="BG100" s="209" t="str">
        <f t="shared" si="38"/>
        <v>w</v>
      </c>
      <c r="BH100" s="209">
        <f t="shared" si="34"/>
        <v>0</v>
      </c>
      <c r="BI100" s="435" t="str">
        <f t="shared" si="19"/>
        <v/>
      </c>
    </row>
    <row r="101" spans="55:61">
      <c r="BC101" s="181">
        <f t="shared" si="37"/>
        <v>14</v>
      </c>
      <c r="BD101" s="198" t="str">
        <f t="shared" si="37"/>
        <v>KC_W</v>
      </c>
      <c r="BE101" s="423" t="str">
        <f>IF(G7="","",G7)</f>
        <v>き</v>
      </c>
      <c r="BF101" s="210" t="str">
        <f t="shared" si="38"/>
        <v>W</v>
      </c>
      <c r="BG101" s="210" t="str">
        <f t="shared" si="38"/>
        <v>w</v>
      </c>
      <c r="BH101" s="210">
        <f t="shared" si="34"/>
        <v>0</v>
      </c>
      <c r="BI101" s="436">
        <f t="shared" si="19"/>
        <v>11</v>
      </c>
    </row>
    <row r="102" spans="55:61">
      <c r="BC102" s="177">
        <v>15</v>
      </c>
      <c r="BD102" s="196" t="s">
        <v>919</v>
      </c>
      <c r="BE102" s="421" t="str">
        <f>IF(K9="","",K9)</f>
        <v>E</v>
      </c>
      <c r="BF102" s="208" t="s">
        <v>123</v>
      </c>
      <c r="BG102" s="213" t="s">
        <v>124</v>
      </c>
      <c r="BH102" s="431">
        <f t="shared" si="34"/>
        <v>1</v>
      </c>
      <c r="BI102" s="434">
        <f t="shared" si="19"/>
        <v>0</v>
      </c>
    </row>
    <row r="103" spans="55:61">
      <c r="BC103" s="180">
        <f t="shared" ref="BC103:BD105" si="39">BC102</f>
        <v>15</v>
      </c>
      <c r="BD103" s="197" t="str">
        <f t="shared" si="39"/>
        <v>KC_E</v>
      </c>
      <c r="BE103" s="422" t="str">
        <f>IF(M9="","",M9)</f>
        <v>り</v>
      </c>
      <c r="BF103" s="209" t="str">
        <f t="shared" ref="BF103:BG105" si="40">BF102</f>
        <v>E</v>
      </c>
      <c r="BG103" s="209" t="str">
        <f t="shared" si="40"/>
        <v>e</v>
      </c>
      <c r="BH103" s="209">
        <f t="shared" si="34"/>
        <v>1</v>
      </c>
      <c r="BI103" s="435">
        <f t="shared" si="19"/>
        <v>4</v>
      </c>
    </row>
    <row r="104" spans="55:61">
      <c r="BC104" s="180">
        <f t="shared" si="39"/>
        <v>15</v>
      </c>
      <c r="BD104" s="197" t="str">
        <f t="shared" si="39"/>
        <v>KC_E</v>
      </c>
      <c r="BE104" s="422" t="str">
        <f>IF(M7="","",M7)</f>
        <v/>
      </c>
      <c r="BF104" s="209" t="str">
        <f t="shared" si="40"/>
        <v>E</v>
      </c>
      <c r="BG104" s="209" t="str">
        <f t="shared" si="40"/>
        <v>e</v>
      </c>
      <c r="BH104" s="209">
        <f t="shared" si="34"/>
        <v>1</v>
      </c>
      <c r="BI104" s="435" t="str">
        <f t="shared" si="19"/>
        <v/>
      </c>
    </row>
    <row r="105" spans="55:61">
      <c r="BC105" s="181">
        <f t="shared" si="39"/>
        <v>15</v>
      </c>
      <c r="BD105" s="198" t="str">
        <f t="shared" si="39"/>
        <v>KC_E</v>
      </c>
      <c r="BE105" s="423" t="str">
        <f>IF(K7="","",K7)</f>
        <v>て</v>
      </c>
      <c r="BF105" s="210" t="str">
        <f t="shared" si="40"/>
        <v>E</v>
      </c>
      <c r="BG105" s="210" t="str">
        <f t="shared" si="40"/>
        <v>e</v>
      </c>
      <c r="BH105" s="210">
        <f t="shared" si="34"/>
        <v>1</v>
      </c>
      <c r="BI105" s="436">
        <f t="shared" si="19"/>
        <v>37</v>
      </c>
    </row>
    <row r="106" spans="55:61">
      <c r="BC106" s="177">
        <v>16</v>
      </c>
      <c r="BD106" s="196" t="s">
        <v>920</v>
      </c>
      <c r="BE106" s="421" t="str">
        <f>IF(O9="","",O9)</f>
        <v>R</v>
      </c>
      <c r="BF106" s="208" t="s">
        <v>125</v>
      </c>
      <c r="BG106" s="213" t="s">
        <v>126</v>
      </c>
      <c r="BH106" s="431">
        <f t="shared" ref="BH106:BH137" si="41">COUNTIF(十六進数文字リスト,BG106)</f>
        <v>0</v>
      </c>
      <c r="BI106" s="434">
        <f t="shared" ref="BI106:BI137" si="42">IF(BE106="","",COUNTIF(入力かな,BE106))</f>
        <v>0</v>
      </c>
    </row>
    <row r="107" spans="55:61">
      <c r="BC107" s="180">
        <f t="shared" ref="BC107:BD109" si="43">BC106</f>
        <v>16</v>
      </c>
      <c r="BD107" s="197" t="str">
        <f t="shared" si="43"/>
        <v>KC_R</v>
      </c>
      <c r="BE107" s="422" t="str">
        <f>IF(Q9="","",Q9)</f>
        <v>む</v>
      </c>
      <c r="BF107" s="209" t="str">
        <f t="shared" ref="BF107:BG109" si="44">BF106</f>
        <v>R</v>
      </c>
      <c r="BG107" s="209" t="str">
        <f t="shared" si="44"/>
        <v>r</v>
      </c>
      <c r="BH107" s="209">
        <f t="shared" si="41"/>
        <v>0</v>
      </c>
      <c r="BI107" s="435">
        <f t="shared" si="42"/>
        <v>1</v>
      </c>
    </row>
    <row r="108" spans="55:61">
      <c r="BC108" s="180">
        <f t="shared" si="43"/>
        <v>16</v>
      </c>
      <c r="BD108" s="197" t="str">
        <f t="shared" si="43"/>
        <v>KC_R</v>
      </c>
      <c r="BE108" s="422" t="str">
        <f>IF(Q7="","",Q7)</f>
        <v/>
      </c>
      <c r="BF108" s="209" t="str">
        <f t="shared" si="44"/>
        <v>R</v>
      </c>
      <c r="BG108" s="209" t="str">
        <f t="shared" si="44"/>
        <v>r</v>
      </c>
      <c r="BH108" s="209">
        <f t="shared" si="41"/>
        <v>0</v>
      </c>
      <c r="BI108" s="435" t="str">
        <f t="shared" si="42"/>
        <v/>
      </c>
    </row>
    <row r="109" spans="55:61">
      <c r="BC109" s="181">
        <f t="shared" si="43"/>
        <v>16</v>
      </c>
      <c r="BD109" s="198" t="str">
        <f t="shared" si="43"/>
        <v>KC_R</v>
      </c>
      <c r="BE109" s="423" t="str">
        <f>IF(O7="","",O7)</f>
        <v>し</v>
      </c>
      <c r="BF109" s="210" t="str">
        <f t="shared" si="44"/>
        <v>R</v>
      </c>
      <c r="BG109" s="210" t="str">
        <f t="shared" si="44"/>
        <v>r</v>
      </c>
      <c r="BH109" s="210">
        <f t="shared" si="41"/>
        <v>0</v>
      </c>
      <c r="BI109" s="436">
        <f t="shared" si="42"/>
        <v>42</v>
      </c>
    </row>
    <row r="110" spans="55:61">
      <c r="BC110" s="177">
        <v>17</v>
      </c>
      <c r="BD110" s="196" t="s">
        <v>921</v>
      </c>
      <c r="BE110" s="421" t="str">
        <f>IF(S9="","",S9)</f>
        <v>T</v>
      </c>
      <c r="BF110" s="208" t="s">
        <v>127</v>
      </c>
      <c r="BG110" s="213" t="s">
        <v>128</v>
      </c>
      <c r="BH110" s="431">
        <f t="shared" si="41"/>
        <v>0</v>
      </c>
      <c r="BI110" s="434">
        <f t="shared" si="42"/>
        <v>0</v>
      </c>
    </row>
    <row r="111" spans="55:61">
      <c r="BC111" s="180">
        <f t="shared" ref="BC111:BD113" si="45">BC110</f>
        <v>17</v>
      </c>
      <c r="BD111" s="197" t="str">
        <f t="shared" si="45"/>
        <v>KC_T</v>
      </c>
      <c r="BE111" s="422" t="str">
        <f>IF(U9="","",U9)</f>
        <v/>
      </c>
      <c r="BF111" s="209" t="str">
        <f t="shared" ref="BF111:BG113" si="46">BF110</f>
        <v>T</v>
      </c>
      <c r="BG111" s="209" t="str">
        <f t="shared" si="46"/>
        <v>t</v>
      </c>
      <c r="BH111" s="209">
        <f t="shared" si="41"/>
        <v>0</v>
      </c>
      <c r="BI111" s="435" t="str">
        <f t="shared" si="42"/>
        <v/>
      </c>
    </row>
    <row r="112" spans="55:61">
      <c r="BC112" s="180">
        <f t="shared" si="45"/>
        <v>17</v>
      </c>
      <c r="BD112" s="197" t="str">
        <f t="shared" si="45"/>
        <v>KC_T</v>
      </c>
      <c r="BE112" s="422" t="str">
        <f>IF(U7="","",U7)</f>
        <v/>
      </c>
      <c r="BF112" s="209" t="str">
        <f t="shared" si="46"/>
        <v>T</v>
      </c>
      <c r="BG112" s="209" t="str">
        <f t="shared" si="46"/>
        <v>t</v>
      </c>
      <c r="BH112" s="209">
        <f t="shared" si="41"/>
        <v>0</v>
      </c>
      <c r="BI112" s="435" t="str">
        <f t="shared" si="42"/>
        <v/>
      </c>
    </row>
    <row r="113" spans="55:61">
      <c r="BC113" s="181">
        <f t="shared" si="45"/>
        <v>17</v>
      </c>
      <c r="BD113" s="198" t="str">
        <f t="shared" si="45"/>
        <v>KC_T</v>
      </c>
      <c r="BE113" s="423" t="str">
        <f>IF(S7="","",S7)</f>
        <v>左</v>
      </c>
      <c r="BF113" s="210" t="str">
        <f t="shared" si="46"/>
        <v>T</v>
      </c>
      <c r="BG113" s="210" t="str">
        <f t="shared" si="46"/>
        <v>t</v>
      </c>
      <c r="BH113" s="210">
        <f t="shared" si="41"/>
        <v>0</v>
      </c>
      <c r="BI113" s="436">
        <f t="shared" si="42"/>
        <v>4</v>
      </c>
    </row>
    <row r="114" spans="55:61">
      <c r="BC114" s="177">
        <v>18</v>
      </c>
      <c r="BD114" s="196" t="s">
        <v>922</v>
      </c>
      <c r="BE114" s="421" t="str">
        <f>IF(W9="","",W9)</f>
        <v>Y</v>
      </c>
      <c r="BF114" s="208" t="s">
        <v>129</v>
      </c>
      <c r="BG114" s="213" t="s">
        <v>130</v>
      </c>
      <c r="BH114" s="431">
        <f t="shared" si="41"/>
        <v>0</v>
      </c>
      <c r="BI114" s="434">
        <f t="shared" si="42"/>
        <v>0</v>
      </c>
    </row>
    <row r="115" spans="55:61">
      <c r="BC115" s="180">
        <f t="shared" ref="BC115:BD117" si="47">BC114</f>
        <v>18</v>
      </c>
      <c r="BD115" s="197" t="str">
        <f t="shared" si="47"/>
        <v>KC_Y</v>
      </c>
      <c r="BE115" s="422" t="str">
        <f>IF(Y9="","",Y9)</f>
        <v/>
      </c>
      <c r="BF115" s="209" t="str">
        <f t="shared" ref="BF115:BG117" si="48">BF114</f>
        <v>Y</v>
      </c>
      <c r="BG115" s="209" t="str">
        <f t="shared" si="48"/>
        <v>y</v>
      </c>
      <c r="BH115" s="209">
        <f t="shared" si="41"/>
        <v>0</v>
      </c>
      <c r="BI115" s="435" t="str">
        <f t="shared" si="42"/>
        <v/>
      </c>
    </row>
    <row r="116" spans="55:61">
      <c r="BC116" s="180">
        <f t="shared" si="47"/>
        <v>18</v>
      </c>
      <c r="BD116" s="197" t="str">
        <f t="shared" si="47"/>
        <v>KC_Y</v>
      </c>
      <c r="BE116" s="422" t="str">
        <f>IF(Y7="","",Y7)</f>
        <v/>
      </c>
      <c r="BF116" s="209" t="str">
        <f t="shared" si="48"/>
        <v>Y</v>
      </c>
      <c r="BG116" s="209" t="str">
        <f t="shared" si="48"/>
        <v>y</v>
      </c>
      <c r="BH116" s="209">
        <f t="shared" si="41"/>
        <v>0</v>
      </c>
      <c r="BI116" s="435" t="str">
        <f t="shared" si="42"/>
        <v/>
      </c>
    </row>
    <row r="117" spans="55:61">
      <c r="BC117" s="181">
        <f t="shared" si="47"/>
        <v>18</v>
      </c>
      <c r="BD117" s="198" t="str">
        <f t="shared" si="47"/>
        <v>KC_Y</v>
      </c>
      <c r="BE117" s="423" t="str">
        <f>IF(W7="","",W7)</f>
        <v>右</v>
      </c>
      <c r="BF117" s="210" t="str">
        <f t="shared" si="48"/>
        <v>Y</v>
      </c>
      <c r="BG117" s="210" t="str">
        <f t="shared" si="48"/>
        <v>y</v>
      </c>
      <c r="BH117" s="210">
        <f t="shared" si="41"/>
        <v>0</v>
      </c>
      <c r="BI117" s="436">
        <f t="shared" si="42"/>
        <v>4</v>
      </c>
    </row>
    <row r="118" spans="55:61">
      <c r="BC118" s="177">
        <v>19</v>
      </c>
      <c r="BD118" s="196" t="s">
        <v>923</v>
      </c>
      <c r="BE118" s="421" t="str">
        <f>IF(AA9="","",AA9)</f>
        <v>U</v>
      </c>
      <c r="BF118" s="208" t="s">
        <v>131</v>
      </c>
      <c r="BG118" s="213" t="s">
        <v>132</v>
      </c>
      <c r="BH118" s="431">
        <f t="shared" si="41"/>
        <v>0</v>
      </c>
      <c r="BI118" s="434">
        <f t="shared" si="42"/>
        <v>0</v>
      </c>
    </row>
    <row r="119" spans="55:61">
      <c r="BC119" s="180">
        <f t="shared" ref="BC119:BD121" si="49">BC118</f>
        <v>19</v>
      </c>
      <c r="BD119" s="197" t="str">
        <f t="shared" si="49"/>
        <v>KC_U</v>
      </c>
      <c r="BE119" s="422" t="str">
        <f>IF(AC9="","",AC9)</f>
        <v>さ</v>
      </c>
      <c r="BF119" s="209" t="str">
        <f t="shared" ref="BF119:BG121" si="50">BF118</f>
        <v>U</v>
      </c>
      <c r="BG119" s="209" t="str">
        <f t="shared" si="50"/>
        <v>u</v>
      </c>
      <c r="BH119" s="209">
        <f t="shared" si="41"/>
        <v>0</v>
      </c>
      <c r="BI119" s="435">
        <f t="shared" si="42"/>
        <v>2</v>
      </c>
    </row>
    <row r="120" spans="55:61">
      <c r="BC120" s="180">
        <f t="shared" si="49"/>
        <v>19</v>
      </c>
      <c r="BD120" s="197" t="str">
        <f t="shared" si="49"/>
        <v>KC_U</v>
      </c>
      <c r="BE120" s="422" t="str">
        <f>IF(AC7="","",AC7)</f>
        <v/>
      </c>
      <c r="BF120" s="209" t="str">
        <f t="shared" si="50"/>
        <v>U</v>
      </c>
      <c r="BG120" s="209" t="str">
        <f t="shared" si="50"/>
        <v>u</v>
      </c>
      <c r="BH120" s="209">
        <f t="shared" si="41"/>
        <v>0</v>
      </c>
      <c r="BI120" s="435" t="str">
        <f t="shared" si="42"/>
        <v/>
      </c>
    </row>
    <row r="121" spans="55:61">
      <c r="BC121" s="181">
        <f t="shared" si="49"/>
        <v>19</v>
      </c>
      <c r="BD121" s="198" t="str">
        <f t="shared" si="49"/>
        <v>KC_U</v>
      </c>
      <c r="BE121" s="423" t="str">
        <f>IF(AA7="","",AA7)</f>
        <v>BS</v>
      </c>
      <c r="BF121" s="210" t="str">
        <f t="shared" si="50"/>
        <v>U</v>
      </c>
      <c r="BG121" s="210" t="str">
        <f t="shared" si="50"/>
        <v>u</v>
      </c>
      <c r="BH121" s="210">
        <f t="shared" si="41"/>
        <v>0</v>
      </c>
      <c r="BI121" s="436">
        <f t="shared" si="42"/>
        <v>24</v>
      </c>
    </row>
    <row r="122" spans="55:61">
      <c r="BC122" s="177">
        <v>20</v>
      </c>
      <c r="BD122" s="196" t="s">
        <v>924</v>
      </c>
      <c r="BE122" s="421" t="str">
        <f>IF(AE9="","",AE9)</f>
        <v>I</v>
      </c>
      <c r="BF122" s="208" t="s">
        <v>133</v>
      </c>
      <c r="BG122" s="213" t="s">
        <v>134</v>
      </c>
      <c r="BH122" s="431">
        <f t="shared" si="41"/>
        <v>0</v>
      </c>
      <c r="BI122" s="434">
        <f t="shared" si="42"/>
        <v>0</v>
      </c>
    </row>
    <row r="123" spans="55:61">
      <c r="BC123" s="180">
        <f t="shared" ref="BC123:BD125" si="51">BC122</f>
        <v>20</v>
      </c>
      <c r="BD123" s="197" t="str">
        <f t="shared" si="51"/>
        <v>KC_I</v>
      </c>
      <c r="BE123" s="422" t="str">
        <f>IF(AG9="","",AG9)</f>
        <v>よ</v>
      </c>
      <c r="BF123" s="209" t="str">
        <f t="shared" ref="BF123:BG125" si="52">BF122</f>
        <v>I</v>
      </c>
      <c r="BG123" s="209" t="str">
        <f t="shared" si="52"/>
        <v>i</v>
      </c>
      <c r="BH123" s="209">
        <f t="shared" si="41"/>
        <v>0</v>
      </c>
      <c r="BI123" s="435">
        <f t="shared" si="42"/>
        <v>14</v>
      </c>
    </row>
    <row r="124" spans="55:61">
      <c r="BC124" s="180">
        <f t="shared" si="51"/>
        <v>20</v>
      </c>
      <c r="BD124" s="197" t="str">
        <f t="shared" si="51"/>
        <v>KC_I</v>
      </c>
      <c r="BE124" s="422" t="str">
        <f>IF(AG7="","",AG7)</f>
        <v/>
      </c>
      <c r="BF124" s="209" t="str">
        <f t="shared" si="52"/>
        <v>I</v>
      </c>
      <c r="BG124" s="209" t="str">
        <f t="shared" si="52"/>
        <v>i</v>
      </c>
      <c r="BH124" s="209">
        <f t="shared" si="41"/>
        <v>0</v>
      </c>
      <c r="BI124" s="435" t="str">
        <f t="shared" si="42"/>
        <v/>
      </c>
    </row>
    <row r="125" spans="55:61">
      <c r="BC125" s="181">
        <f t="shared" si="51"/>
        <v>20</v>
      </c>
      <c r="BD125" s="198" t="str">
        <f t="shared" si="51"/>
        <v>KC_I</v>
      </c>
      <c r="BE125" s="423" t="str">
        <f>IF(AE7="","",AE7)</f>
        <v>る</v>
      </c>
      <c r="BF125" s="210" t="str">
        <f t="shared" si="52"/>
        <v>I</v>
      </c>
      <c r="BG125" s="210" t="str">
        <f t="shared" si="52"/>
        <v>i</v>
      </c>
      <c r="BH125" s="210">
        <f t="shared" si="41"/>
        <v>0</v>
      </c>
      <c r="BI125" s="436">
        <f t="shared" si="42"/>
        <v>24</v>
      </c>
    </row>
    <row r="126" spans="55:61">
      <c r="BC126" s="177">
        <v>21</v>
      </c>
      <c r="BD126" s="196" t="s">
        <v>925</v>
      </c>
      <c r="BE126" s="421" t="str">
        <f>IF(AI9="","",AI9)</f>
        <v>O</v>
      </c>
      <c r="BF126" s="208" t="s">
        <v>135</v>
      </c>
      <c r="BG126" s="213" t="s">
        <v>136</v>
      </c>
      <c r="BH126" s="431">
        <f t="shared" si="41"/>
        <v>0</v>
      </c>
      <c r="BI126" s="434">
        <f t="shared" si="42"/>
        <v>0</v>
      </c>
    </row>
    <row r="127" spans="55:61">
      <c r="BC127" s="180">
        <f t="shared" ref="BC127:BD129" si="53">BC126</f>
        <v>21</v>
      </c>
      <c r="BD127" s="197" t="str">
        <f t="shared" si="53"/>
        <v>KC_O</v>
      </c>
      <c r="BE127" s="422" t="str">
        <f>IF(AK9="","",AK9)</f>
        <v>え</v>
      </c>
      <c r="BF127" s="209" t="str">
        <f t="shared" ref="BF127:BG129" si="54">BF126</f>
        <v>O</v>
      </c>
      <c r="BG127" s="209" t="str">
        <f t="shared" si="54"/>
        <v>o</v>
      </c>
      <c r="BH127" s="209">
        <f t="shared" si="41"/>
        <v>0</v>
      </c>
      <c r="BI127" s="435">
        <f t="shared" si="42"/>
        <v>13</v>
      </c>
    </row>
    <row r="128" spans="55:61">
      <c r="BC128" s="180">
        <f t="shared" si="53"/>
        <v>21</v>
      </c>
      <c r="BD128" s="197" t="str">
        <f t="shared" si="53"/>
        <v>KC_O</v>
      </c>
      <c r="BE128" s="422" t="str">
        <f>IF(AK7="","",AK7)</f>
        <v/>
      </c>
      <c r="BF128" s="209" t="str">
        <f t="shared" si="54"/>
        <v>O</v>
      </c>
      <c r="BG128" s="209" t="str">
        <f t="shared" si="54"/>
        <v>o</v>
      </c>
      <c r="BH128" s="209">
        <f t="shared" si="41"/>
        <v>0</v>
      </c>
      <c r="BI128" s="435" t="str">
        <f t="shared" si="42"/>
        <v/>
      </c>
    </row>
    <row r="129" spans="55:61">
      <c r="BC129" s="181">
        <f t="shared" si="53"/>
        <v>21</v>
      </c>
      <c r="BD129" s="198" t="str">
        <f t="shared" si="53"/>
        <v>KC_O</v>
      </c>
      <c r="BE129" s="423" t="str">
        <f>IF(AI7="","",AI7)</f>
        <v>す</v>
      </c>
      <c r="BF129" s="210" t="str">
        <f t="shared" si="54"/>
        <v>O</v>
      </c>
      <c r="BG129" s="210" t="str">
        <f t="shared" si="54"/>
        <v>o</v>
      </c>
      <c r="BH129" s="210">
        <f t="shared" si="41"/>
        <v>0</v>
      </c>
      <c r="BI129" s="436">
        <f t="shared" si="42"/>
        <v>5</v>
      </c>
    </row>
    <row r="130" spans="55:61">
      <c r="BC130" s="177">
        <v>22</v>
      </c>
      <c r="BD130" s="196" t="s">
        <v>926</v>
      </c>
      <c r="BE130" s="421" t="str">
        <f>IF(AM9="","",AM9)</f>
        <v>P</v>
      </c>
      <c r="BF130" s="208" t="s">
        <v>137</v>
      </c>
      <c r="BG130" s="213" t="s">
        <v>138</v>
      </c>
      <c r="BH130" s="431">
        <f t="shared" si="41"/>
        <v>0</v>
      </c>
      <c r="BI130" s="434">
        <f t="shared" si="42"/>
        <v>0</v>
      </c>
    </row>
    <row r="131" spans="55:61">
      <c r="BC131" s="180">
        <f t="shared" ref="BC131:BD133" si="55">BC130</f>
        <v>22</v>
      </c>
      <c r="BD131" s="197" t="str">
        <f t="shared" si="55"/>
        <v>KC_P</v>
      </c>
      <c r="BE131" s="422" t="str">
        <f>IF(AO9="","",AO9)</f>
        <v>ゆ</v>
      </c>
      <c r="BF131" s="209" t="str">
        <f t="shared" ref="BF131:BG133" si="56">BF130</f>
        <v>P</v>
      </c>
      <c r="BG131" s="209" t="str">
        <f t="shared" si="56"/>
        <v>p</v>
      </c>
      <c r="BH131" s="209">
        <f t="shared" si="41"/>
        <v>0</v>
      </c>
      <c r="BI131" s="435">
        <f t="shared" si="42"/>
        <v>18</v>
      </c>
    </row>
    <row r="132" spans="55:61">
      <c r="BC132" s="180">
        <f t="shared" si="55"/>
        <v>22</v>
      </c>
      <c r="BD132" s="197" t="str">
        <f t="shared" si="55"/>
        <v>KC_P</v>
      </c>
      <c r="BE132" s="422" t="str">
        <f>IF(AO7="","",AO7)</f>
        <v/>
      </c>
      <c r="BF132" s="209" t="str">
        <f t="shared" si="56"/>
        <v>P</v>
      </c>
      <c r="BG132" s="209" t="str">
        <f t="shared" si="56"/>
        <v>p</v>
      </c>
      <c r="BH132" s="209">
        <f t="shared" si="41"/>
        <v>0</v>
      </c>
      <c r="BI132" s="435" t="str">
        <f t="shared" si="42"/>
        <v/>
      </c>
    </row>
    <row r="133" spans="55:61">
      <c r="BC133" s="181">
        <f t="shared" si="55"/>
        <v>22</v>
      </c>
      <c r="BD133" s="198" t="str">
        <f t="shared" si="55"/>
        <v>KC_P</v>
      </c>
      <c r="BE133" s="423" t="str">
        <f>IF(AM7="","",AM7)</f>
        <v>へ</v>
      </c>
      <c r="BF133" s="210" t="str">
        <f t="shared" si="56"/>
        <v>P</v>
      </c>
      <c r="BG133" s="210" t="str">
        <f t="shared" si="56"/>
        <v>p</v>
      </c>
      <c r="BH133" s="210">
        <f t="shared" si="41"/>
        <v>0</v>
      </c>
      <c r="BI133" s="436">
        <f t="shared" si="42"/>
        <v>6</v>
      </c>
    </row>
    <row r="134" spans="55:61">
      <c r="BC134" s="177">
        <v>23</v>
      </c>
      <c r="BD134" s="196" t="s">
        <v>928</v>
      </c>
      <c r="BE134" s="421" t="str">
        <f>IF(AQ9="","",AQ9)</f>
        <v>@</v>
      </c>
      <c r="BF134" s="208" t="s">
        <v>139</v>
      </c>
      <c r="BG134" s="213" t="s">
        <v>140</v>
      </c>
      <c r="BH134" s="431">
        <f t="shared" si="41"/>
        <v>0</v>
      </c>
      <c r="BI134" s="434">
        <f t="shared" si="42"/>
        <v>2</v>
      </c>
    </row>
    <row r="135" spans="55:61">
      <c r="BC135" s="180">
        <f t="shared" ref="BC135:BD137" si="57">BC134</f>
        <v>23</v>
      </c>
      <c r="BD135" s="197" t="str">
        <f t="shared" si="57"/>
        <v>KC_LBRC</v>
      </c>
      <c r="BE135" s="422" t="str">
        <f>IF(AS9="","",AS9)</f>
        <v/>
      </c>
      <c r="BF135" s="209" t="str">
        <f t="shared" ref="BF135:BG137" si="58">BF134</f>
        <v>@</v>
      </c>
      <c r="BG135" s="209" t="str">
        <f t="shared" si="58"/>
        <v>open_bracket</v>
      </c>
      <c r="BH135" s="209">
        <f t="shared" si="41"/>
        <v>0</v>
      </c>
      <c r="BI135" s="435" t="str">
        <f t="shared" si="42"/>
        <v/>
      </c>
    </row>
    <row r="136" spans="55:61">
      <c r="BC136" s="180">
        <f t="shared" si="57"/>
        <v>23</v>
      </c>
      <c r="BD136" s="197" t="str">
        <f t="shared" si="57"/>
        <v>KC_LBRC</v>
      </c>
      <c r="BE136" s="422" t="str">
        <f>IF(AS7="","",AS7)</f>
        <v/>
      </c>
      <c r="BF136" s="209" t="str">
        <f t="shared" si="58"/>
        <v>@</v>
      </c>
      <c r="BG136" s="209" t="str">
        <f t="shared" si="58"/>
        <v>open_bracket</v>
      </c>
      <c r="BH136" s="209">
        <f t="shared" si="41"/>
        <v>0</v>
      </c>
      <c r="BI136" s="435" t="str">
        <f t="shared" si="42"/>
        <v/>
      </c>
    </row>
    <row r="137" spans="55:61">
      <c r="BC137" s="181">
        <f t="shared" si="57"/>
        <v>23</v>
      </c>
      <c r="BD137" s="198" t="str">
        <f t="shared" si="57"/>
        <v>KC_LBRC</v>
      </c>
      <c r="BE137" s="423" t="str">
        <f>IF(AQ7="","",AQ7)</f>
        <v/>
      </c>
      <c r="BF137" s="210" t="str">
        <f t="shared" si="58"/>
        <v>@</v>
      </c>
      <c r="BG137" s="210" t="str">
        <f t="shared" si="58"/>
        <v>open_bracket</v>
      </c>
      <c r="BH137" s="210">
        <f t="shared" si="41"/>
        <v>0</v>
      </c>
      <c r="BI137" s="436" t="str">
        <f t="shared" si="42"/>
        <v/>
      </c>
    </row>
    <row r="138" spans="55:61">
      <c r="BC138" s="177">
        <v>24</v>
      </c>
      <c r="BD138" s="196" t="s">
        <v>929</v>
      </c>
      <c r="BE138" s="421" t="str">
        <f>IF(AU9="","",AU9)</f>
        <v>[</v>
      </c>
      <c r="BF138" s="208" t="s">
        <v>141</v>
      </c>
      <c r="BG138" s="213" t="s">
        <v>142</v>
      </c>
      <c r="BH138" s="431">
        <f t="shared" ref="BH138:BH169" si="59">COUNTIF(十六進数文字リスト,BG138)</f>
        <v>0</v>
      </c>
      <c r="BI138" s="434">
        <f t="shared" ref="BI138:BI169" si="60">IF(BE138="","",COUNTIF(入力かな,BE138))</f>
        <v>2</v>
      </c>
    </row>
    <row r="139" spans="55:61">
      <c r="BC139" s="180">
        <f t="shared" ref="BC139:BD141" si="61">BC138</f>
        <v>24</v>
      </c>
      <c r="BD139" s="197" t="str">
        <f t="shared" si="61"/>
        <v>KC_RBRC</v>
      </c>
      <c r="BE139" s="422" t="str">
        <f>IF(AW9="","",AW9)</f>
        <v/>
      </c>
      <c r="BF139" s="209" t="str">
        <f t="shared" ref="BF139:BG141" si="62">BF138</f>
        <v>[</v>
      </c>
      <c r="BG139" s="209" t="str">
        <f t="shared" si="62"/>
        <v>close_bracket</v>
      </c>
      <c r="BH139" s="209">
        <f t="shared" si="59"/>
        <v>0</v>
      </c>
      <c r="BI139" s="435" t="str">
        <f t="shared" si="60"/>
        <v/>
      </c>
    </row>
    <row r="140" spans="55:61">
      <c r="BC140" s="180">
        <f t="shared" si="61"/>
        <v>24</v>
      </c>
      <c r="BD140" s="197" t="str">
        <f t="shared" si="61"/>
        <v>KC_RBRC</v>
      </c>
      <c r="BE140" s="422" t="str">
        <f>IF(AW7="","",AW7)</f>
        <v/>
      </c>
      <c r="BF140" s="209" t="str">
        <f t="shared" si="62"/>
        <v>[</v>
      </c>
      <c r="BG140" s="209" t="str">
        <f t="shared" si="62"/>
        <v>close_bracket</v>
      </c>
      <c r="BH140" s="209">
        <f t="shared" si="59"/>
        <v>0</v>
      </c>
      <c r="BI140" s="435" t="str">
        <f t="shared" si="60"/>
        <v/>
      </c>
    </row>
    <row r="141" spans="55:61">
      <c r="BC141" s="181">
        <f t="shared" si="61"/>
        <v>24</v>
      </c>
      <c r="BD141" s="198" t="str">
        <f t="shared" si="61"/>
        <v>KC_RBRC</v>
      </c>
      <c r="BE141" s="423" t="str">
        <f>IF(AU7="","",AU7)</f>
        <v/>
      </c>
      <c r="BF141" s="210" t="str">
        <f t="shared" si="62"/>
        <v>[</v>
      </c>
      <c r="BG141" s="210" t="str">
        <f t="shared" si="62"/>
        <v>close_bracket</v>
      </c>
      <c r="BH141" s="210">
        <f t="shared" si="59"/>
        <v>0</v>
      </c>
      <c r="BI141" s="436" t="str">
        <f t="shared" si="60"/>
        <v/>
      </c>
    </row>
    <row r="142" spans="55:61">
      <c r="BC142" s="177">
        <v>25</v>
      </c>
      <c r="BD142" s="196" t="s">
        <v>927</v>
      </c>
      <c r="BE142" s="421" t="str">
        <f>IF(D13="","",D13)</f>
        <v>A</v>
      </c>
      <c r="BF142" s="208" t="s">
        <v>143</v>
      </c>
      <c r="BG142" s="213" t="s">
        <v>144</v>
      </c>
      <c r="BH142" s="431">
        <f t="shared" si="59"/>
        <v>1</v>
      </c>
      <c r="BI142" s="434">
        <f t="shared" si="60"/>
        <v>0</v>
      </c>
    </row>
    <row r="143" spans="55:61">
      <c r="BC143" s="180">
        <f t="shared" ref="BC143:BD145" si="63">BC142</f>
        <v>25</v>
      </c>
      <c r="BD143" s="197" t="str">
        <f t="shared" si="63"/>
        <v>KC_A</v>
      </c>
      <c r="BE143" s="422" t="str">
        <f>IF(F13="","",F13)</f>
        <v>せ</v>
      </c>
      <c r="BF143" s="209" t="str">
        <f t="shared" ref="BF143:BG145" si="64">BF142</f>
        <v>A</v>
      </c>
      <c r="BG143" s="209" t="str">
        <f t="shared" si="64"/>
        <v>a</v>
      </c>
      <c r="BH143" s="209">
        <f t="shared" si="59"/>
        <v>1</v>
      </c>
      <c r="BI143" s="435">
        <f t="shared" si="60"/>
        <v>2</v>
      </c>
    </row>
    <row r="144" spans="55:61">
      <c r="BC144" s="180">
        <f t="shared" si="63"/>
        <v>25</v>
      </c>
      <c r="BD144" s="197" t="str">
        <f t="shared" si="63"/>
        <v>KC_A</v>
      </c>
      <c r="BE144" s="422" t="str">
        <f>IF(F11="","",F11)</f>
        <v/>
      </c>
      <c r="BF144" s="209" t="str">
        <f t="shared" si="64"/>
        <v>A</v>
      </c>
      <c r="BG144" s="209" t="str">
        <f t="shared" si="64"/>
        <v>a</v>
      </c>
      <c r="BH144" s="209">
        <f t="shared" si="59"/>
        <v>1</v>
      </c>
      <c r="BI144" s="435" t="str">
        <f t="shared" si="60"/>
        <v/>
      </c>
    </row>
    <row r="145" spans="55:61">
      <c r="BC145" s="181">
        <f t="shared" si="63"/>
        <v>25</v>
      </c>
      <c r="BD145" s="198" t="str">
        <f t="shared" si="63"/>
        <v>KC_A</v>
      </c>
      <c r="BE145" s="423" t="str">
        <f>IF(D11="","",D11)</f>
        <v>ろ</v>
      </c>
      <c r="BF145" s="210" t="str">
        <f t="shared" si="64"/>
        <v>A</v>
      </c>
      <c r="BG145" s="210" t="str">
        <f t="shared" si="64"/>
        <v>a</v>
      </c>
      <c r="BH145" s="210">
        <f t="shared" si="59"/>
        <v>1</v>
      </c>
      <c r="BI145" s="436">
        <f t="shared" si="60"/>
        <v>4</v>
      </c>
    </row>
    <row r="146" spans="55:61">
      <c r="BC146" s="177">
        <v>26</v>
      </c>
      <c r="BD146" s="196" t="s">
        <v>930</v>
      </c>
      <c r="BE146" s="421" t="str">
        <f>IF(H13="","",H13)</f>
        <v>S</v>
      </c>
      <c r="BF146" s="208" t="s">
        <v>145</v>
      </c>
      <c r="BG146" s="213" t="s">
        <v>146</v>
      </c>
      <c r="BH146" s="431">
        <f t="shared" si="59"/>
        <v>0</v>
      </c>
      <c r="BI146" s="434">
        <f t="shared" si="60"/>
        <v>0</v>
      </c>
    </row>
    <row r="147" spans="55:61">
      <c r="BC147" s="180">
        <f t="shared" ref="BC147:BD149" si="65">BC146</f>
        <v>26</v>
      </c>
      <c r="BD147" s="197" t="str">
        <f t="shared" si="65"/>
        <v>KC_S</v>
      </c>
      <c r="BE147" s="422" t="str">
        <f>IF(J13="","",J13)</f>
        <v>め</v>
      </c>
      <c r="BF147" s="209" t="str">
        <f t="shared" ref="BF147:BG149" si="66">BF146</f>
        <v>S</v>
      </c>
      <c r="BG147" s="209" t="str">
        <f t="shared" si="66"/>
        <v>s</v>
      </c>
      <c r="BH147" s="209">
        <f t="shared" si="59"/>
        <v>0</v>
      </c>
      <c r="BI147" s="435">
        <f t="shared" si="60"/>
        <v>1</v>
      </c>
    </row>
    <row r="148" spans="55:61">
      <c r="BC148" s="180">
        <f t="shared" si="65"/>
        <v>26</v>
      </c>
      <c r="BD148" s="197" t="str">
        <f t="shared" si="65"/>
        <v>KC_S</v>
      </c>
      <c r="BE148" s="422" t="str">
        <f>IF(J11="","",J11)</f>
        <v/>
      </c>
      <c r="BF148" s="209" t="str">
        <f t="shared" si="66"/>
        <v>S</v>
      </c>
      <c r="BG148" s="209" t="str">
        <f t="shared" si="66"/>
        <v>s</v>
      </c>
      <c r="BH148" s="209">
        <f t="shared" si="59"/>
        <v>0</v>
      </c>
      <c r="BI148" s="435" t="str">
        <f t="shared" si="60"/>
        <v/>
      </c>
    </row>
    <row r="149" spans="55:61">
      <c r="BC149" s="181">
        <f t="shared" si="65"/>
        <v>26</v>
      </c>
      <c r="BD149" s="198" t="str">
        <f t="shared" si="65"/>
        <v>KC_S</v>
      </c>
      <c r="BE149" s="423" t="str">
        <f>IF(H11="","",H11)</f>
        <v>け</v>
      </c>
      <c r="BF149" s="210" t="str">
        <f t="shared" si="66"/>
        <v>S</v>
      </c>
      <c r="BG149" s="210" t="str">
        <f t="shared" si="66"/>
        <v>s</v>
      </c>
      <c r="BH149" s="210">
        <f t="shared" si="59"/>
        <v>0</v>
      </c>
      <c r="BI149" s="436">
        <f t="shared" si="60"/>
        <v>5</v>
      </c>
    </row>
    <row r="150" spans="55:61">
      <c r="BC150" s="177">
        <v>27</v>
      </c>
      <c r="BD150" s="196" t="s">
        <v>931</v>
      </c>
      <c r="BE150" s="421" t="str">
        <f>IF(L13="","",L13)</f>
        <v>D</v>
      </c>
      <c r="BF150" s="208" t="s">
        <v>147</v>
      </c>
      <c r="BG150" s="213" t="s">
        <v>148</v>
      </c>
      <c r="BH150" s="431">
        <f t="shared" si="59"/>
        <v>1</v>
      </c>
      <c r="BI150" s="434">
        <f t="shared" si="60"/>
        <v>0</v>
      </c>
    </row>
    <row r="151" spans="55:61">
      <c r="BC151" s="180">
        <f t="shared" ref="BC151:BD153" si="67">BC150</f>
        <v>27</v>
      </c>
      <c r="BD151" s="197" t="str">
        <f t="shared" si="67"/>
        <v>KC_D</v>
      </c>
      <c r="BE151" s="422" t="str">
        <f>IF(N13="","",N13)</f>
        <v>に</v>
      </c>
      <c r="BF151" s="209" t="str">
        <f t="shared" ref="BF151:BG153" si="68">BF150</f>
        <v>D</v>
      </c>
      <c r="BG151" s="209" t="str">
        <f t="shared" si="68"/>
        <v>d</v>
      </c>
      <c r="BH151" s="209">
        <f t="shared" si="59"/>
        <v>1</v>
      </c>
      <c r="BI151" s="435">
        <f t="shared" si="60"/>
        <v>4</v>
      </c>
    </row>
    <row r="152" spans="55:61">
      <c r="BC152" s="180">
        <f t="shared" si="67"/>
        <v>27</v>
      </c>
      <c r="BD152" s="197" t="str">
        <f t="shared" si="67"/>
        <v>KC_D</v>
      </c>
      <c r="BE152" s="422" t="str">
        <f>IF(N11="","",N11)</f>
        <v/>
      </c>
      <c r="BF152" s="209" t="str">
        <f t="shared" si="68"/>
        <v>D</v>
      </c>
      <c r="BG152" s="209" t="str">
        <f t="shared" si="68"/>
        <v>d</v>
      </c>
      <c r="BH152" s="209">
        <f t="shared" si="59"/>
        <v>1</v>
      </c>
      <c r="BI152" s="435" t="str">
        <f t="shared" si="60"/>
        <v/>
      </c>
    </row>
    <row r="153" spans="55:61">
      <c r="BC153" s="181">
        <f t="shared" si="67"/>
        <v>27</v>
      </c>
      <c r="BD153" s="198" t="str">
        <f t="shared" si="67"/>
        <v>KC_D</v>
      </c>
      <c r="BE153" s="423" t="str">
        <f>IF(L11="","",L11)</f>
        <v>と</v>
      </c>
      <c r="BF153" s="210" t="str">
        <f t="shared" si="68"/>
        <v>D</v>
      </c>
      <c r="BG153" s="210" t="str">
        <f t="shared" si="68"/>
        <v>d</v>
      </c>
      <c r="BH153" s="210">
        <f t="shared" si="59"/>
        <v>1</v>
      </c>
      <c r="BI153" s="436">
        <f t="shared" si="60"/>
        <v>22</v>
      </c>
    </row>
    <row r="154" spans="55:61">
      <c r="BC154" s="177">
        <v>28</v>
      </c>
      <c r="BD154" s="196" t="s">
        <v>932</v>
      </c>
      <c r="BE154" s="421" t="str">
        <f>IF(P13="","",P13)</f>
        <v>F</v>
      </c>
      <c r="BF154" s="208" t="s">
        <v>149</v>
      </c>
      <c r="BG154" s="213" t="s">
        <v>150</v>
      </c>
      <c r="BH154" s="431">
        <f t="shared" si="59"/>
        <v>1</v>
      </c>
      <c r="BI154" s="434">
        <f t="shared" si="60"/>
        <v>0</v>
      </c>
    </row>
    <row r="155" spans="55:61">
      <c r="BC155" s="180">
        <f t="shared" ref="BC155:BD157" si="69">BC154</f>
        <v>28</v>
      </c>
      <c r="BD155" s="197" t="str">
        <f t="shared" si="69"/>
        <v>KC_F</v>
      </c>
      <c r="BE155" s="422" t="str">
        <f>IF(R13="","",R13)</f>
        <v>ま</v>
      </c>
      <c r="BF155" s="209" t="str">
        <f t="shared" ref="BF155:BG155" si="70">BF154</f>
        <v>F</v>
      </c>
      <c r="BG155" s="209" t="str">
        <f t="shared" si="70"/>
        <v>f</v>
      </c>
      <c r="BH155" s="209">
        <f t="shared" si="59"/>
        <v>1</v>
      </c>
      <c r="BI155" s="435">
        <f t="shared" si="60"/>
        <v>1</v>
      </c>
    </row>
    <row r="156" spans="55:61">
      <c r="BC156" s="180">
        <f t="shared" si="69"/>
        <v>28</v>
      </c>
      <c r="BD156" s="197" t="str">
        <f t="shared" si="69"/>
        <v>KC_F</v>
      </c>
      <c r="BE156" s="422" t="str">
        <f>IF(R11="","",R11)</f>
        <v>左濁</v>
      </c>
      <c r="BF156" s="209" t="str">
        <f t="shared" ref="BF156:BG156" si="71">BF155</f>
        <v>F</v>
      </c>
      <c r="BG156" s="209" t="str">
        <f t="shared" si="71"/>
        <v>f</v>
      </c>
      <c r="BH156" s="209">
        <f t="shared" si="59"/>
        <v>1</v>
      </c>
      <c r="BI156" s="435">
        <f t="shared" si="60"/>
        <v>18</v>
      </c>
    </row>
    <row r="157" spans="55:61">
      <c r="BC157" s="181">
        <f t="shared" si="69"/>
        <v>28</v>
      </c>
      <c r="BD157" s="198" t="str">
        <f t="shared" si="69"/>
        <v>KC_F</v>
      </c>
      <c r="BE157" s="423" t="str">
        <f>IF(P11="","",P11)</f>
        <v>か</v>
      </c>
      <c r="BF157" s="210" t="str">
        <f t="shared" ref="BF157:BG157" si="72">BF156</f>
        <v>F</v>
      </c>
      <c r="BG157" s="210" t="str">
        <f t="shared" si="72"/>
        <v>f</v>
      </c>
      <c r="BH157" s="210">
        <f t="shared" si="59"/>
        <v>1</v>
      </c>
      <c r="BI157" s="436">
        <f t="shared" si="60"/>
        <v>21</v>
      </c>
    </row>
    <row r="158" spans="55:61">
      <c r="BC158" s="177">
        <v>29</v>
      </c>
      <c r="BD158" s="196" t="s">
        <v>933</v>
      </c>
      <c r="BE158" s="421" t="str">
        <f>IF(T13="","",T13)</f>
        <v>G</v>
      </c>
      <c r="BF158" s="208" t="s">
        <v>151</v>
      </c>
      <c r="BG158" s="213" t="s">
        <v>152</v>
      </c>
      <c r="BH158" s="431">
        <f t="shared" si="59"/>
        <v>0</v>
      </c>
      <c r="BI158" s="434">
        <f t="shared" si="60"/>
        <v>0</v>
      </c>
    </row>
    <row r="159" spans="55:61">
      <c r="BC159" s="180">
        <f t="shared" ref="BC159:BD161" si="73">BC158</f>
        <v>29</v>
      </c>
      <c r="BD159" s="197" t="str">
        <f t="shared" si="73"/>
        <v>KC_G</v>
      </c>
      <c r="BE159" s="422" t="str">
        <f>IF(V13="","",V13)</f>
        <v>ち</v>
      </c>
      <c r="BF159" s="209" t="str">
        <f t="shared" ref="BF159:BG159" si="74">BF158</f>
        <v>G</v>
      </c>
      <c r="BG159" s="209" t="str">
        <f t="shared" si="74"/>
        <v>g</v>
      </c>
      <c r="BH159" s="209">
        <f t="shared" si="59"/>
        <v>0</v>
      </c>
      <c r="BI159" s="435">
        <f t="shared" si="60"/>
        <v>10</v>
      </c>
    </row>
    <row r="160" spans="55:61">
      <c r="BC160" s="180">
        <f t="shared" si="73"/>
        <v>29</v>
      </c>
      <c r="BD160" s="197" t="str">
        <f t="shared" si="73"/>
        <v>KC_G</v>
      </c>
      <c r="BE160" s="422" t="str">
        <f>IF(V11="","",V11)</f>
        <v/>
      </c>
      <c r="BF160" s="209" t="str">
        <f t="shared" ref="BF160:BG160" si="75">BF159</f>
        <v>G</v>
      </c>
      <c r="BG160" s="209" t="str">
        <f t="shared" si="75"/>
        <v>g</v>
      </c>
      <c r="BH160" s="209">
        <f t="shared" si="59"/>
        <v>0</v>
      </c>
      <c r="BI160" s="435" t="str">
        <f t="shared" si="60"/>
        <v/>
      </c>
    </row>
    <row r="161" spans="55:61">
      <c r="BC161" s="181">
        <f t="shared" si="73"/>
        <v>29</v>
      </c>
      <c r="BD161" s="198" t="str">
        <f t="shared" si="73"/>
        <v>KC_G</v>
      </c>
      <c r="BE161" s="423" t="str">
        <f>IF(T11="","",T11)</f>
        <v>(っ)</v>
      </c>
      <c r="BF161" s="210" t="str">
        <f t="shared" ref="BF161:BG161" si="76">BF160</f>
        <v>G</v>
      </c>
      <c r="BG161" s="210" t="str">
        <f t="shared" si="76"/>
        <v>g</v>
      </c>
      <c r="BH161" s="210">
        <f t="shared" si="59"/>
        <v>0</v>
      </c>
      <c r="BI161" s="436">
        <f t="shared" si="60"/>
        <v>5</v>
      </c>
    </row>
    <row r="162" spans="55:61">
      <c r="BC162" s="177">
        <v>30</v>
      </c>
      <c r="BD162" s="196" t="s">
        <v>934</v>
      </c>
      <c r="BE162" s="421" t="str">
        <f>IF(X13="","",X13)</f>
        <v>H</v>
      </c>
      <c r="BF162" s="208" t="s">
        <v>153</v>
      </c>
      <c r="BG162" s="213" t="s">
        <v>154</v>
      </c>
      <c r="BH162" s="431">
        <f t="shared" si="59"/>
        <v>0</v>
      </c>
      <c r="BI162" s="434">
        <f t="shared" si="60"/>
        <v>0</v>
      </c>
    </row>
    <row r="163" spans="55:61">
      <c r="BC163" s="180">
        <f t="shared" ref="BC163:BD165" si="77">BC162</f>
        <v>30</v>
      </c>
      <c r="BD163" s="197" t="str">
        <f t="shared" si="77"/>
        <v>KC_H</v>
      </c>
      <c r="BE163" s="422" t="str">
        <f>IF(Z13="","",Z13)</f>
        <v>や</v>
      </c>
      <c r="BF163" s="209" t="str">
        <f t="shared" ref="BF163:BG163" si="78">BF162</f>
        <v>H</v>
      </c>
      <c r="BG163" s="209" t="str">
        <f t="shared" si="78"/>
        <v>h</v>
      </c>
      <c r="BH163" s="209">
        <f t="shared" si="59"/>
        <v>0</v>
      </c>
      <c r="BI163" s="435">
        <f t="shared" si="60"/>
        <v>14</v>
      </c>
    </row>
    <row r="164" spans="55:61">
      <c r="BC164" s="180">
        <f t="shared" si="77"/>
        <v>30</v>
      </c>
      <c r="BD164" s="197" t="str">
        <f t="shared" si="77"/>
        <v>KC_H</v>
      </c>
      <c r="BE164" s="422" t="str">
        <f>IF(Z11="","",Z11)</f>
        <v/>
      </c>
      <c r="BF164" s="209" t="str">
        <f t="shared" ref="BF164:BG164" si="79">BF163</f>
        <v>H</v>
      </c>
      <c r="BG164" s="209" t="str">
        <f t="shared" si="79"/>
        <v>h</v>
      </c>
      <c r="BH164" s="209">
        <f t="shared" si="59"/>
        <v>0</v>
      </c>
      <c r="BI164" s="435" t="str">
        <f t="shared" si="60"/>
        <v/>
      </c>
    </row>
    <row r="165" spans="55:61">
      <c r="BC165" s="181">
        <f t="shared" si="77"/>
        <v>30</v>
      </c>
      <c r="BD165" s="198" t="str">
        <f t="shared" si="77"/>
        <v>KC_H</v>
      </c>
      <c r="BE165" s="423" t="str">
        <f>IF(X11="","",X11)</f>
        <v>く</v>
      </c>
      <c r="BF165" s="210" t="str">
        <f t="shared" ref="BF165:BG165" si="80">BF164</f>
        <v>H</v>
      </c>
      <c r="BG165" s="210" t="str">
        <f t="shared" si="80"/>
        <v>h</v>
      </c>
      <c r="BH165" s="210">
        <f t="shared" si="59"/>
        <v>0</v>
      </c>
      <c r="BI165" s="436">
        <f t="shared" si="60"/>
        <v>16</v>
      </c>
    </row>
    <row r="166" spans="55:61">
      <c r="BC166" s="177">
        <v>31</v>
      </c>
      <c r="BD166" s="196" t="s">
        <v>935</v>
      </c>
      <c r="BE166" s="421" t="str">
        <f>IF(AB13="","",AB13)</f>
        <v>J</v>
      </c>
      <c r="BF166" s="208" t="s">
        <v>155</v>
      </c>
      <c r="BG166" s="213" t="s">
        <v>156</v>
      </c>
      <c r="BH166" s="431">
        <f t="shared" si="59"/>
        <v>0</v>
      </c>
      <c r="BI166" s="434">
        <f t="shared" si="60"/>
        <v>0</v>
      </c>
    </row>
    <row r="167" spans="55:61">
      <c r="BC167" s="180">
        <f t="shared" ref="BC167:BD169" si="81">BC166</f>
        <v>31</v>
      </c>
      <c r="BD167" s="197" t="str">
        <f t="shared" si="81"/>
        <v>KC_J</v>
      </c>
      <c r="BE167" s="422" t="str">
        <f>IF(AD13="","",AD13)</f>
        <v>の</v>
      </c>
      <c r="BF167" s="209" t="str">
        <f t="shared" ref="BF167:BG167" si="82">BF166</f>
        <v>J</v>
      </c>
      <c r="BG167" s="209" t="str">
        <f t="shared" si="82"/>
        <v>j</v>
      </c>
      <c r="BH167" s="209">
        <f t="shared" si="59"/>
        <v>0</v>
      </c>
      <c r="BI167" s="435">
        <f t="shared" si="60"/>
        <v>1</v>
      </c>
    </row>
    <row r="168" spans="55:61">
      <c r="BC168" s="180">
        <f t="shared" si="81"/>
        <v>31</v>
      </c>
      <c r="BD168" s="197" t="str">
        <f t="shared" si="81"/>
        <v>KC_J</v>
      </c>
      <c r="BE168" s="422" t="str">
        <f>IF(AD11="","",AD11)</f>
        <v>右濁</v>
      </c>
      <c r="BF168" s="209" t="str">
        <f t="shared" ref="BF168:BG168" si="83">BF167</f>
        <v>J</v>
      </c>
      <c r="BG168" s="209" t="str">
        <f t="shared" si="83"/>
        <v>j</v>
      </c>
      <c r="BH168" s="209">
        <f t="shared" si="59"/>
        <v>0</v>
      </c>
      <c r="BI168" s="435">
        <f t="shared" si="60"/>
        <v>30</v>
      </c>
    </row>
    <row r="169" spans="55:61">
      <c r="BC169" s="181">
        <f t="shared" si="81"/>
        <v>31</v>
      </c>
      <c r="BD169" s="198" t="str">
        <f t="shared" si="81"/>
        <v>KC_J</v>
      </c>
      <c r="BE169" s="423" t="str">
        <f>IF(AB11="","",AB11)</f>
        <v>あ</v>
      </c>
      <c r="BF169" s="210" t="str">
        <f t="shared" ref="BF169:BG169" si="84">BF168</f>
        <v>J</v>
      </c>
      <c r="BG169" s="210" t="str">
        <f t="shared" si="84"/>
        <v>j</v>
      </c>
      <c r="BH169" s="210">
        <f t="shared" si="59"/>
        <v>0</v>
      </c>
      <c r="BI169" s="436">
        <f t="shared" si="60"/>
        <v>25</v>
      </c>
    </row>
    <row r="170" spans="55:61">
      <c r="BC170" s="177">
        <v>32</v>
      </c>
      <c r="BD170" s="196" t="s">
        <v>936</v>
      </c>
      <c r="BE170" s="421" t="str">
        <f>IF(AF13="","",AF13)</f>
        <v>K</v>
      </c>
      <c r="BF170" s="208" t="s">
        <v>157</v>
      </c>
      <c r="BG170" s="213" t="s">
        <v>158</v>
      </c>
      <c r="BH170" s="431">
        <f t="shared" ref="BH170:BH205" si="85">COUNTIF(十六進数文字リスト,BG170)</f>
        <v>0</v>
      </c>
      <c r="BI170" s="434">
        <f t="shared" ref="BI170:BI201" si="86">IF(BE170="","",COUNTIF(入力かな,BE170))</f>
        <v>0</v>
      </c>
    </row>
    <row r="171" spans="55:61">
      <c r="BC171" s="180">
        <f t="shared" ref="BC171:BD173" si="87">BC170</f>
        <v>32</v>
      </c>
      <c r="BD171" s="197" t="str">
        <f t="shared" si="87"/>
        <v>KC_K</v>
      </c>
      <c r="BE171" s="422" t="str">
        <f>IF(AH13="","",AH13)</f>
        <v>も</v>
      </c>
      <c r="BF171" s="209" t="str">
        <f t="shared" ref="BF171:BG171" si="88">BF170</f>
        <v>K</v>
      </c>
      <c r="BG171" s="209" t="str">
        <f t="shared" si="88"/>
        <v>k</v>
      </c>
      <c r="BH171" s="209">
        <f t="shared" si="85"/>
        <v>0</v>
      </c>
      <c r="BI171" s="435">
        <f t="shared" si="86"/>
        <v>1</v>
      </c>
    </row>
    <row r="172" spans="55:61">
      <c r="BC172" s="180">
        <f t="shared" si="87"/>
        <v>32</v>
      </c>
      <c r="BD172" s="197" t="str">
        <f t="shared" si="87"/>
        <v>KC_K</v>
      </c>
      <c r="BE172" s="422" t="str">
        <f>IF(AH11="","",AH11)</f>
        <v/>
      </c>
      <c r="BF172" s="209" t="str">
        <f t="shared" ref="BF172:BG172" si="89">BF171</f>
        <v>K</v>
      </c>
      <c r="BG172" s="209" t="str">
        <f t="shared" si="89"/>
        <v>k</v>
      </c>
      <c r="BH172" s="209">
        <f t="shared" si="85"/>
        <v>0</v>
      </c>
      <c r="BI172" s="435" t="str">
        <f t="shared" si="86"/>
        <v/>
      </c>
    </row>
    <row r="173" spans="55:61">
      <c r="BC173" s="181">
        <f t="shared" si="87"/>
        <v>32</v>
      </c>
      <c r="BD173" s="198" t="str">
        <f t="shared" si="87"/>
        <v>KC_K</v>
      </c>
      <c r="BE173" s="423" t="str">
        <f>IF(AF11="","",AF11)</f>
        <v>い</v>
      </c>
      <c r="BF173" s="210" t="str">
        <f t="shared" ref="BF173:BG173" si="90">BF172</f>
        <v>K</v>
      </c>
      <c r="BG173" s="210" t="str">
        <f t="shared" si="90"/>
        <v>k</v>
      </c>
      <c r="BH173" s="210">
        <f t="shared" si="85"/>
        <v>0</v>
      </c>
      <c r="BI173" s="436">
        <f t="shared" si="86"/>
        <v>28</v>
      </c>
    </row>
    <row r="174" spans="55:61">
      <c r="BC174" s="177">
        <v>33</v>
      </c>
      <c r="BD174" s="196" t="s">
        <v>937</v>
      </c>
      <c r="BE174" s="421" t="str">
        <f>IF(AJ13="","",AJ13)</f>
        <v>L</v>
      </c>
      <c r="BF174" s="208" t="s">
        <v>159</v>
      </c>
      <c r="BG174" s="213" t="s">
        <v>160</v>
      </c>
      <c r="BH174" s="431">
        <f t="shared" si="85"/>
        <v>0</v>
      </c>
      <c r="BI174" s="434">
        <f t="shared" si="86"/>
        <v>0</v>
      </c>
    </row>
    <row r="175" spans="55:61">
      <c r="BC175" s="180">
        <f t="shared" ref="BC175:BD177" si="91">BC174</f>
        <v>33</v>
      </c>
      <c r="BD175" s="197" t="str">
        <f t="shared" si="91"/>
        <v>KC_L</v>
      </c>
      <c r="BE175" s="422" t="str">
        <f>IF(AL13="","",AL13)</f>
        <v>わ</v>
      </c>
      <c r="BF175" s="209" t="str">
        <f t="shared" ref="BF175:BG175" si="92">BF174</f>
        <v>L</v>
      </c>
      <c r="BG175" s="209" t="str">
        <f t="shared" si="92"/>
        <v>l</v>
      </c>
      <c r="BH175" s="209">
        <f t="shared" si="85"/>
        <v>0</v>
      </c>
      <c r="BI175" s="435">
        <f t="shared" si="86"/>
        <v>4</v>
      </c>
    </row>
    <row r="176" spans="55:61">
      <c r="BC176" s="180">
        <f t="shared" si="91"/>
        <v>33</v>
      </c>
      <c r="BD176" s="197" t="str">
        <f t="shared" si="91"/>
        <v>KC_L</v>
      </c>
      <c r="BE176" s="422" t="str">
        <f>IF(AL11="","",AL11)</f>
        <v/>
      </c>
      <c r="BF176" s="209" t="str">
        <f t="shared" ref="BF176:BG176" si="93">BF175</f>
        <v>L</v>
      </c>
      <c r="BG176" s="209" t="str">
        <f t="shared" si="93"/>
        <v>l</v>
      </c>
      <c r="BH176" s="209">
        <f t="shared" si="85"/>
        <v>0</v>
      </c>
      <c r="BI176" s="435" t="str">
        <f t="shared" si="86"/>
        <v/>
      </c>
    </row>
    <row r="177" spans="55:61">
      <c r="BC177" s="181">
        <f t="shared" si="91"/>
        <v>33</v>
      </c>
      <c r="BD177" s="198" t="str">
        <f t="shared" si="91"/>
        <v>KC_L</v>
      </c>
      <c r="BE177" s="423" t="str">
        <f>IF(AJ11="","",AJ11)</f>
        <v>う</v>
      </c>
      <c r="BF177" s="210" t="str">
        <f t="shared" ref="BF177:BG177" si="94">BF176</f>
        <v>L</v>
      </c>
      <c r="BG177" s="210" t="str">
        <f t="shared" si="94"/>
        <v>l</v>
      </c>
      <c r="BH177" s="210">
        <f t="shared" si="85"/>
        <v>0</v>
      </c>
      <c r="BI177" s="436">
        <f t="shared" si="86"/>
        <v>16</v>
      </c>
    </row>
    <row r="178" spans="55:61">
      <c r="BC178" s="177">
        <v>34</v>
      </c>
      <c r="BD178" s="196" t="s">
        <v>938</v>
      </c>
      <c r="BE178" s="421" t="str">
        <f>IF(AN13="","",AN13)</f>
        <v>;</v>
      </c>
      <c r="BF178" s="208" t="s">
        <v>161</v>
      </c>
      <c r="BG178" s="213" t="s">
        <v>162</v>
      </c>
      <c r="BH178" s="431">
        <f t="shared" si="85"/>
        <v>0</v>
      </c>
      <c r="BI178" s="434">
        <f t="shared" si="86"/>
        <v>0</v>
      </c>
    </row>
    <row r="179" spans="55:61">
      <c r="BC179" s="180">
        <f t="shared" ref="BC179:BD181" si="95">BC178</f>
        <v>34</v>
      </c>
      <c r="BD179" s="197" t="str">
        <f t="shared" si="95"/>
        <v>KC_SCLN</v>
      </c>
      <c r="BE179" s="422" t="str">
        <f>IF(AP13="","",AP13)</f>
        <v>つ</v>
      </c>
      <c r="BF179" s="209" t="str">
        <f t="shared" ref="BF179:BG179" si="96">BF178</f>
        <v>;</v>
      </c>
      <c r="BG179" s="209" t="str">
        <f t="shared" si="96"/>
        <v>semicolon</v>
      </c>
      <c r="BH179" s="209">
        <f t="shared" si="85"/>
        <v>0</v>
      </c>
      <c r="BI179" s="435">
        <f t="shared" si="86"/>
        <v>2</v>
      </c>
    </row>
    <row r="180" spans="55:61">
      <c r="BC180" s="180">
        <f t="shared" si="95"/>
        <v>34</v>
      </c>
      <c r="BD180" s="197" t="str">
        <f t="shared" si="95"/>
        <v>KC_SCLN</v>
      </c>
      <c r="BE180" s="422" t="str">
        <f>IF(AP11="","",AP11)</f>
        <v/>
      </c>
      <c r="BF180" s="209" t="str">
        <f t="shared" ref="BF180:BG180" si="97">BF179</f>
        <v>;</v>
      </c>
      <c r="BG180" s="209" t="str">
        <f t="shared" si="97"/>
        <v>semicolon</v>
      </c>
      <c r="BH180" s="209">
        <f t="shared" si="85"/>
        <v>0</v>
      </c>
      <c r="BI180" s="435" t="str">
        <f t="shared" si="86"/>
        <v/>
      </c>
    </row>
    <row r="181" spans="55:61">
      <c r="BC181" s="181">
        <f t="shared" si="95"/>
        <v>34</v>
      </c>
      <c r="BD181" s="198" t="str">
        <f t="shared" si="95"/>
        <v>KC_SCLN</v>
      </c>
      <c r="BE181" s="423" t="str">
        <f>IF(AN11="","",AN11)</f>
        <v>ー</v>
      </c>
      <c r="BF181" s="210" t="str">
        <f t="shared" ref="BF181:BG181" si="98">BF180</f>
        <v>;</v>
      </c>
      <c r="BG181" s="210" t="str">
        <f t="shared" si="98"/>
        <v>semicolon</v>
      </c>
      <c r="BH181" s="210">
        <f t="shared" si="85"/>
        <v>0</v>
      </c>
      <c r="BI181" s="436">
        <f t="shared" si="86"/>
        <v>8</v>
      </c>
    </row>
    <row r="182" spans="55:61">
      <c r="BC182" s="177">
        <v>35</v>
      </c>
      <c r="BD182" s="196" t="s">
        <v>939</v>
      </c>
      <c r="BE182" s="421" t="str">
        <f>IF(AR13="","",AR13)</f>
        <v>:</v>
      </c>
      <c r="BF182" s="208" t="s">
        <v>163</v>
      </c>
      <c r="BG182" s="213" t="s">
        <v>164</v>
      </c>
      <c r="BH182" s="431">
        <f t="shared" si="85"/>
        <v>0</v>
      </c>
      <c r="BI182" s="434">
        <f t="shared" si="86"/>
        <v>1</v>
      </c>
    </row>
    <row r="183" spans="55:61">
      <c r="BC183" s="180">
        <f t="shared" ref="BC183:BD185" si="99">BC182</f>
        <v>35</v>
      </c>
      <c r="BD183" s="197" t="str">
        <f t="shared" si="99"/>
        <v>KC_QUOT</v>
      </c>
      <c r="BE183" s="422" t="str">
        <f>IF(AT13="","",AT13)</f>
        <v/>
      </c>
      <c r="BF183" s="209" t="str">
        <f t="shared" ref="BF183:BG183" si="100">BF182</f>
        <v>:</v>
      </c>
      <c r="BG183" s="209" t="str">
        <f t="shared" si="100"/>
        <v>quote</v>
      </c>
      <c r="BH183" s="209">
        <f t="shared" si="85"/>
        <v>0</v>
      </c>
      <c r="BI183" s="435" t="str">
        <f t="shared" si="86"/>
        <v/>
      </c>
    </row>
    <row r="184" spans="55:61">
      <c r="BC184" s="180">
        <f t="shared" si="99"/>
        <v>35</v>
      </c>
      <c r="BD184" s="197" t="str">
        <f t="shared" si="99"/>
        <v>KC_QUOT</v>
      </c>
      <c r="BE184" s="422" t="str">
        <f>IF(AT11="","",AT11)</f>
        <v/>
      </c>
      <c r="BF184" s="209" t="str">
        <f t="shared" ref="BF184:BG184" si="101">BF183</f>
        <v>:</v>
      </c>
      <c r="BG184" s="209" t="str">
        <f t="shared" si="101"/>
        <v>quote</v>
      </c>
      <c r="BH184" s="209">
        <f t="shared" si="85"/>
        <v>0</v>
      </c>
      <c r="BI184" s="435" t="str">
        <f t="shared" si="86"/>
        <v/>
      </c>
    </row>
    <row r="185" spans="55:61">
      <c r="BC185" s="181">
        <f t="shared" si="99"/>
        <v>35</v>
      </c>
      <c r="BD185" s="198" t="str">
        <f t="shared" si="99"/>
        <v>KC_QUOT</v>
      </c>
      <c r="BE185" s="423" t="str">
        <f>IF(AR11="","",AR11)</f>
        <v/>
      </c>
      <c r="BF185" s="210" t="str">
        <f t="shared" ref="BF185:BG185" si="102">BF184</f>
        <v>:</v>
      </c>
      <c r="BG185" s="210" t="str">
        <f t="shared" si="102"/>
        <v>quote</v>
      </c>
      <c r="BH185" s="210">
        <f t="shared" si="85"/>
        <v>0</v>
      </c>
      <c r="BI185" s="436" t="str">
        <f t="shared" si="86"/>
        <v/>
      </c>
    </row>
    <row r="186" spans="55:61">
      <c r="BC186" s="177">
        <v>36</v>
      </c>
      <c r="BD186" s="196" t="s">
        <v>940</v>
      </c>
      <c r="BE186" s="421" t="str">
        <f>IF(AV13="","",AV13)</f>
        <v>]</v>
      </c>
      <c r="BF186" s="256" t="s">
        <v>75</v>
      </c>
      <c r="BG186" s="213" t="s">
        <v>165</v>
      </c>
      <c r="BH186" s="431">
        <f t="shared" si="85"/>
        <v>0</v>
      </c>
      <c r="BI186" s="434">
        <f t="shared" si="86"/>
        <v>2</v>
      </c>
    </row>
    <row r="187" spans="55:61">
      <c r="BC187" s="180">
        <f t="shared" ref="BC187:BD189" si="103">BC186</f>
        <v>36</v>
      </c>
      <c r="BD187" s="197" t="str">
        <f t="shared" si="103"/>
        <v>KC_NUHS</v>
      </c>
      <c r="BE187" s="422" t="str">
        <f>IF(AX13="","",AX13)</f>
        <v/>
      </c>
      <c r="BF187" s="209" t="str">
        <f t="shared" ref="BF187:BG187" si="104">BF186</f>
        <v>]</v>
      </c>
      <c r="BG187" s="209" t="str">
        <f t="shared" si="104"/>
        <v>non_us_pound</v>
      </c>
      <c r="BH187" s="209">
        <f t="shared" si="85"/>
        <v>0</v>
      </c>
      <c r="BI187" s="435" t="str">
        <f t="shared" si="86"/>
        <v/>
      </c>
    </row>
    <row r="188" spans="55:61">
      <c r="BC188" s="180">
        <f t="shared" si="103"/>
        <v>36</v>
      </c>
      <c r="BD188" s="197" t="str">
        <f t="shared" si="103"/>
        <v>KC_NUHS</v>
      </c>
      <c r="BE188" s="422" t="str">
        <f>IF(AX11="","",AX11)</f>
        <v/>
      </c>
      <c r="BF188" s="209" t="str">
        <f t="shared" ref="BF188:BG188" si="105">BF187</f>
        <v>]</v>
      </c>
      <c r="BG188" s="209" t="str">
        <f t="shared" si="105"/>
        <v>non_us_pound</v>
      </c>
      <c r="BH188" s="209">
        <f t="shared" si="85"/>
        <v>0</v>
      </c>
      <c r="BI188" s="435" t="str">
        <f t="shared" si="86"/>
        <v/>
      </c>
    </row>
    <row r="189" spans="55:61">
      <c r="BC189" s="181">
        <f t="shared" si="103"/>
        <v>36</v>
      </c>
      <c r="BD189" s="198" t="str">
        <f t="shared" si="103"/>
        <v>KC_NUHS</v>
      </c>
      <c r="BE189" s="423" t="str">
        <f>IF(AV11="","",AV11)</f>
        <v/>
      </c>
      <c r="BF189" s="210" t="str">
        <f t="shared" ref="BF189:BG189" si="106">BF188</f>
        <v>]</v>
      </c>
      <c r="BG189" s="210" t="str">
        <f t="shared" si="106"/>
        <v>non_us_pound</v>
      </c>
      <c r="BH189" s="210">
        <f t="shared" si="85"/>
        <v>0</v>
      </c>
      <c r="BI189" s="436" t="str">
        <f t="shared" si="86"/>
        <v/>
      </c>
    </row>
    <row r="190" spans="55:61">
      <c r="BC190" s="177">
        <v>36</v>
      </c>
      <c r="BD190" s="196" t="s">
        <v>916</v>
      </c>
      <c r="BE190" s="421" t="str">
        <f>IF(AV13="","",_xlfn.XLOOKUP(AV13,記号JIS,記号US,AV13))</f>
        <v>＼</v>
      </c>
      <c r="BF190" s="256" t="s">
        <v>902</v>
      </c>
      <c r="BG190" s="213" t="s">
        <v>957</v>
      </c>
      <c r="BH190" s="431">
        <f t="shared" ref="BH190:BH193" si="107">COUNTIF(十六進数文字リスト,BG190)</f>
        <v>0</v>
      </c>
      <c r="BI190" s="434">
        <f t="shared" si="86"/>
        <v>1</v>
      </c>
    </row>
    <row r="191" spans="55:61">
      <c r="BC191" s="180">
        <f t="shared" ref="BC191:BD191" si="108">BC190</f>
        <v>36</v>
      </c>
      <c r="BD191" s="197" t="str">
        <f t="shared" si="108"/>
        <v>KS_BSLS</v>
      </c>
      <c r="BE191" s="422" t="str">
        <f>IF(AX13="","",AX13)</f>
        <v/>
      </c>
      <c r="BF191" s="209" t="str">
        <f t="shared" ref="BF191:BG191" si="109">BF190</f>
        <v>＼</v>
      </c>
      <c r="BG191" s="209" t="str">
        <f t="shared" si="109"/>
        <v>backslash</v>
      </c>
      <c r="BH191" s="209">
        <f t="shared" si="107"/>
        <v>0</v>
      </c>
      <c r="BI191" s="435" t="str">
        <f t="shared" si="86"/>
        <v/>
      </c>
    </row>
    <row r="192" spans="55:61">
      <c r="BC192" s="180">
        <f t="shared" ref="BC192:BD192" si="110">BC191</f>
        <v>36</v>
      </c>
      <c r="BD192" s="197" t="str">
        <f t="shared" si="110"/>
        <v>KS_BSLS</v>
      </c>
      <c r="BE192" s="422" t="str">
        <f>IF(AX11="","",AX11)</f>
        <v/>
      </c>
      <c r="BF192" s="209" t="str">
        <f t="shared" ref="BF192:BG192" si="111">BF191</f>
        <v>＼</v>
      </c>
      <c r="BG192" s="209" t="str">
        <f t="shared" si="111"/>
        <v>backslash</v>
      </c>
      <c r="BH192" s="209">
        <f t="shared" si="107"/>
        <v>0</v>
      </c>
      <c r="BI192" s="435" t="str">
        <f t="shared" si="86"/>
        <v/>
      </c>
    </row>
    <row r="193" spans="55:61">
      <c r="BC193" s="181">
        <f t="shared" ref="BC193:BD193" si="112">BC192</f>
        <v>36</v>
      </c>
      <c r="BD193" s="198" t="str">
        <f t="shared" si="112"/>
        <v>KS_BSLS</v>
      </c>
      <c r="BE193" s="423" t="str">
        <f>IF(AV11="","",AV11)</f>
        <v/>
      </c>
      <c r="BF193" s="210" t="str">
        <f t="shared" ref="BF193:BG193" si="113">BF192</f>
        <v>＼</v>
      </c>
      <c r="BG193" s="210" t="str">
        <f t="shared" si="113"/>
        <v>backslash</v>
      </c>
      <c r="BH193" s="210">
        <f t="shared" si="107"/>
        <v>0</v>
      </c>
      <c r="BI193" s="436" t="str">
        <f t="shared" si="86"/>
        <v/>
      </c>
    </row>
    <row r="194" spans="55:61">
      <c r="BC194" s="177">
        <v>37</v>
      </c>
      <c r="BD194" s="196" t="s">
        <v>941</v>
      </c>
      <c r="BE194" s="421" t="str">
        <f>IF(F17="","",F17)</f>
        <v>Z</v>
      </c>
      <c r="BF194" s="208" t="s">
        <v>166</v>
      </c>
      <c r="BG194" s="213" t="s">
        <v>167</v>
      </c>
      <c r="BH194" s="431">
        <f t="shared" si="85"/>
        <v>0</v>
      </c>
      <c r="BI194" s="434">
        <f t="shared" si="86"/>
        <v>0</v>
      </c>
    </row>
    <row r="195" spans="55:61">
      <c r="BC195" s="180">
        <f t="shared" ref="BC195:BD197" si="114">BC194</f>
        <v>37</v>
      </c>
      <c r="BD195" s="197" t="str">
        <f t="shared" si="114"/>
        <v>KC_Z</v>
      </c>
      <c r="BE195" s="422" t="str">
        <f>IF(H17="","",H17)</f>
        <v/>
      </c>
      <c r="BF195" s="209" t="str">
        <f t="shared" ref="BF195:BG195" si="115">BF194</f>
        <v>Z</v>
      </c>
      <c r="BG195" s="209" t="str">
        <f t="shared" si="115"/>
        <v>z</v>
      </c>
      <c r="BH195" s="209">
        <f t="shared" si="85"/>
        <v>0</v>
      </c>
      <c r="BI195" s="435" t="str">
        <f t="shared" si="86"/>
        <v/>
      </c>
    </row>
    <row r="196" spans="55:61">
      <c r="BC196" s="180">
        <f t="shared" si="114"/>
        <v>37</v>
      </c>
      <c r="BD196" s="197" t="str">
        <f t="shared" si="114"/>
        <v>KC_Z</v>
      </c>
      <c r="BE196" s="422" t="str">
        <f>IF(H15="","",H15)</f>
        <v/>
      </c>
      <c r="BF196" s="209" t="str">
        <f t="shared" ref="BF196:BG196" si="116">BF195</f>
        <v>Z</v>
      </c>
      <c r="BG196" s="209" t="str">
        <f t="shared" si="116"/>
        <v>z</v>
      </c>
      <c r="BH196" s="209">
        <f t="shared" si="85"/>
        <v>0</v>
      </c>
      <c r="BI196" s="435" t="str">
        <f t="shared" si="86"/>
        <v/>
      </c>
    </row>
    <row r="197" spans="55:61">
      <c r="BC197" s="181">
        <f t="shared" si="114"/>
        <v>37</v>
      </c>
      <c r="BD197" s="198" t="str">
        <f t="shared" si="114"/>
        <v>KC_Z</v>
      </c>
      <c r="BE197" s="423" t="str">
        <f>IF(F15="","",F15)</f>
        <v>ほ</v>
      </c>
      <c r="BF197" s="210" t="str">
        <f t="shared" ref="BF197:BG197" si="117">BF196</f>
        <v>Z</v>
      </c>
      <c r="BG197" s="210" t="str">
        <f t="shared" si="117"/>
        <v>z</v>
      </c>
      <c r="BH197" s="210">
        <f t="shared" si="85"/>
        <v>0</v>
      </c>
      <c r="BI197" s="436">
        <f t="shared" si="86"/>
        <v>6</v>
      </c>
    </row>
    <row r="198" spans="55:61">
      <c r="BC198" s="177">
        <v>38</v>
      </c>
      <c r="BD198" s="196" t="s">
        <v>942</v>
      </c>
      <c r="BE198" s="421" t="str">
        <f>IF(J17="","",J17)</f>
        <v>X</v>
      </c>
      <c r="BF198" s="208" t="s">
        <v>168</v>
      </c>
      <c r="BG198" s="213" t="s">
        <v>169</v>
      </c>
      <c r="BH198" s="431">
        <f t="shared" si="85"/>
        <v>0</v>
      </c>
      <c r="BI198" s="434">
        <f t="shared" si="86"/>
        <v>0</v>
      </c>
    </row>
    <row r="199" spans="55:61">
      <c r="BC199" s="180">
        <f t="shared" ref="BC199:BD201" si="118">BC198</f>
        <v>38</v>
      </c>
      <c r="BD199" s="197" t="str">
        <f t="shared" si="118"/>
        <v>KC_X</v>
      </c>
      <c r="BE199" s="422" t="str">
        <f>IF(L17="","",L17)</f>
        <v/>
      </c>
      <c r="BF199" s="209" t="str">
        <f t="shared" ref="BF199:BG199" si="119">BF198</f>
        <v>X</v>
      </c>
      <c r="BG199" s="209" t="str">
        <f t="shared" si="119"/>
        <v>x</v>
      </c>
      <c r="BH199" s="209">
        <f t="shared" si="85"/>
        <v>0</v>
      </c>
      <c r="BI199" s="435" t="str">
        <f t="shared" si="86"/>
        <v/>
      </c>
    </row>
    <row r="200" spans="55:61">
      <c r="BC200" s="180">
        <f t="shared" si="118"/>
        <v>38</v>
      </c>
      <c r="BD200" s="197" t="str">
        <f t="shared" si="118"/>
        <v>KC_X</v>
      </c>
      <c r="BE200" s="422" t="str">
        <f>IF(L15="","",L15)</f>
        <v/>
      </c>
      <c r="BF200" s="209" t="str">
        <f t="shared" ref="BF200:BG200" si="120">BF199</f>
        <v>X</v>
      </c>
      <c r="BG200" s="209" t="str">
        <f t="shared" si="120"/>
        <v>x</v>
      </c>
      <c r="BH200" s="209">
        <f t="shared" si="85"/>
        <v>0</v>
      </c>
      <c r="BI200" s="435" t="str">
        <f t="shared" si="86"/>
        <v/>
      </c>
    </row>
    <row r="201" spans="55:61">
      <c r="BC201" s="181">
        <f t="shared" si="118"/>
        <v>38</v>
      </c>
      <c r="BD201" s="198" t="str">
        <f t="shared" si="118"/>
        <v>KC_X</v>
      </c>
      <c r="BE201" s="423" t="str">
        <f>IF(J15="","",J15)</f>
        <v>ひ</v>
      </c>
      <c r="BF201" s="210" t="str">
        <f t="shared" ref="BF201:BG201" si="121">BF200</f>
        <v>X</v>
      </c>
      <c r="BG201" s="210" t="str">
        <f t="shared" si="121"/>
        <v>x</v>
      </c>
      <c r="BH201" s="210">
        <f t="shared" si="85"/>
        <v>0</v>
      </c>
      <c r="BI201" s="436">
        <f t="shared" si="86"/>
        <v>15</v>
      </c>
    </row>
    <row r="202" spans="55:61">
      <c r="BC202" s="177">
        <v>39</v>
      </c>
      <c r="BD202" s="196" t="s">
        <v>943</v>
      </c>
      <c r="BE202" s="421" t="str">
        <f>IF(N17="","",N17)</f>
        <v>C</v>
      </c>
      <c r="BF202" s="208" t="s">
        <v>170</v>
      </c>
      <c r="BG202" s="213" t="s">
        <v>171</v>
      </c>
      <c r="BH202" s="431">
        <f t="shared" si="85"/>
        <v>1</v>
      </c>
      <c r="BI202" s="434">
        <f t="shared" ref="BI202:BI237" si="122">IF(BE202="","",COUNTIF(入力かな,BE202))</f>
        <v>0</v>
      </c>
    </row>
    <row r="203" spans="55:61">
      <c r="BC203" s="180">
        <f t="shared" ref="BC203:BD205" si="123">BC202</f>
        <v>39</v>
      </c>
      <c r="BD203" s="197" t="str">
        <f t="shared" si="123"/>
        <v>KC_C</v>
      </c>
      <c r="BE203" s="422" t="str">
        <f>IF(P17="","",P17)</f>
        <v>を</v>
      </c>
      <c r="BF203" s="209" t="str">
        <f t="shared" ref="BF203:BG203" si="124">BF202</f>
        <v>C</v>
      </c>
      <c r="BG203" s="209" t="str">
        <f t="shared" si="124"/>
        <v>c</v>
      </c>
      <c r="BH203" s="209">
        <f t="shared" si="85"/>
        <v>1</v>
      </c>
      <c r="BI203" s="435">
        <f t="shared" si="122"/>
        <v>1</v>
      </c>
    </row>
    <row r="204" spans="55:61">
      <c r="BC204" s="180">
        <f t="shared" si="123"/>
        <v>39</v>
      </c>
      <c r="BD204" s="197" t="str">
        <f t="shared" si="123"/>
        <v>KC_C</v>
      </c>
      <c r="BE204" s="422" t="str">
        <f>IF(P15="","",P15)</f>
        <v/>
      </c>
      <c r="BF204" s="209" t="str">
        <f t="shared" ref="BF204:BG204" si="125">BF203</f>
        <v>C</v>
      </c>
      <c r="BG204" s="209" t="str">
        <f t="shared" si="125"/>
        <v>c</v>
      </c>
      <c r="BH204" s="209">
        <f t="shared" si="85"/>
        <v>1</v>
      </c>
      <c r="BI204" s="435" t="str">
        <f t="shared" si="122"/>
        <v/>
      </c>
    </row>
    <row r="205" spans="55:61">
      <c r="BC205" s="181">
        <f t="shared" si="123"/>
        <v>39</v>
      </c>
      <c r="BD205" s="198" t="str">
        <f t="shared" si="123"/>
        <v>KC_C</v>
      </c>
      <c r="BE205" s="423" t="str">
        <f>IF(N15="","",N15)</f>
        <v>は</v>
      </c>
      <c r="BF205" s="210" t="str">
        <f t="shared" ref="BF205:BG205" si="126">BF204</f>
        <v>C</v>
      </c>
      <c r="BG205" s="210" t="str">
        <f t="shared" si="126"/>
        <v>c</v>
      </c>
      <c r="BH205" s="210">
        <f t="shared" si="85"/>
        <v>1</v>
      </c>
      <c r="BI205" s="436">
        <f t="shared" si="122"/>
        <v>21</v>
      </c>
    </row>
    <row r="206" spans="55:61">
      <c r="BC206" s="177">
        <v>40</v>
      </c>
      <c r="BD206" s="196" t="s">
        <v>944</v>
      </c>
      <c r="BE206" s="421" t="str">
        <f>IF(R17="","",R17)</f>
        <v>V</v>
      </c>
      <c r="BF206" s="208" t="s">
        <v>172</v>
      </c>
      <c r="BG206" s="213" t="s">
        <v>173</v>
      </c>
      <c r="BH206" s="431">
        <f t="shared" ref="BH206:BH237" si="127">COUNTIF(十六進数文字リスト,BG206)</f>
        <v>0</v>
      </c>
      <c r="BI206" s="434">
        <f t="shared" si="122"/>
        <v>0</v>
      </c>
    </row>
    <row r="207" spans="55:61">
      <c r="BC207" s="180">
        <f t="shared" ref="BC207:BD209" si="128">BC206</f>
        <v>40</v>
      </c>
      <c r="BD207" s="197" t="str">
        <f t="shared" si="128"/>
        <v>KC_V</v>
      </c>
      <c r="BE207" s="422" t="str">
        <f>IF(T17="","",T17)</f>
        <v>、</v>
      </c>
      <c r="BF207" s="209" t="str">
        <f t="shared" ref="BF207:BG207" si="129">BF206</f>
        <v>V</v>
      </c>
      <c r="BG207" s="209" t="str">
        <f t="shared" si="129"/>
        <v>v</v>
      </c>
      <c r="BH207" s="209">
        <f t="shared" si="127"/>
        <v>0</v>
      </c>
      <c r="BI207" s="435">
        <f t="shared" si="122"/>
        <v>1</v>
      </c>
    </row>
    <row r="208" spans="55:61">
      <c r="BC208" s="180">
        <f t="shared" si="128"/>
        <v>40</v>
      </c>
      <c r="BD208" s="197" t="str">
        <f t="shared" si="128"/>
        <v>KC_V</v>
      </c>
      <c r="BE208" s="422" t="str">
        <f>IF(T15="","",T15)</f>
        <v>左半</v>
      </c>
      <c r="BF208" s="209" t="str">
        <f t="shared" ref="BF208:BG208" si="130">BF207</f>
        <v>V</v>
      </c>
      <c r="BG208" s="209" t="str">
        <f t="shared" si="130"/>
        <v>v</v>
      </c>
      <c r="BH208" s="209">
        <f t="shared" si="127"/>
        <v>0</v>
      </c>
      <c r="BI208" s="435">
        <f t="shared" si="122"/>
        <v>20</v>
      </c>
    </row>
    <row r="209" spans="55:61">
      <c r="BC209" s="181">
        <f t="shared" si="128"/>
        <v>40</v>
      </c>
      <c r="BD209" s="198" t="str">
        <f t="shared" si="128"/>
        <v>KC_V</v>
      </c>
      <c r="BE209" s="423" t="str">
        <f>IF(R15="","",R15)</f>
        <v>こ</v>
      </c>
      <c r="BF209" s="210" t="str">
        <f t="shared" ref="BF209:BG209" si="131">BF208</f>
        <v>V</v>
      </c>
      <c r="BG209" s="210" t="str">
        <f t="shared" si="131"/>
        <v>v</v>
      </c>
      <c r="BH209" s="210">
        <f t="shared" si="127"/>
        <v>0</v>
      </c>
      <c r="BI209" s="436">
        <f t="shared" si="122"/>
        <v>21</v>
      </c>
    </row>
    <row r="210" spans="55:61">
      <c r="BC210" s="177">
        <v>41</v>
      </c>
      <c r="BD210" s="196" t="s">
        <v>945</v>
      </c>
      <c r="BE210" s="421" t="str">
        <f>IF(V17="","",V17)</f>
        <v>B</v>
      </c>
      <c r="BF210" s="208" t="s">
        <v>174</v>
      </c>
      <c r="BG210" s="213" t="s">
        <v>175</v>
      </c>
      <c r="BH210" s="431">
        <f t="shared" si="127"/>
        <v>1</v>
      </c>
      <c r="BI210" s="434">
        <f t="shared" si="122"/>
        <v>0</v>
      </c>
    </row>
    <row r="211" spans="55:61">
      <c r="BC211" s="180">
        <f t="shared" ref="BC211:BD213" si="132">BC210</f>
        <v>41</v>
      </c>
      <c r="BD211" s="197" t="str">
        <f t="shared" si="132"/>
        <v>KC_B</v>
      </c>
      <c r="BE211" s="422" t="str">
        <f>IF(X17="","",X17)</f>
        <v>み</v>
      </c>
      <c r="BF211" s="209" t="str">
        <f t="shared" ref="BF211:BG211" si="133">BF210</f>
        <v>B</v>
      </c>
      <c r="BG211" s="209" t="str">
        <f t="shared" si="133"/>
        <v>b</v>
      </c>
      <c r="BH211" s="209">
        <f t="shared" si="127"/>
        <v>1</v>
      </c>
      <c r="BI211" s="435">
        <f t="shared" si="122"/>
        <v>4</v>
      </c>
    </row>
    <row r="212" spans="55:61">
      <c r="BC212" s="180">
        <f t="shared" si="132"/>
        <v>41</v>
      </c>
      <c r="BD212" s="197" t="str">
        <f t="shared" si="132"/>
        <v>KC_B</v>
      </c>
      <c r="BE212" s="422" t="str">
        <f>IF(X15="","",X15)</f>
        <v/>
      </c>
      <c r="BF212" s="209" t="str">
        <f t="shared" ref="BF212:BG212" si="134">BF211</f>
        <v>B</v>
      </c>
      <c r="BG212" s="209" t="str">
        <f t="shared" si="134"/>
        <v>b</v>
      </c>
      <c r="BH212" s="209">
        <f t="shared" si="127"/>
        <v>1</v>
      </c>
      <c r="BI212" s="435" t="str">
        <f t="shared" si="122"/>
        <v/>
      </c>
    </row>
    <row r="213" spans="55:61">
      <c r="BC213" s="181">
        <f t="shared" si="132"/>
        <v>41</v>
      </c>
      <c r="BD213" s="198" t="str">
        <f t="shared" si="132"/>
        <v>KC_B</v>
      </c>
      <c r="BE213" s="423" t="str">
        <f>IF(V15="","",V15)</f>
        <v>そ</v>
      </c>
      <c r="BF213" s="210" t="str">
        <f t="shared" ref="BF213:BG213" si="135">BF212</f>
        <v>B</v>
      </c>
      <c r="BG213" s="210" t="str">
        <f t="shared" si="135"/>
        <v>b</v>
      </c>
      <c r="BH213" s="210">
        <f t="shared" si="127"/>
        <v>1</v>
      </c>
      <c r="BI213" s="436">
        <f t="shared" si="122"/>
        <v>5</v>
      </c>
    </row>
    <row r="214" spans="55:61">
      <c r="BC214" s="177">
        <v>42</v>
      </c>
      <c r="BD214" s="196" t="s">
        <v>946</v>
      </c>
      <c r="BE214" s="421" t="str">
        <f>IF(Z17="","",Z17)</f>
        <v>N</v>
      </c>
      <c r="BF214" s="208" t="s">
        <v>176</v>
      </c>
      <c r="BG214" s="213" t="s">
        <v>177</v>
      </c>
      <c r="BH214" s="431">
        <f t="shared" si="127"/>
        <v>0</v>
      </c>
      <c r="BI214" s="434">
        <f t="shared" si="122"/>
        <v>0</v>
      </c>
    </row>
    <row r="215" spans="55:61">
      <c r="BC215" s="180">
        <f t="shared" ref="BC215:BD217" si="136">BC214</f>
        <v>42</v>
      </c>
      <c r="BD215" s="197" t="str">
        <f t="shared" si="136"/>
        <v>KC_N</v>
      </c>
      <c r="BE215" s="422" t="str">
        <f>IF(AB17="","",AB17)</f>
        <v>お</v>
      </c>
      <c r="BF215" s="209" t="str">
        <f t="shared" ref="BF215:BG215" si="137">BF214</f>
        <v>N</v>
      </c>
      <c r="BG215" s="209" t="str">
        <f t="shared" si="137"/>
        <v>n</v>
      </c>
      <c r="BH215" s="209">
        <f t="shared" si="127"/>
        <v>0</v>
      </c>
      <c r="BI215" s="435">
        <f t="shared" si="122"/>
        <v>8</v>
      </c>
    </row>
    <row r="216" spans="55:61">
      <c r="BC216" s="180">
        <f t="shared" si="136"/>
        <v>42</v>
      </c>
      <c r="BD216" s="197" t="str">
        <f t="shared" si="136"/>
        <v>KC_N</v>
      </c>
      <c r="BE216" s="422" t="str">
        <f>IF(AB15="","",AB15)</f>
        <v/>
      </c>
      <c r="BF216" s="209" t="str">
        <f t="shared" ref="BF216:BG216" si="138">BF215</f>
        <v>N</v>
      </c>
      <c r="BG216" s="209" t="str">
        <f t="shared" si="138"/>
        <v>n</v>
      </c>
      <c r="BH216" s="209">
        <f t="shared" si="127"/>
        <v>0</v>
      </c>
      <c r="BI216" s="435" t="str">
        <f t="shared" si="122"/>
        <v/>
      </c>
    </row>
    <row r="217" spans="55:61">
      <c r="BC217" s="181">
        <f t="shared" si="136"/>
        <v>42</v>
      </c>
      <c r="BD217" s="198" t="str">
        <f t="shared" si="136"/>
        <v>KC_N</v>
      </c>
      <c r="BE217" s="423" t="str">
        <f>IF(Z15="","",Z15)</f>
        <v>た</v>
      </c>
      <c r="BF217" s="210" t="str">
        <f t="shared" ref="BF217:BG217" si="139">BF216</f>
        <v>N</v>
      </c>
      <c r="BG217" s="210" t="str">
        <f t="shared" si="139"/>
        <v>n</v>
      </c>
      <c r="BH217" s="210">
        <f t="shared" si="127"/>
        <v>0</v>
      </c>
      <c r="BI217" s="436">
        <f t="shared" si="122"/>
        <v>5</v>
      </c>
    </row>
    <row r="218" spans="55:61">
      <c r="BC218" s="177">
        <v>43</v>
      </c>
      <c r="BD218" s="196" t="s">
        <v>947</v>
      </c>
      <c r="BE218" s="421" t="str">
        <f>IF(AD17="","",AD17)</f>
        <v>M</v>
      </c>
      <c r="BF218" s="207" t="s">
        <v>178</v>
      </c>
      <c r="BG218" s="213" t="s">
        <v>179</v>
      </c>
      <c r="BH218" s="431">
        <f t="shared" si="127"/>
        <v>0</v>
      </c>
      <c r="BI218" s="434">
        <f t="shared" si="122"/>
        <v>0</v>
      </c>
    </row>
    <row r="219" spans="55:61">
      <c r="BC219" s="180">
        <f t="shared" ref="BC219:BD221" si="140">BC218</f>
        <v>43</v>
      </c>
      <c r="BD219" s="197" t="str">
        <f t="shared" si="140"/>
        <v>KC_M</v>
      </c>
      <c r="BE219" s="422" t="str">
        <f>IF(AF17="","",AF17)</f>
        <v>。</v>
      </c>
      <c r="BF219" s="209" t="str">
        <f t="shared" ref="BF219:BG219" si="141">BF218</f>
        <v>M</v>
      </c>
      <c r="BG219" s="209" t="str">
        <f t="shared" si="141"/>
        <v>m</v>
      </c>
      <c r="BH219" s="209">
        <f t="shared" si="127"/>
        <v>0</v>
      </c>
      <c r="BI219" s="435">
        <f t="shared" si="122"/>
        <v>1</v>
      </c>
    </row>
    <row r="220" spans="55:61">
      <c r="BC220" s="180">
        <f t="shared" si="140"/>
        <v>43</v>
      </c>
      <c r="BD220" s="197" t="str">
        <f t="shared" si="140"/>
        <v>KC_M</v>
      </c>
      <c r="BE220" s="422" t="str">
        <f>IF(AF15="","",AF15)</f>
        <v>右半</v>
      </c>
      <c r="BF220" s="209" t="str">
        <f t="shared" ref="BF220:BG220" si="142">BF219</f>
        <v>M</v>
      </c>
      <c r="BG220" s="209" t="str">
        <f t="shared" si="142"/>
        <v>m</v>
      </c>
      <c r="BH220" s="209">
        <f t="shared" si="127"/>
        <v>0</v>
      </c>
      <c r="BI220" s="435">
        <f t="shared" si="122"/>
        <v>11</v>
      </c>
    </row>
    <row r="221" spans="55:61">
      <c r="BC221" s="181">
        <f t="shared" si="140"/>
        <v>43</v>
      </c>
      <c r="BD221" s="198" t="str">
        <f t="shared" si="140"/>
        <v>KC_M</v>
      </c>
      <c r="BE221" s="423" t="str">
        <f>IF(AD15="","",AD15)</f>
        <v>な</v>
      </c>
      <c r="BF221" s="210" t="str">
        <f t="shared" ref="BF221:BG221" si="143">BF220</f>
        <v>M</v>
      </c>
      <c r="BG221" s="210" t="str">
        <f t="shared" si="143"/>
        <v>m</v>
      </c>
      <c r="BH221" s="210">
        <f t="shared" si="127"/>
        <v>0</v>
      </c>
      <c r="BI221" s="436">
        <f t="shared" si="122"/>
        <v>20</v>
      </c>
    </row>
    <row r="222" spans="55:61">
      <c r="BC222" s="177">
        <v>44</v>
      </c>
      <c r="BD222" s="196" t="s">
        <v>948</v>
      </c>
      <c r="BE222" s="421" t="str">
        <f>IF(AH17="","",AH17)</f>
        <v>,</v>
      </c>
      <c r="BF222" s="208" t="s">
        <v>180</v>
      </c>
      <c r="BG222" s="213" t="s">
        <v>181</v>
      </c>
      <c r="BH222" s="431">
        <f t="shared" si="127"/>
        <v>0</v>
      </c>
      <c r="BI222" s="434">
        <f t="shared" si="122"/>
        <v>0</v>
      </c>
    </row>
    <row r="223" spans="55:61">
      <c r="BC223" s="180">
        <f t="shared" ref="BC223:BD225" si="144">BC222</f>
        <v>44</v>
      </c>
      <c r="BD223" s="197" t="str">
        <f t="shared" si="144"/>
        <v>KC_COMM</v>
      </c>
      <c r="BE223" s="422" t="str">
        <f>IF(AJ17="","",AJ17)</f>
        <v>ね</v>
      </c>
      <c r="BF223" s="209" t="str">
        <f t="shared" ref="BF223:BG223" si="145">BF222</f>
        <v>,</v>
      </c>
      <c r="BG223" s="209" t="str">
        <f t="shared" si="145"/>
        <v>comma</v>
      </c>
      <c r="BH223" s="209">
        <f t="shared" si="127"/>
        <v>0</v>
      </c>
      <c r="BI223" s="435">
        <f t="shared" si="122"/>
        <v>1</v>
      </c>
    </row>
    <row r="224" spans="55:61">
      <c r="BC224" s="180">
        <f t="shared" si="144"/>
        <v>44</v>
      </c>
      <c r="BD224" s="197" t="str">
        <f t="shared" si="144"/>
        <v>KC_COMM</v>
      </c>
      <c r="BE224" s="422" t="str">
        <f>IF(AJ15="","",AJ15)</f>
        <v/>
      </c>
      <c r="BF224" s="209" t="str">
        <f t="shared" ref="BF224:BG224" si="146">BF223</f>
        <v>,</v>
      </c>
      <c r="BG224" s="209" t="str">
        <f t="shared" si="146"/>
        <v>comma</v>
      </c>
      <c r="BH224" s="209">
        <f t="shared" si="127"/>
        <v>0</v>
      </c>
      <c r="BI224" s="435" t="str">
        <f t="shared" si="122"/>
        <v/>
      </c>
    </row>
    <row r="225" spans="55:61">
      <c r="BC225" s="181">
        <f t="shared" si="144"/>
        <v>44</v>
      </c>
      <c r="BD225" s="198" t="str">
        <f t="shared" si="144"/>
        <v>KC_COMM</v>
      </c>
      <c r="BE225" s="423" t="str">
        <f>IF(AH15="","",AH15)</f>
        <v>ん</v>
      </c>
      <c r="BF225" s="210" t="str">
        <f t="shared" ref="BF225:BG225" si="147">BF224</f>
        <v>,</v>
      </c>
      <c r="BG225" s="210" t="str">
        <f t="shared" si="147"/>
        <v>comma</v>
      </c>
      <c r="BH225" s="210">
        <f t="shared" si="127"/>
        <v>0</v>
      </c>
      <c r="BI225" s="436">
        <f t="shared" si="122"/>
        <v>19</v>
      </c>
    </row>
    <row r="226" spans="55:61">
      <c r="BC226" s="177">
        <v>45</v>
      </c>
      <c r="BD226" s="196" t="s">
        <v>949</v>
      </c>
      <c r="BE226" s="421" t="str">
        <f>IF(AL17="","",AL17)</f>
        <v>.</v>
      </c>
      <c r="BF226" s="208" t="s">
        <v>182</v>
      </c>
      <c r="BG226" s="213" t="s">
        <v>183</v>
      </c>
      <c r="BH226" s="431">
        <f t="shared" si="127"/>
        <v>0</v>
      </c>
      <c r="BI226" s="434">
        <f t="shared" si="122"/>
        <v>0</v>
      </c>
    </row>
    <row r="227" spans="55:61">
      <c r="BC227" s="180">
        <f t="shared" ref="BC227:BD229" si="148">BC226</f>
        <v>45</v>
      </c>
      <c r="BD227" s="197" t="str">
        <f t="shared" si="148"/>
        <v>KC_DOT</v>
      </c>
      <c r="BE227" s="422" t="str">
        <f>IF(AN17="","",AN17)</f>
        <v>ふ</v>
      </c>
      <c r="BF227" s="209" t="str">
        <f t="shared" ref="BF227:BG227" si="149">BF226</f>
        <v>.</v>
      </c>
      <c r="BG227" s="209" t="str">
        <f t="shared" si="149"/>
        <v>period</v>
      </c>
      <c r="BH227" s="209">
        <f t="shared" si="127"/>
        <v>0</v>
      </c>
      <c r="BI227" s="435">
        <f t="shared" si="122"/>
        <v>8</v>
      </c>
    </row>
    <row r="228" spans="55:61">
      <c r="BC228" s="180">
        <f t="shared" si="148"/>
        <v>45</v>
      </c>
      <c r="BD228" s="197" t="str">
        <f t="shared" si="148"/>
        <v>KC_DOT</v>
      </c>
      <c r="BE228" s="422" t="str">
        <f>IF(AN15="","",AN15)</f>
        <v/>
      </c>
      <c r="BF228" s="209" t="str">
        <f t="shared" ref="BF228:BG228" si="150">BF227</f>
        <v>.</v>
      </c>
      <c r="BG228" s="209" t="str">
        <f t="shared" si="150"/>
        <v>period</v>
      </c>
      <c r="BH228" s="209">
        <f t="shared" si="127"/>
        <v>0</v>
      </c>
      <c r="BI228" s="435" t="str">
        <f t="shared" si="122"/>
        <v/>
      </c>
    </row>
    <row r="229" spans="55:61">
      <c r="BC229" s="181">
        <f t="shared" si="148"/>
        <v>45</v>
      </c>
      <c r="BD229" s="198" t="str">
        <f t="shared" si="148"/>
        <v>KC_DOT</v>
      </c>
      <c r="BE229" s="423" t="str">
        <f>IF(AL15="","",AL15)</f>
        <v>ら</v>
      </c>
      <c r="BF229" s="210" t="str">
        <f t="shared" ref="BF229:BG229" si="151">BF228</f>
        <v>.</v>
      </c>
      <c r="BG229" s="210" t="str">
        <f t="shared" si="151"/>
        <v>period</v>
      </c>
      <c r="BH229" s="210">
        <f t="shared" si="127"/>
        <v>0</v>
      </c>
      <c r="BI229" s="436">
        <f t="shared" si="122"/>
        <v>4</v>
      </c>
    </row>
    <row r="230" spans="55:61">
      <c r="BC230" s="177">
        <v>46</v>
      </c>
      <c r="BD230" s="196" t="s">
        <v>950</v>
      </c>
      <c r="BE230" s="421" t="str">
        <f>IF(AP17="","",AP17)</f>
        <v>/</v>
      </c>
      <c r="BF230" s="208" t="s">
        <v>184</v>
      </c>
      <c r="BG230" s="213" t="s">
        <v>185</v>
      </c>
      <c r="BH230" s="431">
        <f t="shared" si="127"/>
        <v>0</v>
      </c>
      <c r="BI230" s="434">
        <f t="shared" si="122"/>
        <v>0</v>
      </c>
    </row>
    <row r="231" spans="55:61">
      <c r="BC231" s="180">
        <f t="shared" ref="BC231:BD233" si="152">BC230</f>
        <v>46</v>
      </c>
      <c r="BD231" s="197" t="str">
        <f t="shared" si="152"/>
        <v>KC_SLSH</v>
      </c>
      <c r="BE231" s="422" t="str">
        <f>IF(AR17="","",AR17)</f>
        <v/>
      </c>
      <c r="BF231" s="209" t="str">
        <f t="shared" ref="BF231:BG231" si="153">BF230</f>
        <v>/</v>
      </c>
      <c r="BG231" s="209" t="str">
        <f t="shared" si="153"/>
        <v>slash</v>
      </c>
      <c r="BH231" s="209">
        <f t="shared" si="127"/>
        <v>0</v>
      </c>
      <c r="BI231" s="435" t="str">
        <f t="shared" si="122"/>
        <v/>
      </c>
    </row>
    <row r="232" spans="55:61">
      <c r="BC232" s="180">
        <f t="shared" si="152"/>
        <v>46</v>
      </c>
      <c r="BD232" s="197" t="str">
        <f t="shared" si="152"/>
        <v>KC_SLSH</v>
      </c>
      <c r="BE232" s="422" t="str">
        <f>IF(AR15="","",AR15)</f>
        <v/>
      </c>
      <c r="BF232" s="209" t="str">
        <f t="shared" ref="BF232:BG232" si="154">BF231</f>
        <v>/</v>
      </c>
      <c r="BG232" s="209" t="str">
        <f t="shared" si="154"/>
        <v>slash</v>
      </c>
      <c r="BH232" s="209">
        <f t="shared" si="127"/>
        <v>0</v>
      </c>
      <c r="BI232" s="435" t="str">
        <f t="shared" si="122"/>
        <v/>
      </c>
    </row>
    <row r="233" spans="55:61">
      <c r="BC233" s="181">
        <f t="shared" si="152"/>
        <v>46</v>
      </c>
      <c r="BD233" s="198" t="str">
        <f t="shared" si="152"/>
        <v>KC_SLSH</v>
      </c>
      <c r="BE233" s="423" t="str">
        <f>IF(AP15="","",AP15)</f>
        <v>れ</v>
      </c>
      <c r="BF233" s="210" t="str">
        <f t="shared" ref="BF233:BG233" si="155">BF232</f>
        <v>/</v>
      </c>
      <c r="BG233" s="210" t="str">
        <f t="shared" si="155"/>
        <v>slash</v>
      </c>
      <c r="BH233" s="210">
        <f t="shared" si="127"/>
        <v>0</v>
      </c>
      <c r="BI233" s="436">
        <f t="shared" si="122"/>
        <v>4</v>
      </c>
    </row>
    <row r="234" spans="55:61">
      <c r="BC234" s="177">
        <v>47</v>
      </c>
      <c r="BD234" s="196" t="s">
        <v>951</v>
      </c>
      <c r="BE234" s="421" t="str">
        <f>IF(AT17="","",AT17)</f>
        <v>_</v>
      </c>
      <c r="BF234" s="208" t="s">
        <v>103</v>
      </c>
      <c r="BG234" s="213" t="s">
        <v>186</v>
      </c>
      <c r="BH234" s="431">
        <f t="shared" si="127"/>
        <v>0</v>
      </c>
      <c r="BI234" s="434">
        <f t="shared" si="122"/>
        <v>3</v>
      </c>
    </row>
    <row r="235" spans="55:61">
      <c r="BC235" s="180">
        <f t="shared" ref="BC235:BD237" si="156">BC234</f>
        <v>47</v>
      </c>
      <c r="BD235" s="197" t="str">
        <f t="shared" si="156"/>
        <v>KC_INT1</v>
      </c>
      <c r="BE235" s="422" t="str">
        <f>IF(AV17="","",AV17)</f>
        <v/>
      </c>
      <c r="BF235" s="209" t="str">
        <f t="shared" ref="BF235:BG235" si="157">BF234</f>
        <v>_</v>
      </c>
      <c r="BG235" s="209" t="str">
        <f t="shared" si="157"/>
        <v>international1</v>
      </c>
      <c r="BH235" s="209">
        <f t="shared" si="127"/>
        <v>0</v>
      </c>
      <c r="BI235" s="435" t="str">
        <f t="shared" si="122"/>
        <v/>
      </c>
    </row>
    <row r="236" spans="55:61">
      <c r="BC236" s="180">
        <f t="shared" si="156"/>
        <v>47</v>
      </c>
      <c r="BD236" s="197" t="str">
        <f t="shared" si="156"/>
        <v>KC_INT1</v>
      </c>
      <c r="BE236" s="422" t="str">
        <f>IF(AV15="","",AV15)</f>
        <v/>
      </c>
      <c r="BF236" s="209" t="str">
        <f t="shared" ref="BF236:BG236" si="158">BF235</f>
        <v>_</v>
      </c>
      <c r="BG236" s="209" t="str">
        <f t="shared" si="158"/>
        <v>international1</v>
      </c>
      <c r="BH236" s="209">
        <f t="shared" si="127"/>
        <v>0</v>
      </c>
      <c r="BI236" s="435" t="str">
        <f t="shared" si="122"/>
        <v/>
      </c>
    </row>
    <row r="237" spans="55:61">
      <c r="BC237" s="181">
        <f t="shared" si="156"/>
        <v>47</v>
      </c>
      <c r="BD237" s="198" t="str">
        <f t="shared" si="156"/>
        <v>KC_INT1</v>
      </c>
      <c r="BE237" s="423" t="str">
        <f>IF(AT15="","",AT15)</f>
        <v/>
      </c>
      <c r="BF237" s="210" t="str">
        <f t="shared" ref="BF237:BG237" si="159">BF236</f>
        <v>_</v>
      </c>
      <c r="BG237" s="210" t="str">
        <f t="shared" si="159"/>
        <v>international1</v>
      </c>
      <c r="BH237" s="210">
        <f t="shared" si="127"/>
        <v>0</v>
      </c>
      <c r="BI237" s="436" t="str">
        <f t="shared" si="122"/>
        <v/>
      </c>
    </row>
  </sheetData>
  <sheetProtection sheet="1" objects="1" scenarios="1" selectLockedCells="1"/>
  <mergeCells count="380">
    <mergeCell ref="AT15:AU16"/>
    <mergeCell ref="AV15:AW16"/>
    <mergeCell ref="AT17:AU18"/>
    <mergeCell ref="AV17:AW18"/>
    <mergeCell ref="AS3:AT4"/>
    <mergeCell ref="AU3:AV4"/>
    <mergeCell ref="AQ9:AR10"/>
    <mergeCell ref="AS9:AT10"/>
    <mergeCell ref="AY3:AZ4"/>
    <mergeCell ref="AW5:AX6"/>
    <mergeCell ref="AY5:AZ6"/>
    <mergeCell ref="AX11:AY12"/>
    <mergeCell ref="AV13:AW14"/>
    <mergeCell ref="AX13:AY14"/>
    <mergeCell ref="AS5:AT6"/>
    <mergeCell ref="AU5:AV6"/>
    <mergeCell ref="AU7:AV8"/>
    <mergeCell ref="AW7:AX8"/>
    <mergeCell ref="AU9:AV10"/>
    <mergeCell ref="AW9:AX10"/>
    <mergeCell ref="AR11:AS12"/>
    <mergeCell ref="AT11:AU12"/>
    <mergeCell ref="AR13:AS14"/>
    <mergeCell ref="AT13:AU14"/>
    <mergeCell ref="AV11:AW12"/>
    <mergeCell ref="AW3:AX4"/>
    <mergeCell ref="AO3:AP4"/>
    <mergeCell ref="AQ3:AR4"/>
    <mergeCell ref="AO5:AP6"/>
    <mergeCell ref="AQ5:AR6"/>
    <mergeCell ref="AQ7:AR8"/>
    <mergeCell ref="AS7:AT8"/>
    <mergeCell ref="AG5:AH6"/>
    <mergeCell ref="AI5:AJ6"/>
    <mergeCell ref="AK3:AL4"/>
    <mergeCell ref="AM3:AN4"/>
    <mergeCell ref="AK5:AL6"/>
    <mergeCell ref="AM5:AN6"/>
    <mergeCell ref="AO7:AP8"/>
    <mergeCell ref="AN11:AO12"/>
    <mergeCell ref="AP11:AQ12"/>
    <mergeCell ref="AC3:AD4"/>
    <mergeCell ref="AE3:AF4"/>
    <mergeCell ref="AC5:AD6"/>
    <mergeCell ref="AE5:AF6"/>
    <mergeCell ref="AG3:AH4"/>
    <mergeCell ref="AI3:AJ4"/>
    <mergeCell ref="U5:V6"/>
    <mergeCell ref="W5:X6"/>
    <mergeCell ref="Y3:Z4"/>
    <mergeCell ref="AA3:AB4"/>
    <mergeCell ref="Y5:Z6"/>
    <mergeCell ref="AA5:AB6"/>
    <mergeCell ref="Q3:R4"/>
    <mergeCell ref="S3:T4"/>
    <mergeCell ref="Q5:R6"/>
    <mergeCell ref="S5:T6"/>
    <mergeCell ref="U3:V4"/>
    <mergeCell ref="W3:X4"/>
    <mergeCell ref="I5:J6"/>
    <mergeCell ref="K5:L6"/>
    <mergeCell ref="M3:N4"/>
    <mergeCell ref="O3:P4"/>
    <mergeCell ref="M5:N6"/>
    <mergeCell ref="O5:P6"/>
    <mergeCell ref="E3:F4"/>
    <mergeCell ref="G3:H4"/>
    <mergeCell ref="E5:F6"/>
    <mergeCell ref="G5:H6"/>
    <mergeCell ref="I3:J4"/>
    <mergeCell ref="K3:L4"/>
    <mergeCell ref="AP17:AQ18"/>
    <mergeCell ref="AR17:AS18"/>
    <mergeCell ref="A3:B4"/>
    <mergeCell ref="C3:D4"/>
    <mergeCell ref="A5:B6"/>
    <mergeCell ref="C5:D6"/>
    <mergeCell ref="AL15:AM16"/>
    <mergeCell ref="AN15:AO16"/>
    <mergeCell ref="AL17:AM18"/>
    <mergeCell ref="AN17:AO18"/>
    <mergeCell ref="AP15:AQ16"/>
    <mergeCell ref="AR15:AS16"/>
    <mergeCell ref="AD17:AE18"/>
    <mergeCell ref="AF17:AG18"/>
    <mergeCell ref="AH15:AI16"/>
    <mergeCell ref="AJ15:AK16"/>
    <mergeCell ref="AH17:AI18"/>
    <mergeCell ref="AJ17:AK18"/>
    <mergeCell ref="Z15:AA16"/>
    <mergeCell ref="AB15:AC16"/>
    <mergeCell ref="Z17:AA18"/>
    <mergeCell ref="AB17:AC18"/>
    <mergeCell ref="AD15:AE16"/>
    <mergeCell ref="AF15:AG16"/>
    <mergeCell ref="R17:S18"/>
    <mergeCell ref="T17:U18"/>
    <mergeCell ref="V15:W16"/>
    <mergeCell ref="X15:Y16"/>
    <mergeCell ref="V17:W18"/>
    <mergeCell ref="X17:Y18"/>
    <mergeCell ref="P15:Q16"/>
    <mergeCell ref="N17:O18"/>
    <mergeCell ref="P17:Q18"/>
    <mergeCell ref="R15:S16"/>
    <mergeCell ref="T15:U16"/>
    <mergeCell ref="F17:G18"/>
    <mergeCell ref="H17:I18"/>
    <mergeCell ref="J15:K16"/>
    <mergeCell ref="L15:M16"/>
    <mergeCell ref="J17:K18"/>
    <mergeCell ref="L17:M18"/>
    <mergeCell ref="AP13:AQ14"/>
    <mergeCell ref="F15:G16"/>
    <mergeCell ref="H15:I16"/>
    <mergeCell ref="AF13:AG14"/>
    <mergeCell ref="AH13:AI14"/>
    <mergeCell ref="AJ11:AK12"/>
    <mergeCell ref="AL11:AM12"/>
    <mergeCell ref="AJ13:AK14"/>
    <mergeCell ref="AL13:AM14"/>
    <mergeCell ref="AB11:AC12"/>
    <mergeCell ref="AD11:AE12"/>
    <mergeCell ref="AB13:AC14"/>
    <mergeCell ref="AD13:AE14"/>
    <mergeCell ref="AF11:AG12"/>
    <mergeCell ref="AH11:AI12"/>
    <mergeCell ref="Z11:AA12"/>
    <mergeCell ref="X13:Y14"/>
    <mergeCell ref="Z13:AA14"/>
    <mergeCell ref="P11:Q12"/>
    <mergeCell ref="R11:S12"/>
    <mergeCell ref="P13:Q14"/>
    <mergeCell ref="R13:S14"/>
    <mergeCell ref="T11:U12"/>
    <mergeCell ref="N15:O16"/>
    <mergeCell ref="D11:E12"/>
    <mergeCell ref="F11:G12"/>
    <mergeCell ref="D13:E14"/>
    <mergeCell ref="F13:G14"/>
    <mergeCell ref="H11:I12"/>
    <mergeCell ref="J11:K12"/>
    <mergeCell ref="T13:U14"/>
    <mergeCell ref="V13:W14"/>
    <mergeCell ref="AN13:AO14"/>
    <mergeCell ref="X11:Y12"/>
    <mergeCell ref="U9:V10"/>
    <mergeCell ref="K9:L10"/>
    <mergeCell ref="M9:N10"/>
    <mergeCell ref="O7:P8"/>
    <mergeCell ref="Q7:R8"/>
    <mergeCell ref="O9:P10"/>
    <mergeCell ref="Q9:R10"/>
    <mergeCell ref="H13:I14"/>
    <mergeCell ref="J13:K14"/>
    <mergeCell ref="L11:M12"/>
    <mergeCell ref="N11:O12"/>
    <mergeCell ref="L13:M14"/>
    <mergeCell ref="N13:O14"/>
    <mergeCell ref="V11:W12"/>
    <mergeCell ref="AU28:AV29"/>
    <mergeCell ref="AW28:AX29"/>
    <mergeCell ref="AY26:AZ27"/>
    <mergeCell ref="BA26:BB27"/>
    <mergeCell ref="G7:H8"/>
    <mergeCell ref="I7:J8"/>
    <mergeCell ref="G9:H10"/>
    <mergeCell ref="I9:J10"/>
    <mergeCell ref="AO9:AP10"/>
    <mergeCell ref="AE7:AF8"/>
    <mergeCell ref="AG7:AH8"/>
    <mergeCell ref="AE9:AF10"/>
    <mergeCell ref="AG9:AH10"/>
    <mergeCell ref="AI7:AJ8"/>
    <mergeCell ref="AK7:AL8"/>
    <mergeCell ref="W9:X10"/>
    <mergeCell ref="Y9:Z10"/>
    <mergeCell ref="AA7:AB8"/>
    <mergeCell ref="AC7:AD8"/>
    <mergeCell ref="AA9:AB10"/>
    <mergeCell ref="AC9:AD10"/>
    <mergeCell ref="W7:X8"/>
    <mergeCell ref="Y7:Z8"/>
    <mergeCell ref="K7:L8"/>
    <mergeCell ref="C7:D8"/>
    <mergeCell ref="E7:F8"/>
    <mergeCell ref="C9:D10"/>
    <mergeCell ref="E9:F10"/>
    <mergeCell ref="AO24:AP25"/>
    <mergeCell ref="AK22:AL23"/>
    <mergeCell ref="AM22:AN23"/>
    <mergeCell ref="AK24:AL25"/>
    <mergeCell ref="AM24:AN25"/>
    <mergeCell ref="AO22:AP23"/>
    <mergeCell ref="AC24:AD25"/>
    <mergeCell ref="AE24:AF25"/>
    <mergeCell ref="AG22:AH23"/>
    <mergeCell ref="AI22:AJ23"/>
    <mergeCell ref="AG24:AH25"/>
    <mergeCell ref="AI24:AJ25"/>
    <mergeCell ref="M7:N8"/>
    <mergeCell ref="AI9:AJ10"/>
    <mergeCell ref="AK9:AL10"/>
    <mergeCell ref="AM7:AN8"/>
    <mergeCell ref="AM9:AN10"/>
    <mergeCell ref="S7:T8"/>
    <mergeCell ref="U7:V8"/>
    <mergeCell ref="S9:T10"/>
    <mergeCell ref="AX36:AY37"/>
    <mergeCell ref="AZ36:BA37"/>
    <mergeCell ref="AS22:AT23"/>
    <mergeCell ref="AU22:AV23"/>
    <mergeCell ref="AS24:AT25"/>
    <mergeCell ref="AU24:AV25"/>
    <mergeCell ref="AR30:AS31"/>
    <mergeCell ref="AT30:AU31"/>
    <mergeCell ref="AR32:AS33"/>
    <mergeCell ref="AT32:AU33"/>
    <mergeCell ref="AX34:AY35"/>
    <mergeCell ref="AZ34:BA35"/>
    <mergeCell ref="AQ24:AR25"/>
    <mergeCell ref="AQ26:AR27"/>
    <mergeCell ref="AS26:AT27"/>
    <mergeCell ref="AQ28:AR29"/>
    <mergeCell ref="AS28:AT29"/>
    <mergeCell ref="AQ22:AR23"/>
    <mergeCell ref="AP32:AQ33"/>
    <mergeCell ref="AP30:AQ31"/>
    <mergeCell ref="AY28:AZ29"/>
    <mergeCell ref="BA28:BB29"/>
    <mergeCell ref="AU26:AV27"/>
    <mergeCell ref="AW26:AX27"/>
    <mergeCell ref="Y22:Z23"/>
    <mergeCell ref="AA22:AB23"/>
    <mergeCell ref="Y24:Z25"/>
    <mergeCell ref="AA24:AB25"/>
    <mergeCell ref="AC22:AD23"/>
    <mergeCell ref="AE22:AF23"/>
    <mergeCell ref="Q24:R25"/>
    <mergeCell ref="S24:T25"/>
    <mergeCell ref="U22:V23"/>
    <mergeCell ref="W22:X23"/>
    <mergeCell ref="U24:V25"/>
    <mergeCell ref="W24:X25"/>
    <mergeCell ref="M22:N23"/>
    <mergeCell ref="O22:P23"/>
    <mergeCell ref="M24:N25"/>
    <mergeCell ref="O24:P25"/>
    <mergeCell ref="Q22:R23"/>
    <mergeCell ref="S22:T23"/>
    <mergeCell ref="E24:F25"/>
    <mergeCell ref="G24:H25"/>
    <mergeCell ref="I22:J23"/>
    <mergeCell ref="K22:L23"/>
    <mergeCell ref="I24:J25"/>
    <mergeCell ref="K24:L25"/>
    <mergeCell ref="A22:B23"/>
    <mergeCell ref="C22:D23"/>
    <mergeCell ref="A24:B25"/>
    <mergeCell ref="C24:D25"/>
    <mergeCell ref="E22:F23"/>
    <mergeCell ref="G22:H23"/>
    <mergeCell ref="AL36:AM37"/>
    <mergeCell ref="AN36:AO37"/>
    <mergeCell ref="AP34:AQ35"/>
    <mergeCell ref="Z36:AA37"/>
    <mergeCell ref="AB36:AC37"/>
    <mergeCell ref="AD34:AE35"/>
    <mergeCell ref="AF34:AG35"/>
    <mergeCell ref="AD36:AE37"/>
    <mergeCell ref="AF36:AG37"/>
    <mergeCell ref="V34:W35"/>
    <mergeCell ref="X34:Y35"/>
    <mergeCell ref="V36:W37"/>
    <mergeCell ref="X36:Y37"/>
    <mergeCell ref="Z34:AA35"/>
    <mergeCell ref="AB34:AC35"/>
    <mergeCell ref="N36:O37"/>
    <mergeCell ref="P36:Q37"/>
    <mergeCell ref="R34:S35"/>
    <mergeCell ref="J34:K35"/>
    <mergeCell ref="L34:M35"/>
    <mergeCell ref="J36:K37"/>
    <mergeCell ref="L36:M37"/>
    <mergeCell ref="N34:O35"/>
    <mergeCell ref="P34:Q35"/>
    <mergeCell ref="AR34:AS35"/>
    <mergeCell ref="AP36:AQ37"/>
    <mergeCell ref="AR36:AS37"/>
    <mergeCell ref="AH34:AI35"/>
    <mergeCell ref="AJ34:AK35"/>
    <mergeCell ref="AH36:AI37"/>
    <mergeCell ref="AJ36:AK37"/>
    <mergeCell ref="AL34:AM35"/>
    <mergeCell ref="AN34:AO35"/>
    <mergeCell ref="F34:G35"/>
    <mergeCell ref="H34:I35"/>
    <mergeCell ref="F36:G37"/>
    <mergeCell ref="H36:I37"/>
    <mergeCell ref="AJ30:AK31"/>
    <mergeCell ref="AL30:AM31"/>
    <mergeCell ref="AJ32:AK33"/>
    <mergeCell ref="AL32:AM33"/>
    <mergeCell ref="AN30:AO31"/>
    <mergeCell ref="AB32:AC33"/>
    <mergeCell ref="AD32:AE33"/>
    <mergeCell ref="AF30:AG31"/>
    <mergeCell ref="AH30:AI31"/>
    <mergeCell ref="AF32:AG33"/>
    <mergeCell ref="AH32:AI33"/>
    <mergeCell ref="X30:Y31"/>
    <mergeCell ref="Z30:AA31"/>
    <mergeCell ref="X32:Y33"/>
    <mergeCell ref="Z32:AA33"/>
    <mergeCell ref="AB30:AC31"/>
    <mergeCell ref="AD30:AE31"/>
    <mergeCell ref="T34:U35"/>
    <mergeCell ref="R36:S37"/>
    <mergeCell ref="T36:U37"/>
    <mergeCell ref="W26:X27"/>
    <mergeCell ref="Y26:Z27"/>
    <mergeCell ref="W28:X29"/>
    <mergeCell ref="Y28:Z29"/>
    <mergeCell ref="AA26:AB27"/>
    <mergeCell ref="AC26:AD27"/>
    <mergeCell ref="L32:M33"/>
    <mergeCell ref="N32:O33"/>
    <mergeCell ref="T30:U31"/>
    <mergeCell ref="V30:W31"/>
    <mergeCell ref="T32:U33"/>
    <mergeCell ref="V32:W33"/>
    <mergeCell ref="L30:M31"/>
    <mergeCell ref="N30:O31"/>
    <mergeCell ref="P30:Q31"/>
    <mergeCell ref="R30:S31"/>
    <mergeCell ref="P32:Q33"/>
    <mergeCell ref="R32:S33"/>
    <mergeCell ref="S28:T29"/>
    <mergeCell ref="U28:V29"/>
    <mergeCell ref="S26:T27"/>
    <mergeCell ref="U26:V27"/>
    <mergeCell ref="AI26:AJ27"/>
    <mergeCell ref="AK26:AL27"/>
    <mergeCell ref="AI28:AJ29"/>
    <mergeCell ref="AK28:AL29"/>
    <mergeCell ref="AM26:AN27"/>
    <mergeCell ref="AO26:AP27"/>
    <mergeCell ref="AA28:AB29"/>
    <mergeCell ref="AC28:AD29"/>
    <mergeCell ref="AE26:AF27"/>
    <mergeCell ref="AG26:AH27"/>
    <mergeCell ref="AE28:AF29"/>
    <mergeCell ref="AG28:AH29"/>
    <mergeCell ref="AM28:AN29"/>
    <mergeCell ref="AO28:AP29"/>
    <mergeCell ref="D30:E31"/>
    <mergeCell ref="F30:G31"/>
    <mergeCell ref="D32:E33"/>
    <mergeCell ref="F32:G33"/>
    <mergeCell ref="H30:I31"/>
    <mergeCell ref="J30:K31"/>
    <mergeCell ref="H32:I33"/>
    <mergeCell ref="J32:K33"/>
    <mergeCell ref="AN32:AO33"/>
    <mergeCell ref="C26:D27"/>
    <mergeCell ref="E26:F27"/>
    <mergeCell ref="K26:L27"/>
    <mergeCell ref="M26:N27"/>
    <mergeCell ref="K28:L29"/>
    <mergeCell ref="M28:N29"/>
    <mergeCell ref="O26:P27"/>
    <mergeCell ref="Q26:R27"/>
    <mergeCell ref="C28:D29"/>
    <mergeCell ref="E28:F29"/>
    <mergeCell ref="G26:H27"/>
    <mergeCell ref="I26:J27"/>
    <mergeCell ref="G28:H29"/>
    <mergeCell ref="I28:J29"/>
    <mergeCell ref="O28:P29"/>
    <mergeCell ref="Q28:R29"/>
  </mergeCells>
  <phoneticPr fontId="1"/>
  <conditionalFormatting sqref="A3:AZ18">
    <cfRule type="expression" dxfId="18" priority="1">
      <formula>AND(A3&lt;&gt;"",COUNTIF(仮想キートップ,A3)&gt;1)</formula>
    </cfRule>
  </conditionalFormatting>
  <conditionalFormatting sqref="BC41:BC237">
    <cfRule type="expression" dxfId="17" priority="2">
      <formula>COUNTIF(ビット,BC41)&gt;4</formula>
    </cfRule>
  </conditionalFormatting>
  <conditionalFormatting sqref="BD41:BD237">
    <cfRule type="expression" dxfId="16" priority="3">
      <formula>COUNTIF(キー位置,BD41)&gt;4</formula>
    </cfRule>
  </conditionalFormatting>
  <conditionalFormatting sqref="BF41:BF237">
    <cfRule type="expression" dxfId="15" priority="4">
      <formula>COUNTIF(入力キー,BF41)&gt;4</formula>
    </cfRule>
  </conditionalFormatting>
  <conditionalFormatting sqref="BG41:BG237">
    <cfRule type="expression" dxfId="14" priority="6">
      <formula>COUNTIF(入力コード,BG41)&gt;4</formula>
    </cfRule>
  </conditionalFormatting>
  <dataValidations count="2">
    <dataValidation imeMode="off" allowBlank="1" showInputMessage="1" showErrorMessage="1" sqref="F17:G18 BN41:BN56 A5:B6 E5:F6 I5:J6 M5:N6 Q5:R6 U5:V6 Y5:Z6 AC5:AD6 AG5:AH6 AK5:AL6 AO5:AP6 AS5:AT6 AU9:AV10 AQ9:AR10 AM9:AN10 AI9:AJ10 AE9:AF10 AA9:AB10 W9:X10 S9:T10 O9:P10 K9:L10 G9:H10 C9:D10 D13:E14 H13:I14 L13:M14 P13:Q14 T13:U14 X13:Y14 AB13:AC14 AF13:AG14 AJ13:AK14 AN13:AO14 AR13:AS14 AV13:AW14 AT17:AU18 AP17:AQ18 AL17:AM18 AH17:AI18 AD17:AE18 Z17:AA18 V17:W18 R17:S18 N17:O18 J17:K18 AW5:AX6 BC41:BD237 BG41:BI237" xr:uid="{CCE9F5DD-55CD-43D7-9B33-B7784E0AB7BD}"/>
    <dataValidation type="whole" imeMode="off" allowBlank="1" showInputMessage="1" showErrorMessage="1" sqref="BC42:BC237" xr:uid="{E747E5E7-BB8D-42E3-888E-4ECB1C1165AD}">
      <formula1>0</formula1>
      <formula2>47</formula2>
    </dataValidation>
  </dataValidations>
  <pageMargins left="0.82677165354330717" right="0.23622047244094491" top="0.23622047244094491" bottom="0.23622047244094491" header="0.31496062992125984" footer="0.31496062992125984"/>
  <pageSetup paperSize="9" orientation="landscape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6F40-0EC9-544F-AF71-D8F63F9223B5}">
  <dimension ref="A1:CW63"/>
  <sheetViews>
    <sheetView showGridLines="0" showRowColHeaders="0" zoomScaleNormal="100" workbookViewId="0">
      <selection activeCell="A4" sqref="A4"/>
    </sheetView>
  </sheetViews>
  <sheetFormatPr baseColWidth="10" defaultColWidth="11.5703125" defaultRowHeight="20"/>
  <cols>
    <col min="1" max="13" width="11.5703125" customWidth="1"/>
    <col min="14" max="14" width="4" bestFit="1" customWidth="1"/>
    <col min="15" max="15" width="3.42578125" bestFit="1" customWidth="1"/>
    <col min="16" max="16" width="4.85546875" bestFit="1" customWidth="1"/>
    <col min="17" max="17" width="19.5703125" bestFit="1" customWidth="1"/>
    <col min="18" max="98" width="3.7109375" customWidth="1"/>
    <col min="99" max="99" width="19.5703125" customWidth="1"/>
    <col min="100" max="100" width="22.28515625" bestFit="1" customWidth="1"/>
    <col min="101" max="101" width="14.28515625" bestFit="1" customWidth="1"/>
  </cols>
  <sheetData>
    <row r="1" spans="1:101" ht="27">
      <c r="A1" s="124" t="s">
        <v>187</v>
      </c>
      <c r="D1" s="121" t="s">
        <v>992</v>
      </c>
    </row>
    <row r="3" spans="1:101" ht="14" customHeight="1">
      <c r="A3" s="182" t="str">
        <f>IF(キー設定!BE42="","",_xlfn.CONCAT(キー設定!BE42,IF(COUNTIF(記号JIS,キー設定!BE42)=0,"","  (US)"),_xlfn.XLOOKUP(キー設定!BE42,記号JIS,記号US,"")))</f>
        <v>1</v>
      </c>
      <c r="B3" s="183" t="str">
        <f>IF(キー設定!BE46="","",_xlfn.CONCAT(キー設定!BE46,IF(COUNTIF(記号JIS,キー設定!BE46)=0,"","  (US)"),_xlfn.XLOOKUP(キー設定!BE46,記号JIS,記号US,"")))</f>
        <v>2</v>
      </c>
      <c r="C3" s="183" t="str">
        <f>IF(キー設定!BE50="","",_xlfn.CONCAT(キー設定!BE50,IF(COUNTIF(記号JIS,キー設定!BE50)=0,"","  (US)"),_xlfn.XLOOKUP(キー設定!BE50,記号JIS,記号US,"")))</f>
        <v>3</v>
      </c>
      <c r="D3" s="183" t="str">
        <f>IF(キー設定!BE54="","",_xlfn.CONCAT(キー設定!BE54,IF(COUNTIF(記号JIS,キー設定!BE54)=0,"","  (US)"),_xlfn.XLOOKUP(キー設定!BE54,記号JIS,記号US,"")))</f>
        <v>4</v>
      </c>
      <c r="E3" s="184" t="str">
        <f>IF(キー設定!BE58="","",_xlfn.CONCAT(キー設定!BE58,IF(COUNTIF(記号JIS,キー設定!BE58)=0,"","  (US)"),_xlfn.XLOOKUP(キー設定!BE58,記号JIS,記号US,"")))</f>
        <v>5</v>
      </c>
      <c r="F3" s="182" t="str">
        <f>IF(キー設定!BE62="","",_xlfn.CONCAT(キー設定!BE62,IF(COUNTIF(記号JIS,キー設定!BE62)=0,"","  (US)"),_xlfn.XLOOKUP(キー設定!BE62,記号JIS,記号US,"")))</f>
        <v>6</v>
      </c>
      <c r="G3" s="183" t="str">
        <f>IF(キー設定!BE66="","",_xlfn.CONCAT(キー設定!BE66,IF(COUNTIF(記号JIS,キー設定!BE66)=0,"","  (US)"),_xlfn.XLOOKUP(キー設定!BE66,記号JIS,記号US,"")))</f>
        <v>7</v>
      </c>
      <c r="H3" s="183" t="str">
        <f>IF(キー設定!BE70="","",_xlfn.CONCAT(キー設定!BE70,IF(COUNTIF(記号JIS,キー設定!BE70)=0,"","  (US)"),_xlfn.XLOOKUP(キー設定!BE70,記号JIS,記号US,"")))</f>
        <v>8</v>
      </c>
      <c r="I3" s="183" t="str">
        <f>IF(キー設定!BE74="","",_xlfn.CONCAT(キー設定!BE74,IF(COUNTIF(記号JIS,キー設定!BE74)=0,"","  (US)"),_xlfn.XLOOKUP(キー設定!BE74,記号JIS,記号US,"")))</f>
        <v>9</v>
      </c>
      <c r="J3" s="183" t="str">
        <f>IF(キー設定!BE78="","",_xlfn.CONCAT(キー設定!BE78,IF(COUNTIF(記号JIS,キー設定!BE78)=0,"","  (US)"),_xlfn.XLOOKUP(キー設定!BE78,記号JIS,記号US,"")))</f>
        <v>0</v>
      </c>
      <c r="K3" s="183" t="str">
        <f>IF(キー設定!BE82="","",_xlfn.CONCAT(キー設定!BE82,IF(COUNTIF(記号JIS,キー設定!BE82)=0,"","  (US)"),_xlfn.XLOOKUP(キー設定!BE82,記号JIS,記号US,"")))</f>
        <v>-</v>
      </c>
      <c r="L3" s="183" t="str">
        <f>IF(キー設定!BE86="","",_xlfn.CONCAT(キー設定!BE86,IF(COUNTIF(記号JIS,キー設定!BE86)=0,"","  (US)"),_xlfn.XLOOKUP(キー設定!BE86,記号JIS,記号US,"")))</f>
        <v>^  (US)=</v>
      </c>
      <c r="M3" s="427" t="str">
        <f>IF(キー設定!BE90="","",_xlfn.CONCAT(キー設定!BE90,IF(COUNTIF(記号JIS,キー設定!BE90)=0,"","  (US)"),_xlfn.XLOOKUP(キー設定!BE90,記号JIS,記号US,"")))</f>
        <v>￥  (US)なし</v>
      </c>
    </row>
    <row r="4" spans="1:101">
      <c r="A4" s="82"/>
      <c r="B4" s="133"/>
      <c r="C4" s="133"/>
      <c r="D4" s="133"/>
      <c r="E4" s="134"/>
      <c r="F4" s="82"/>
      <c r="G4" s="133"/>
      <c r="H4" s="133"/>
      <c r="I4" s="133"/>
      <c r="J4" s="133"/>
      <c r="K4" s="133"/>
      <c r="L4" s="133"/>
      <c r="M4" s="134"/>
    </row>
    <row r="5" spans="1:101" ht="14" customHeight="1">
      <c r="A5" s="182" t="str">
        <f>IF(キー設定!BE94="","",_xlfn.CONCAT(キー設定!BE94,IF(COUNTIF(記号JIS,キー設定!BE94)=0,"","  (US)"),_xlfn.XLOOKUP(キー設定!BE94,記号JIS,記号US,"")))</f>
        <v>Q</v>
      </c>
      <c r="B5" s="183" t="str">
        <f>IF(キー設定!BE98="","",_xlfn.CONCAT(キー設定!BE98,IF(COUNTIF(記号JIS,キー設定!BE98)=0,"","  (US)"),_xlfn.XLOOKUP(キー設定!BE98,記号JIS,記号US,"")))</f>
        <v>W</v>
      </c>
      <c r="C5" s="183" t="str">
        <f>IF(キー設定!BE102="","",_xlfn.CONCAT(キー設定!BE102,IF(COUNTIF(記号JIS,キー設定!BE102)=0,"","  (US)"),_xlfn.XLOOKUP(キー設定!BE102,記号JIS,記号US,"")))</f>
        <v>E</v>
      </c>
      <c r="D5" s="183" t="str">
        <f>IF(キー設定!BE106="","",_xlfn.CONCAT(キー設定!BE106,IF(COUNTIF(記号JIS,キー設定!BE106)=0,"","  (US)"),_xlfn.XLOOKUP(キー設定!BE106,記号JIS,記号US,"")))</f>
        <v>R</v>
      </c>
      <c r="E5" s="184" t="str">
        <f>IF(キー設定!BE110="","",_xlfn.CONCAT(キー設定!BE110,IF(COUNTIF(記号JIS,キー設定!BE110)=0,"","  (US)"),_xlfn.XLOOKUP(キー設定!BE110,記号JIS,記号US,"")))</f>
        <v>T</v>
      </c>
      <c r="F5" s="182" t="str">
        <f>IF(キー設定!BE114="","",_xlfn.CONCAT(キー設定!BE114,IF(COUNTIF(記号JIS,キー設定!BE114)=0,"","  (US)"),_xlfn.XLOOKUP(キー設定!BE114,記号JIS,記号US,"")))</f>
        <v>Y</v>
      </c>
      <c r="G5" s="183" t="str">
        <f>IF(キー設定!BE118="","",_xlfn.CONCAT(キー設定!BE118,IF(COUNTIF(記号JIS,キー設定!BE118)=0,"","  (US)"),_xlfn.XLOOKUP(キー設定!BE118,記号JIS,記号US,"")))</f>
        <v>U</v>
      </c>
      <c r="H5" s="183" t="str">
        <f>IF(キー設定!BE122="","",_xlfn.CONCAT(キー設定!BE122,IF(COUNTIF(記号JIS,キー設定!BE122)=0,"","  (US)"),_xlfn.XLOOKUP(キー設定!BE122,記号JIS,記号US,"")))</f>
        <v>I</v>
      </c>
      <c r="I5" s="183" t="str">
        <f>IF(キー設定!BE126="","",_xlfn.CONCAT(キー設定!BE126,IF(COUNTIF(記号JIS,キー設定!BE126)=0,"","  (US)"),_xlfn.XLOOKUP(キー設定!BE126,記号JIS,記号US,"")))</f>
        <v>O</v>
      </c>
      <c r="J5" s="183" t="str">
        <f>IF(キー設定!BE130="","",_xlfn.CONCAT(キー設定!BE130,IF(COUNTIF(記号JIS,キー設定!BE130)=0,"","  (US)"),_xlfn.XLOOKUP(キー設定!BE130,記号JIS,記号US,"")))</f>
        <v>P</v>
      </c>
      <c r="K5" s="183" t="str">
        <f>IF(キー設定!BE134="","",_xlfn.CONCAT(キー設定!BE134,IF(COUNTIF(記号JIS,キー設定!BE134)=0,"","  (US)"),_xlfn.XLOOKUP(キー設定!BE134,記号JIS,記号US,"")))</f>
        <v>@  (US)[</v>
      </c>
      <c r="L5" s="184" t="str">
        <f>IF(キー設定!BE138="","",_xlfn.CONCAT(キー設定!BE138,IF(COUNTIF(記号JIS,キー設定!BE138)=0,"","  (US)"),_xlfn.XLOOKUP(キー設定!BE138,記号JIS,記号US,"")))</f>
        <v>[  (US)]</v>
      </c>
      <c r="M5" s="429" t="s">
        <v>333</v>
      </c>
    </row>
    <row r="6" spans="1:101">
      <c r="A6" s="82"/>
      <c r="B6" s="133"/>
      <c r="C6" s="133"/>
      <c r="D6" s="133"/>
      <c r="E6" s="134"/>
      <c r="F6" s="82"/>
      <c r="G6" s="133"/>
      <c r="H6" s="133"/>
      <c r="I6" s="133"/>
      <c r="J6" s="133"/>
      <c r="K6" s="133"/>
      <c r="L6" s="134"/>
      <c r="M6" s="429" t="s">
        <v>959</v>
      </c>
    </row>
    <row r="7" spans="1:101" ht="14" customHeight="1">
      <c r="A7" s="182" t="str">
        <f>IF(キー設定!BE142="","",_xlfn.CONCAT(キー設定!BE142,IF(COUNTIF(記号JIS,キー設定!BE142)=0,"","  (US)"),_xlfn.XLOOKUP(キー設定!BE142,記号JIS,記号US,"")))</f>
        <v>A</v>
      </c>
      <c r="B7" s="183" t="str">
        <f>IF(キー設定!BE146="","",_xlfn.CONCAT(キー設定!BE146,IF(COUNTIF(記号JIS,キー設定!BE146)=0,"","  (US)"),_xlfn.XLOOKUP(キー設定!BE146,記号JIS,記号US,"")))</f>
        <v>S</v>
      </c>
      <c r="C7" s="183" t="str">
        <f>IF(キー設定!BE150="","",_xlfn.CONCAT(キー設定!BE150,IF(COUNTIF(記号JIS,キー設定!BE150)=0,"","  (US)"),_xlfn.XLOOKUP(キー設定!BE150,記号JIS,記号US,"")))</f>
        <v>D</v>
      </c>
      <c r="D7" s="183" t="str">
        <f>IF(キー設定!BE154="","",_xlfn.CONCAT(キー設定!BE154,IF(COUNTIF(記号JIS,キー設定!BE154)=0,"","  (US)"),_xlfn.XLOOKUP(キー設定!BE154,記号JIS,記号US,"")))</f>
        <v>F</v>
      </c>
      <c r="E7" s="184" t="str">
        <f>IF(キー設定!BE158="","",_xlfn.CONCAT(キー設定!BE158,IF(COUNTIF(記号JIS,キー設定!BE158)=0,"","  (US)"),_xlfn.XLOOKUP(キー設定!BE158,記号JIS,記号US,"")))</f>
        <v>G</v>
      </c>
      <c r="F7" s="182" t="str">
        <f>IF(キー設定!BE162="","",_xlfn.CONCAT(キー設定!BE162,IF(COUNTIF(記号JIS,キー設定!BE162)=0,"","  (US)"),_xlfn.XLOOKUP(キー設定!BE162,記号JIS,記号US,"")))</f>
        <v>H</v>
      </c>
      <c r="G7" s="183" t="str">
        <f>IF(キー設定!BE166="","",_xlfn.CONCAT(キー設定!BE166,IF(COUNTIF(記号JIS,キー設定!BE166)=0,"","  (US)"),_xlfn.XLOOKUP(キー設定!BE166,記号JIS,記号US,"")))</f>
        <v>J</v>
      </c>
      <c r="H7" s="183" t="str">
        <f>IF(キー設定!BE170="","",_xlfn.CONCAT(キー設定!BE170,IF(COUNTIF(記号JIS,キー設定!BE170)=0,"","  (US)"),_xlfn.XLOOKUP(キー設定!BE170,記号JIS,記号US,"")))</f>
        <v>K</v>
      </c>
      <c r="I7" s="183" t="str">
        <f>IF(キー設定!BE174="","",_xlfn.CONCAT(キー設定!BE174,IF(COUNTIF(記号JIS,キー設定!BE174)=0,"","  (US)"),_xlfn.XLOOKUP(キー設定!BE174,記号JIS,記号US,"")))</f>
        <v>L</v>
      </c>
      <c r="J7" s="183" t="str">
        <f>IF(キー設定!BE178="","",_xlfn.CONCAT(キー設定!BE178,IF(COUNTIF(記号JIS,キー設定!BE178)=0,"","  (US)"),_xlfn.XLOOKUP(キー設定!BE178,記号JIS,記号US,"")))</f>
        <v>;</v>
      </c>
      <c r="K7" s="183" t="str">
        <f>IF(キー設定!BE182="","",_xlfn.CONCAT(キー設定!BE182,IF(COUNTIF(記号JIS,キー設定!BE182)=0,"","  (US)"),_xlfn.XLOOKUP(キー設定!BE182,記号JIS,記号US,"")))</f>
        <v>:  (US)'</v>
      </c>
      <c r="L7" s="184" t="str">
        <f>IF(キー設定!BE186="","",_xlfn.CONCAT(キー設定!BE186,IF(COUNTIF(記号JIS,キー設定!BE186)=0,"","  (US)"),_xlfn.XLOOKUP(キー設定!BE186,記号JIS,記号US,"")))</f>
        <v>]  (US)＼</v>
      </c>
      <c r="M7" s="429" t="s">
        <v>959</v>
      </c>
    </row>
    <row r="8" spans="1:101">
      <c r="A8" s="82"/>
      <c r="B8" s="133"/>
      <c r="C8" s="133"/>
      <c r="D8" s="133"/>
      <c r="E8" s="134"/>
      <c r="F8" s="82"/>
      <c r="G8" s="133"/>
      <c r="H8" s="133"/>
      <c r="I8" s="133"/>
      <c r="J8" s="133"/>
      <c r="K8" s="133"/>
      <c r="L8" s="134"/>
      <c r="M8" s="429" t="s">
        <v>959</v>
      </c>
    </row>
    <row r="9" spans="1:101" ht="14" customHeight="1">
      <c r="A9" s="182" t="str">
        <f>IF(キー設定!BE194="","",_xlfn.CONCAT(キー設定!BE194,IF(COUNTIF(記号JIS,キー設定!BE194)=0,"","  (US)"),_xlfn.XLOOKUP(キー設定!BE194,記号JIS,記号US,"")))</f>
        <v>Z</v>
      </c>
      <c r="B9" s="183" t="str">
        <f>IF(キー設定!BE198="","",_xlfn.CONCAT(キー設定!BE198,IF(COUNTIF(記号JIS,キー設定!BE198)=0,"","  (US)"),_xlfn.XLOOKUP(キー設定!BE198,記号JIS,記号US,"")))</f>
        <v>X</v>
      </c>
      <c r="C9" s="183" t="str">
        <f>IF(キー設定!BE202="","",_xlfn.CONCAT(キー設定!BE202,IF(COUNTIF(記号JIS,キー設定!BE202)=0,"","  (US)"),_xlfn.XLOOKUP(キー設定!BE202,記号JIS,記号US,"")))</f>
        <v>C</v>
      </c>
      <c r="D9" s="183" t="str">
        <f>IF(キー設定!BE206="","",_xlfn.CONCAT(キー設定!BE206,IF(COUNTIF(記号JIS,キー設定!BE206)=0,"","  (US)"),_xlfn.XLOOKUP(キー設定!BE206,記号JIS,記号US,"")))</f>
        <v>V</v>
      </c>
      <c r="E9" s="184" t="str">
        <f>IF(キー設定!BE210="","",_xlfn.CONCAT(キー設定!BE210,IF(COUNTIF(記号JIS,キー設定!BE210)=0,"","  (US)"),_xlfn.XLOOKUP(キー設定!BE210,記号JIS,記号US,"")))</f>
        <v>B</v>
      </c>
      <c r="F9" s="182" t="str">
        <f>IF(キー設定!BE214="","",_xlfn.CONCAT(キー設定!BE214,IF(COUNTIF(記号JIS,キー設定!BE214)=0,"","  (US)"),_xlfn.XLOOKUP(キー設定!BE214,記号JIS,記号US,"")))</f>
        <v>N</v>
      </c>
      <c r="G9" s="183" t="str">
        <f>IF(キー設定!BE218="","",_xlfn.CONCAT(キー設定!BE218,IF(COUNTIF(記号JIS,キー設定!BE218)=0,"","  (US)"),_xlfn.XLOOKUP(キー設定!BE218,記号JIS,記号US,"")))</f>
        <v>M</v>
      </c>
      <c r="H9" s="183" t="str">
        <f>IF(キー設定!BE222="","",_xlfn.CONCAT(キー設定!BE222,IF(COUNTIF(記号JIS,キー設定!BE222)=0,"","  (US)"),_xlfn.XLOOKUP(キー設定!BE222,記号JIS,記号US,"")))</f>
        <v>,</v>
      </c>
      <c r="I9" s="183" t="str">
        <f>IF(キー設定!BE226="","",_xlfn.CONCAT(キー設定!BE226,IF(COUNTIF(記号JIS,キー設定!BE226)=0,"","  (US)"),_xlfn.XLOOKUP(キー設定!BE226,記号JIS,記号US,"")))</f>
        <v>.</v>
      </c>
      <c r="J9" s="183" t="str">
        <f>IF(キー設定!BE230="","",_xlfn.CONCAT(キー設定!BE230,IF(COUNTIF(記号JIS,キー設定!BE230)=0,"","  (US)"),_xlfn.XLOOKUP(キー設定!BE230,記号JIS,記号US,"")))</f>
        <v>/</v>
      </c>
      <c r="K9" s="427" t="str">
        <f>IF(キー設定!BE234="","",_xlfn.CONCAT(キー設定!BE234,IF(COUNTIF(記号JIS,キー設定!BE234)=0,"","  (US)"),_xlfn.XLOOKUP(キー設定!BE234,記号JIS,記号US,"")))</f>
        <v>_  (US)なし</v>
      </c>
      <c r="L9" s="420"/>
      <c r="M9" s="428" t="s">
        <v>959</v>
      </c>
    </row>
    <row r="10" spans="1:101">
      <c r="A10" s="82"/>
      <c r="B10" s="133"/>
      <c r="C10" s="133"/>
      <c r="D10" s="133"/>
      <c r="E10" s="134"/>
      <c r="F10" s="82"/>
      <c r="G10" s="133"/>
      <c r="H10" s="133"/>
      <c r="I10" s="133"/>
      <c r="J10" s="133"/>
      <c r="K10" s="134"/>
      <c r="L10" s="257" t="s">
        <v>960</v>
      </c>
      <c r="M10" s="257"/>
    </row>
    <row r="11" spans="1:101">
      <c r="A11" s="142"/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3"/>
      <c r="M11" s="143"/>
    </row>
    <row r="12" spans="1:101">
      <c r="A12" s="125"/>
      <c r="B12" s="125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</row>
    <row r="13" spans="1:101" ht="27">
      <c r="A13" s="1" t="s">
        <v>609</v>
      </c>
      <c r="C13" s="125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4" t="s">
        <v>187</v>
      </c>
      <c r="O13" s="125"/>
      <c r="P13" s="125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126"/>
      <c r="AL13" s="126"/>
      <c r="AM13" s="126"/>
      <c r="AN13" s="126"/>
      <c r="AO13" s="126"/>
      <c r="AP13" s="126"/>
      <c r="AQ13" s="126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6"/>
      <c r="BN13" s="126"/>
      <c r="BO13" s="126"/>
      <c r="BP13" s="126"/>
      <c r="BQ13" s="126"/>
      <c r="BR13" s="126"/>
      <c r="BS13" s="126"/>
      <c r="BT13" s="126"/>
      <c r="BU13" s="126"/>
      <c r="BV13" s="126"/>
      <c r="BW13" s="126"/>
      <c r="BX13" s="126"/>
      <c r="BY13" s="126"/>
      <c r="BZ13" s="126"/>
      <c r="CA13" s="126"/>
      <c r="CB13" s="126"/>
      <c r="CC13" s="126"/>
      <c r="CD13" s="126"/>
      <c r="CE13" s="126"/>
      <c r="CF13" s="126"/>
      <c r="CG13" s="126"/>
      <c r="CH13" s="126"/>
      <c r="CI13" s="126"/>
      <c r="CJ13" s="126"/>
      <c r="CK13" s="126"/>
      <c r="CL13" s="126"/>
      <c r="CM13" s="126"/>
      <c r="CN13" s="126"/>
      <c r="CO13" s="126"/>
      <c r="CP13" s="126"/>
      <c r="CQ13" s="126"/>
      <c r="CR13" s="126"/>
      <c r="CS13" s="126"/>
      <c r="CT13" s="126"/>
      <c r="CU13" s="126"/>
      <c r="CV13" s="125"/>
      <c r="CW13" s="125"/>
    </row>
    <row r="14" spans="1:101"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5"/>
      <c r="AD14" s="125"/>
      <c r="AE14" s="125"/>
      <c r="AF14" s="125"/>
      <c r="AG14" s="125"/>
      <c r="AH14" s="125"/>
      <c r="AI14" s="125"/>
      <c r="AJ14" s="125"/>
      <c r="AK14" s="125"/>
      <c r="AL14" s="125"/>
      <c r="AM14" s="125"/>
      <c r="AN14" s="125"/>
      <c r="AO14" s="125"/>
      <c r="AP14" s="125"/>
      <c r="AQ14" s="125"/>
      <c r="AR14" s="125"/>
      <c r="AS14" s="125"/>
      <c r="AT14" s="125"/>
      <c r="AU14" s="125"/>
      <c r="AV14" s="125"/>
      <c r="AW14" s="125"/>
      <c r="AX14" s="125"/>
      <c r="AY14" s="125"/>
      <c r="AZ14" s="125"/>
      <c r="BA14" s="125"/>
      <c r="BB14" s="125"/>
      <c r="BC14" s="125"/>
      <c r="BD14" s="125"/>
      <c r="BE14" s="125"/>
      <c r="BF14" s="125"/>
      <c r="BG14" s="125"/>
      <c r="BH14" s="125"/>
      <c r="BI14" s="125"/>
      <c r="BJ14" s="125"/>
      <c r="BK14" s="125"/>
      <c r="BL14" s="125"/>
      <c r="BM14" s="125"/>
      <c r="BN14" s="125"/>
      <c r="BO14" s="125"/>
      <c r="BP14" s="125"/>
      <c r="BQ14" s="125"/>
      <c r="BR14" s="125"/>
      <c r="BS14" s="125"/>
      <c r="BT14" s="125"/>
      <c r="BU14" s="125"/>
      <c r="BV14" s="125"/>
      <c r="BW14" s="125"/>
      <c r="BX14" s="125"/>
      <c r="BY14" s="125"/>
      <c r="BZ14" s="125"/>
      <c r="CA14" s="125"/>
      <c r="CB14" s="125"/>
      <c r="CC14" s="125"/>
      <c r="CD14" s="125"/>
      <c r="CE14" s="125"/>
      <c r="CF14" s="125"/>
      <c r="CG14" s="125"/>
      <c r="CH14" s="125"/>
      <c r="CI14" s="125"/>
      <c r="CJ14" s="125"/>
      <c r="CK14" s="125"/>
      <c r="CL14" s="125"/>
      <c r="CM14" s="125"/>
      <c r="CN14" s="125"/>
      <c r="CO14" s="125"/>
      <c r="CP14" s="125"/>
      <c r="CQ14" s="125"/>
      <c r="CR14" s="125"/>
      <c r="CS14" s="125"/>
      <c r="CT14" s="125"/>
      <c r="CU14" s="125"/>
      <c r="CV14" s="125"/>
      <c r="CW14" s="125"/>
    </row>
    <row r="15" spans="1:101">
      <c r="A15" s="128" t="s">
        <v>612</v>
      </c>
      <c r="B15" s="572" t="s">
        <v>192</v>
      </c>
      <c r="C15" s="573"/>
      <c r="D15" s="573"/>
      <c r="E15" s="573"/>
      <c r="F15" s="574"/>
      <c r="G15" s="125"/>
      <c r="H15" s="125"/>
      <c r="I15" s="125"/>
      <c r="J15" s="125"/>
      <c r="K15" s="125"/>
      <c r="L15" s="125"/>
      <c r="M15" s="125"/>
      <c r="N15" s="570" t="s">
        <v>189</v>
      </c>
      <c r="O15" s="571"/>
      <c r="P15" s="571"/>
      <c r="Q15" s="127" t="s">
        <v>190</v>
      </c>
      <c r="R15" s="485">
        <v>1</v>
      </c>
      <c r="S15" s="468">
        <v>2</v>
      </c>
      <c r="T15" s="468">
        <v>3</v>
      </c>
      <c r="U15" s="468">
        <v>4</v>
      </c>
      <c r="V15" s="468">
        <v>5</v>
      </c>
      <c r="W15" s="468">
        <v>6</v>
      </c>
      <c r="X15" s="468">
        <v>7</v>
      </c>
      <c r="Y15" s="468">
        <v>8</v>
      </c>
      <c r="Z15" s="468">
        <v>9</v>
      </c>
      <c r="AA15" s="468">
        <v>10</v>
      </c>
      <c r="AB15" s="468">
        <v>11</v>
      </c>
      <c r="AC15" s="468">
        <v>12</v>
      </c>
      <c r="AD15" s="468">
        <v>13</v>
      </c>
      <c r="AE15" s="468">
        <v>14</v>
      </c>
      <c r="AF15" s="468">
        <v>15</v>
      </c>
      <c r="AG15" s="468">
        <v>16</v>
      </c>
      <c r="AH15" s="468">
        <v>17</v>
      </c>
      <c r="AI15" s="468">
        <v>18</v>
      </c>
      <c r="AJ15" s="468">
        <v>19</v>
      </c>
      <c r="AK15" s="468">
        <v>20</v>
      </c>
      <c r="AL15" s="468">
        <v>1</v>
      </c>
      <c r="AM15" s="468">
        <v>2</v>
      </c>
      <c r="AN15" s="468">
        <v>3</v>
      </c>
      <c r="AO15" s="468">
        <v>4</v>
      </c>
      <c r="AP15" s="468">
        <v>5</v>
      </c>
      <c r="AQ15" s="468">
        <v>6</v>
      </c>
      <c r="AR15" s="468">
        <v>7</v>
      </c>
      <c r="AS15" s="468">
        <v>8</v>
      </c>
      <c r="AT15" s="468">
        <v>9</v>
      </c>
      <c r="AU15" s="468">
        <v>10</v>
      </c>
      <c r="AV15" s="468">
        <v>11</v>
      </c>
      <c r="AW15" s="468">
        <v>12</v>
      </c>
      <c r="AX15" s="468">
        <v>13</v>
      </c>
      <c r="AY15" s="468">
        <v>14</v>
      </c>
      <c r="AZ15" s="468">
        <v>15</v>
      </c>
      <c r="BA15" s="468">
        <v>16</v>
      </c>
      <c r="BB15" s="468">
        <v>17</v>
      </c>
      <c r="BC15" s="468">
        <v>18</v>
      </c>
      <c r="BD15" s="468">
        <v>19</v>
      </c>
      <c r="BE15" s="468">
        <v>20</v>
      </c>
      <c r="BF15" s="468">
        <v>1</v>
      </c>
      <c r="BG15" s="468">
        <v>2</v>
      </c>
      <c r="BH15" s="468">
        <v>3</v>
      </c>
      <c r="BI15" s="468">
        <v>4</v>
      </c>
      <c r="BJ15" s="468">
        <v>5</v>
      </c>
      <c r="BK15" s="468">
        <v>6</v>
      </c>
      <c r="BL15" s="468">
        <v>7</v>
      </c>
      <c r="BM15" s="468">
        <v>8</v>
      </c>
      <c r="BN15" s="468">
        <v>9</v>
      </c>
      <c r="BO15" s="468">
        <v>10</v>
      </c>
      <c r="BP15" s="468">
        <v>11</v>
      </c>
      <c r="BQ15" s="468">
        <v>12</v>
      </c>
      <c r="BR15" s="468">
        <v>13</v>
      </c>
      <c r="BS15" s="468">
        <v>14</v>
      </c>
      <c r="BT15" s="468">
        <v>15</v>
      </c>
      <c r="BU15" s="468">
        <v>16</v>
      </c>
      <c r="BV15" s="468">
        <v>17</v>
      </c>
      <c r="BW15" s="468">
        <v>18</v>
      </c>
      <c r="BX15" s="468">
        <v>19</v>
      </c>
      <c r="BY15" s="468">
        <v>20</v>
      </c>
      <c r="BZ15" s="164">
        <v>1</v>
      </c>
      <c r="CA15" s="164">
        <v>2</v>
      </c>
      <c r="CB15" s="164">
        <v>3</v>
      </c>
      <c r="CC15" s="468">
        <v>4</v>
      </c>
      <c r="CD15" s="164">
        <v>5</v>
      </c>
      <c r="CE15" s="164">
        <v>6</v>
      </c>
      <c r="CF15" s="468">
        <v>7</v>
      </c>
      <c r="CG15" s="164">
        <v>8</v>
      </c>
      <c r="CH15" s="164">
        <v>9</v>
      </c>
      <c r="CI15" s="468">
        <v>10</v>
      </c>
      <c r="CJ15" s="164">
        <v>11</v>
      </c>
      <c r="CK15" s="164">
        <v>12</v>
      </c>
      <c r="CL15" s="468">
        <v>13</v>
      </c>
      <c r="CM15" s="164">
        <v>14</v>
      </c>
      <c r="CN15" s="164">
        <v>15</v>
      </c>
      <c r="CO15" s="468">
        <v>16</v>
      </c>
      <c r="CP15" s="164">
        <v>17</v>
      </c>
      <c r="CQ15" s="164">
        <v>18</v>
      </c>
      <c r="CR15" s="468">
        <v>19</v>
      </c>
      <c r="CS15" s="205">
        <v>20</v>
      </c>
      <c r="CT15" s="487"/>
      <c r="CU15" s="468" t="s">
        <v>991</v>
      </c>
      <c r="CV15" s="127" t="s">
        <v>191</v>
      </c>
      <c r="CW15" s="486" t="s">
        <v>188</v>
      </c>
    </row>
    <row r="16" spans="1:101" ht="21">
      <c r="A16" s="129" t="s">
        <v>610</v>
      </c>
      <c r="B16" s="578" t="s">
        <v>193</v>
      </c>
      <c r="C16" s="579"/>
      <c r="D16" s="579"/>
      <c r="E16" s="579"/>
      <c r="F16" s="580"/>
      <c r="G16" s="125"/>
      <c r="H16" s="125"/>
      <c r="I16" s="125"/>
      <c r="J16" s="125"/>
      <c r="K16" s="125"/>
      <c r="L16" s="125"/>
      <c r="M16" s="125"/>
      <c r="N16" s="472" t="s">
        <v>35</v>
      </c>
      <c r="O16" s="473" t="s">
        <v>37</v>
      </c>
      <c r="P16" s="473" t="s">
        <v>4</v>
      </c>
      <c r="Q16" s="474" t="str">
        <f>IF(A4="","",A4)</f>
        <v/>
      </c>
      <c r="R16" s="477">
        <v>1</v>
      </c>
      <c r="S16" s="471">
        <f t="shared" ref="S16:AK16" si="0">R16+IF(BF16&lt;65536,1,2)</f>
        <v>3</v>
      </c>
      <c r="T16" s="471">
        <f t="shared" si="0"/>
        <v>5</v>
      </c>
      <c r="U16" s="471">
        <f t="shared" si="0"/>
        <v>7</v>
      </c>
      <c r="V16" s="471">
        <f t="shared" si="0"/>
        <v>9</v>
      </c>
      <c r="W16" s="471">
        <f t="shared" si="0"/>
        <v>11</v>
      </c>
      <c r="X16" s="471">
        <f t="shared" si="0"/>
        <v>13</v>
      </c>
      <c r="Y16" s="471">
        <f t="shared" si="0"/>
        <v>15</v>
      </c>
      <c r="Z16" s="471">
        <f t="shared" si="0"/>
        <v>17</v>
      </c>
      <c r="AA16" s="471">
        <f t="shared" si="0"/>
        <v>19</v>
      </c>
      <c r="AB16" s="471">
        <f t="shared" si="0"/>
        <v>21</v>
      </c>
      <c r="AC16" s="471">
        <f t="shared" si="0"/>
        <v>23</v>
      </c>
      <c r="AD16" s="471">
        <f t="shared" si="0"/>
        <v>25</v>
      </c>
      <c r="AE16" s="471">
        <f t="shared" si="0"/>
        <v>27</v>
      </c>
      <c r="AF16" s="471">
        <f t="shared" si="0"/>
        <v>29</v>
      </c>
      <c r="AG16" s="471">
        <f t="shared" si="0"/>
        <v>31</v>
      </c>
      <c r="AH16" s="471">
        <f t="shared" si="0"/>
        <v>33</v>
      </c>
      <c r="AI16" s="471">
        <f t="shared" si="0"/>
        <v>35</v>
      </c>
      <c r="AJ16" s="471">
        <f t="shared" si="0"/>
        <v>37</v>
      </c>
      <c r="AK16" s="471">
        <f t="shared" si="0"/>
        <v>39</v>
      </c>
      <c r="AL16" s="471" t="str">
        <f t="shared" ref="AL16:BE16" si="1">MID($Q16,R16,2)</f>
        <v/>
      </c>
      <c r="AM16" s="471" t="str">
        <f t="shared" si="1"/>
        <v/>
      </c>
      <c r="AN16" s="471" t="str">
        <f t="shared" si="1"/>
        <v/>
      </c>
      <c r="AO16" s="471" t="str">
        <f t="shared" si="1"/>
        <v/>
      </c>
      <c r="AP16" s="471" t="str">
        <f t="shared" si="1"/>
        <v/>
      </c>
      <c r="AQ16" s="471" t="str">
        <f t="shared" si="1"/>
        <v/>
      </c>
      <c r="AR16" s="471" t="str">
        <f t="shared" si="1"/>
        <v/>
      </c>
      <c r="AS16" s="471" t="str">
        <f t="shared" si="1"/>
        <v/>
      </c>
      <c r="AT16" s="471" t="str">
        <f t="shared" si="1"/>
        <v/>
      </c>
      <c r="AU16" s="471" t="str">
        <f t="shared" si="1"/>
        <v/>
      </c>
      <c r="AV16" s="471" t="str">
        <f t="shared" si="1"/>
        <v/>
      </c>
      <c r="AW16" s="471" t="str">
        <f t="shared" si="1"/>
        <v/>
      </c>
      <c r="AX16" s="471" t="str">
        <f t="shared" si="1"/>
        <v/>
      </c>
      <c r="AY16" s="471" t="str">
        <f t="shared" si="1"/>
        <v/>
      </c>
      <c r="AZ16" s="471" t="str">
        <f t="shared" si="1"/>
        <v/>
      </c>
      <c r="BA16" s="471" t="str">
        <f t="shared" si="1"/>
        <v/>
      </c>
      <c r="BB16" s="471" t="str">
        <f t="shared" si="1"/>
        <v/>
      </c>
      <c r="BC16" s="471" t="str">
        <f t="shared" si="1"/>
        <v/>
      </c>
      <c r="BD16" s="471" t="str">
        <f t="shared" si="1"/>
        <v/>
      </c>
      <c r="BE16" s="471" t="str">
        <f t="shared" si="1"/>
        <v/>
      </c>
      <c r="BF16" s="482" t="str">
        <f t="shared" ref="BF16:BY16" si="2">IF(AL16="","",_xlfn.UNICODE(AL16))</f>
        <v/>
      </c>
      <c r="BG16" s="482" t="str">
        <f t="shared" si="2"/>
        <v/>
      </c>
      <c r="BH16" s="482" t="str">
        <f t="shared" si="2"/>
        <v/>
      </c>
      <c r="BI16" s="482" t="str">
        <f t="shared" si="2"/>
        <v/>
      </c>
      <c r="BJ16" s="482" t="str">
        <f t="shared" si="2"/>
        <v/>
      </c>
      <c r="BK16" s="482" t="str">
        <f t="shared" si="2"/>
        <v/>
      </c>
      <c r="BL16" s="482" t="str">
        <f t="shared" si="2"/>
        <v/>
      </c>
      <c r="BM16" s="482" t="str">
        <f t="shared" si="2"/>
        <v/>
      </c>
      <c r="BN16" s="482" t="str">
        <f t="shared" si="2"/>
        <v/>
      </c>
      <c r="BO16" s="482" t="str">
        <f t="shared" si="2"/>
        <v/>
      </c>
      <c r="BP16" s="482" t="str">
        <f t="shared" si="2"/>
        <v/>
      </c>
      <c r="BQ16" s="482" t="str">
        <f t="shared" si="2"/>
        <v/>
      </c>
      <c r="BR16" s="482" t="str">
        <f t="shared" si="2"/>
        <v/>
      </c>
      <c r="BS16" s="482" t="str">
        <f t="shared" si="2"/>
        <v/>
      </c>
      <c r="BT16" s="482" t="str">
        <f t="shared" si="2"/>
        <v/>
      </c>
      <c r="BU16" s="482" t="str">
        <f t="shared" si="2"/>
        <v/>
      </c>
      <c r="BV16" s="482" t="str">
        <f t="shared" si="2"/>
        <v/>
      </c>
      <c r="BW16" s="482" t="str">
        <f t="shared" si="2"/>
        <v/>
      </c>
      <c r="BX16" s="482" t="str">
        <f t="shared" si="2"/>
        <v/>
      </c>
      <c r="BY16" s="482" t="str">
        <f t="shared" si="2"/>
        <v/>
      </c>
      <c r="BZ16" s="483" t="str">
        <f t="shared" ref="BZ16:CS16" si="3">IF(AL16="","",IF(BF16&lt;65536,DEC2HEX(BF16,4),_xlfn.CONCAT(DEC2HEX(INT((BF16-65536)/1024)+55296,4),DEC2HEX(MOD(BF16-65536,1024)+56320,4))))</f>
        <v/>
      </c>
      <c r="CA16" s="483" t="str">
        <f t="shared" si="3"/>
        <v/>
      </c>
      <c r="CB16" s="483" t="str">
        <f t="shared" si="3"/>
        <v/>
      </c>
      <c r="CC16" s="483" t="str">
        <f t="shared" si="3"/>
        <v/>
      </c>
      <c r="CD16" s="483" t="str">
        <f t="shared" si="3"/>
        <v/>
      </c>
      <c r="CE16" s="483" t="str">
        <f t="shared" si="3"/>
        <v/>
      </c>
      <c r="CF16" s="483" t="str">
        <f t="shared" si="3"/>
        <v/>
      </c>
      <c r="CG16" s="483" t="str">
        <f t="shared" si="3"/>
        <v/>
      </c>
      <c r="CH16" s="483" t="str">
        <f t="shared" si="3"/>
        <v/>
      </c>
      <c r="CI16" s="483" t="str">
        <f t="shared" si="3"/>
        <v/>
      </c>
      <c r="CJ16" s="483" t="str">
        <f t="shared" si="3"/>
        <v/>
      </c>
      <c r="CK16" s="483" t="str">
        <f t="shared" si="3"/>
        <v/>
      </c>
      <c r="CL16" s="483" t="str">
        <f t="shared" si="3"/>
        <v/>
      </c>
      <c r="CM16" s="483" t="str">
        <f t="shared" si="3"/>
        <v/>
      </c>
      <c r="CN16" s="483" t="str">
        <f t="shared" si="3"/>
        <v/>
      </c>
      <c r="CO16" s="483" t="str">
        <f t="shared" si="3"/>
        <v/>
      </c>
      <c r="CP16" s="483" t="str">
        <f t="shared" si="3"/>
        <v/>
      </c>
      <c r="CQ16" s="483" t="str">
        <f t="shared" si="3"/>
        <v/>
      </c>
      <c r="CR16" s="483" t="str">
        <f t="shared" si="3"/>
        <v/>
      </c>
      <c r="CS16" s="484" t="str">
        <f t="shared" si="3"/>
        <v/>
      </c>
      <c r="CT16" s="488">
        <f>LEN(CU16)</f>
        <v>0</v>
      </c>
      <c r="CU16" s="489" t="str">
        <f>_xlfn.CONCAT(BZ16:CS16)</f>
        <v/>
      </c>
      <c r="CV16" s="494" t="str">
        <f t="shared" ref="CV16:CV63" si="4">IF($CT16&gt;0,_xlfn.CONCAT($B$15,_xlfn.XLOOKUP(LEFT($CU16),入力キー,入力コード),IF($CT16&gt;1,_xlfn.CONCAT($B$16,_xlfn.XLOOKUP(MID($CU16,2,1),入力キー,入力コード)),""),IF($CT16&gt;2,_xlfn.CONCAT($B$16,_xlfn.XLOOKUP(MID($CU16,3,1),入力キー,入力コード)),""),IF($CT16&gt;3,_xlfn.CONCAT($B$16,_xlfn.XLOOKUP(MID($CU16,4,1),入力キー,入力コード)),""),IF($CT16&gt;4,_xlfn.CONCAT($B$16,_xlfn.XLOOKUP(MID($CU16,5,1),入力キー,入力コード)),""),IF($CT16&gt;5,_xlfn.CONCAT($B$16,_xlfn.XLOOKUP(MID($CU16,6,1),入力キー,入力コード)),""),IF($CT16&gt;6,_xlfn.CONCAT($B$16,_xlfn.XLOOKUP(MID($CU16,7,1),入力キー,入力コード)),""),IF($CT16&gt;7,_xlfn.CONCAT($B$16,_xlfn.XLOOKUP(MID($CU16,8,1),入力キー,入力コード)),""),IF($CT16&gt;8,_xlfn.CONCAT($B$16,_xlfn.XLOOKUP(MID($CU16,9,1),入力キー,入力コード)),""),IF($CT16&gt;9,_xlfn.CONCAT($B$16,_xlfn.XLOOKUP(MID($CU16,10,1),入力キー,入力コード)),""),IF($CT16&gt;10,_xlfn.CONCAT($B$16,_xlfn.XLOOKUP(MID($CU16,11,1),入力キー,入力コード)),""),IF($CT16&gt;11,_xlfn.CONCAT($B$16,_xlfn.XLOOKUP(MID($CU16,12,1),入力キー,入力コード)),""),IF($CT16&gt;12,_xlfn.CONCAT($B$16,_xlfn.XLOOKUP(MID($CU16,13,1),入力キー,入力コード)),""),IF($CT16&gt;13,_xlfn.CONCAT($B$16,_xlfn.XLOOKUP(MID($CU16,14,1),入力キー,入力コード)),""),IF($CT16&gt;14,_xlfn.CONCAT($B$16,_xlfn.XLOOKUP(MID($CU16,15,1),入力キー,入力コード)),""),IF($CT16&gt;15,_xlfn.CONCAT($B$16,_xlfn.XLOOKUP(MID($CU16,16,1),入力キー,入力コード)),""),IF($CT16&gt;16,_xlfn.CONCAT($B$16,_xlfn.XLOOKUP(MID($CU16,17,1),入力キー,入力コード)),""),IF($CT16&gt;17,_xlfn.CONCAT($B$16,_xlfn.XLOOKUP(MID($CU16,18,1),入力キー,入力コード)),""),IF($CT16&gt;18,_xlfn.CONCAT($B$16,_xlfn.XLOOKUP(MID($CU16,19,1),入力キー,入力コード)),""),IF($CT16&gt;19,_xlfn.CONCAT($B$16,_xlfn.XLOOKUP(MID($CU16,20,1),入力キー,入力コード)),""),IF($CT16&gt;20,_xlfn.CONCAT($B$16,_xlfn.XLOOKUP(MID($CU16,21,1),入力キー,入力コード)),""),IF($CT16&gt;21,_xlfn.CONCAT($B$16,_xlfn.XLOOKUP(MID($CU16,22,1),入力キー,入力コード)),""),IF($CT16&gt;22,_xlfn.CONCAT($B$16,_xlfn.XLOOKUP(MID($CU16,23,1),入力キー,入力コード)),""),IF($CT16&gt;23,_xlfn.CONCAT($B$16,_xlfn.XLOOKUP(MID($CU16,24,1),入力キー,入力コード)),""),IF($CT16&gt;24,_xlfn.CONCAT($B$16,_xlfn.XLOOKUP(MID($CU16,25,1),入力キー,入力コード)),""),IF($CT16&gt;25,_xlfn.CONCAT($B$16,_xlfn.XLOOKUP(MID($CU16,26,1),入力キー,入力コード)),""),IF($CT16&gt;26,_xlfn.CONCAT($B$16,_xlfn.XLOOKUP(MID($CU16,27,1),入力キー,入力コード)),""),IF($CT16&gt;27,_xlfn.CONCAT($B$16,_xlfn.XLOOKUP(MID($CU16,28,1),入力キー,入力コード)),""),IF($CT16&gt;28,_xlfn.CONCAT($B$16,_xlfn.XLOOKUP(MID($CU16,29,1),入力キー,入力コード)),""),IF($CT16&gt;29,_xlfn.CONCAT($B$16,_xlfn.XLOOKUP(MID($CU16,30,1),入力キー,入力コード)),""),IF($CT16&gt;30,_xlfn.CONCAT($B$16,_xlfn.XLOOKUP(MID($CU16,31,1),入力キー,入力コード)),""),IF($CT16&gt;31,_xlfn.CONCAT($B$16,_xlfn.XLOOKUP(MID($CU16,32,1),入力キー,入力コード)),""),IF($CT16&gt;32,_xlfn.CONCAT($B$16,_xlfn.XLOOKUP(MID($CU16,33,1),入力キー,入力コード)),""),IF($CT16&gt;33,_xlfn.CONCAT($B$16,_xlfn.XLOOKUP(MID($CU16,34,1),入力キー,入力コード)),""),IF($CT16&gt;34,_xlfn.CONCAT($B$16,_xlfn.XLOOKUP(MID($CU16,35,1),入力キー,入力コード)),""),IF($CT16&gt;35,_xlfn.CONCAT($B$16,_xlfn.XLOOKUP(MID($CU16,36,1),入力キー,入力コード)),""),IF($CT16&gt;36,_xlfn.CONCAT($B$16,_xlfn.XLOOKUP(MID($CU16,37,1),入力キー,入力コード)),""),IF($CT16&gt;37,_xlfn.CONCAT($B$16,_xlfn.XLOOKUP(MID($CU16,38,1),入力キー,入力コード)),""),IF($CT16&gt;38,_xlfn.CONCAT($B$16,_xlfn.XLOOKUP(MID($CU16,39,1),入力キー,入力コード)),""),IF($CT16&gt;39,_xlfn.CONCAT($B$16,_xlfn.XLOOKUP(MID($CU16,40,1),入力キー,入力コード)),""),IF($CT16&gt;40,_xlfn.CONCAT($B$16,_xlfn.XLOOKUP(MID($CU16,41,1),入力キー,入力コード)),""),IF($CT16&gt;41,_xlfn.CONCAT($B$16,_xlfn.XLOOKUP(MID($CU16,42,1),入力キー,入力コード)),""),IF($CT16&gt;42,_xlfn.CONCAT($B$16,_xlfn.XLOOKUP(MID($CU16,43,1),入力キー,入力コード)),""),IF($CT16&gt;43,_xlfn.CONCAT($B$16,_xlfn.XLOOKUP(MID($CU16,44,1),入力キー,入力コード)),""),IF($CT16&gt;44,_xlfn.CONCAT($B$16,_xlfn.XLOOKUP(MID($CU16,45,1),入力キー,入力コード)),""),IF($CT16&gt;45,_xlfn.CONCAT($B$16,_xlfn.XLOOKUP(MID($CU16,46,1),入力キー,入力コード)),""),IF($CT16&gt;46,_xlfn.CONCAT($B$16,_xlfn.XLOOKUP(MID($CU16,47,1),入力キー,入力コード)),""),IF($CT16&gt;47,_xlfn.CONCAT($B$16,_xlfn.XLOOKUP(MID($CU16,48,1),入力キー,入力コード)),""),IF($CT16&gt;48,_xlfn.CONCAT($B$16,_xlfn.XLOOKUP(MID($CU16,49,1),入力キー,入力コード)),""),IF($CT16&gt;49,_xlfn.CONCAT($B$16,_xlfn.XLOOKUP(MID($CU16,50,1),入力キー,入力コード)),""),IF($CT16&gt;50,_xlfn.CONCAT($B$16,_xlfn.XLOOKUP(MID($CU16,51,1),入力キー,入力コード)),""),IF($CT16&gt;51,_xlfn.CONCAT($B$16,_xlfn.XLOOKUP(MID($CU16,52,1),入力キー,入力コード)),""),IF($CT16&gt;52,_xlfn.CONCAT($B$16,_xlfn.XLOOKUP(MID($CU16,53,1),入力キー,入力コード)),""),IF($CT16&gt;53,_xlfn.CONCAT($B$16,_xlfn.XLOOKUP(MID($CU16,54,1),入力キー,入力コード)),""),IF($CT16&gt;54,_xlfn.CONCAT($B$16,_xlfn.XLOOKUP(MID($CU16,55,1),入力キー,入力コード)),""),IF($CT16&gt;55,_xlfn.CONCAT($B$16,_xlfn.XLOOKUP(MID($CU16,56,1),入力キー,入力コード)),""),IF($CT16&gt;56,_xlfn.CONCAT($B$16,_xlfn.XLOOKUP(MID($CU16,57,1),入力キー,入力コード)),""),IF($CT16&gt;57,_xlfn.CONCAT($B$16,_xlfn.XLOOKUP(MID($CU16,58,1),入力キー,入力コード)),""),IF($CT16&gt;58,_xlfn.CONCAT($B$16,_xlfn.XLOOKUP(MID($CU16,59,1),入力キー,入力コード)),""),IF($CT16&gt;59,_xlfn.CONCAT($B$16,_xlfn.XLOOKUP(MID($CU16,60,1),入力キー,入力コード)),""),IF($CT16&gt;60,_xlfn.CONCAT($B$16,_xlfn.XLOOKUP(MID($CU16,61,1),入力キー,入力コード)),""),IF($CT16&gt;61,_xlfn.CONCAT($B$16,_xlfn.XLOOKUP(MID($CU16,62,1),入力キー,入力コード)),""),IF($CT16&gt;62,_xlfn.CONCAT($B$16,_xlfn.XLOOKUP(MID($CU16,63,1),入力キー,入力コード)),""),IF($CT16&gt;63,_xlfn.CONCAT($B$16,_xlfn.XLOOKUP(MID($CU16,64,1),入力キー,入力コード)),""),IF($CT16&gt;64,_xlfn.CONCAT($B$16,_xlfn.XLOOKUP(MID($CU16,65,1),入力キー,入力コード)),""),IF($CT16&gt;65,_xlfn.CONCAT($B$16,_xlfn.XLOOKUP(MID($CU16,66,1),入力キー,入力コード)),""),IF($CT16&gt;66,_xlfn.CONCAT($B$16,_xlfn.XLOOKUP(MID($CU16,67,1),入力キー,入力コード)),""),IF($CT16&gt;67,_xlfn.CONCAT($B$16,_xlfn.XLOOKUP(MID($CU16,68,1),入力キー,入力コード)),""),IF($CT16&gt;68,_xlfn.CONCAT($B$16,_xlfn.XLOOKUP(MID($CU16,69,1),入力キー,入力コード)),""),IF($CT16&gt;69,_xlfn.CONCAT($B$16,_xlfn.XLOOKUP(MID($CU16,70,1),入力キー,入力コード)),""),IF($CT16&gt;70,_xlfn.CONCAT($B$16,_xlfn.XLOOKUP(MID($CU16,71,1),入力キー,入力コード)),""),IF($CT16&gt;71,_xlfn.CONCAT($B$16,_xlfn.XLOOKUP(MID($CU16,72,1),入力キー,入力コード)),""),IF($CT16&gt;72,_xlfn.CONCAT($B$16,_xlfn.XLOOKUP(MID($CU16,73,1),入力キー,入力コード)),""),IF($CT16&gt;73,_xlfn.CONCAT($B$16,_xlfn.XLOOKUP(MID($CU16,74,1),入力キー,入力コード)),""),IF($CT16&gt;74,_xlfn.CONCAT($B$16,_xlfn.XLOOKUP(MID($CU16,75,1),入力キー,入力コード)),""),IF($CT16&gt;75,_xlfn.CONCAT($B$16,_xlfn.XLOOKUP(MID($CU16,76,1),入力キー,入力コード)),""),IF($CT16&gt;76,_xlfn.CONCAT($B$16,_xlfn.XLOOKUP(MID($CU16,77,1),入力キー,入力コード)),""),IF($CT16&gt;77,_xlfn.CONCAT($B$16,_xlfn.XLOOKUP(MID($CU16,78,1),入力キー,入力コード)),""),IF($CT16&gt;78,_xlfn.CONCAT($B$16,_xlfn.XLOOKUP(MID($CU16,79,1),入力キー,入力コード)),""),IF($CT16&gt;79,_xlfn.CONCAT($B$16,_xlfn.XLOOKUP(MID($CU16,80,1),入力キー,入力コード)),""),$B$17),"")</f>
        <v/>
      </c>
      <c r="CW16" s="265">
        <f t="shared" ref="CW16:CW63" si="5">_xlfn.BITOR(_xlfn.BITOR(_xlfn.BITLSHIFT(1,_xlfn.XLOOKUP(N16,仮想キートップ,ビット)),_xlfn.BITLSHIFT(1,_xlfn.XLOOKUP(O16,仮想キートップ,ビット))),_xlfn.BITLSHIFT(1,_xlfn.XLOOKUP(P16,仮想キートップ,ビット)))</f>
        <v>1572865</v>
      </c>
    </row>
    <row r="17" spans="1:101">
      <c r="A17" s="130" t="s">
        <v>611</v>
      </c>
      <c r="B17" s="575" t="s">
        <v>194</v>
      </c>
      <c r="C17" s="576"/>
      <c r="D17" s="576"/>
      <c r="E17" s="576"/>
      <c r="F17" s="577"/>
      <c r="G17" s="125"/>
      <c r="H17" s="125"/>
      <c r="I17" s="125"/>
      <c r="J17" s="125"/>
      <c r="K17" s="125"/>
      <c r="L17" s="125"/>
      <c r="M17" s="125"/>
      <c r="N17" s="144" t="s">
        <v>35</v>
      </c>
      <c r="O17" s="145" t="s">
        <v>37</v>
      </c>
      <c r="P17" s="145" t="s">
        <v>5</v>
      </c>
      <c r="Q17" s="475" t="str">
        <f>IF(B4="","",B4)</f>
        <v/>
      </c>
      <c r="R17" s="478">
        <v>1</v>
      </c>
      <c r="S17" s="479">
        <f t="shared" ref="S17:AK17" si="6">R17+IF(BF17&lt;65536,1,2)</f>
        <v>3</v>
      </c>
      <c r="T17" s="479">
        <f t="shared" si="6"/>
        <v>5</v>
      </c>
      <c r="U17" s="479">
        <f t="shared" si="6"/>
        <v>7</v>
      </c>
      <c r="V17" s="479">
        <f t="shared" si="6"/>
        <v>9</v>
      </c>
      <c r="W17" s="479">
        <f t="shared" si="6"/>
        <v>11</v>
      </c>
      <c r="X17" s="479">
        <f t="shared" si="6"/>
        <v>13</v>
      </c>
      <c r="Y17" s="479">
        <f t="shared" si="6"/>
        <v>15</v>
      </c>
      <c r="Z17" s="479">
        <f t="shared" si="6"/>
        <v>17</v>
      </c>
      <c r="AA17" s="479">
        <f t="shared" si="6"/>
        <v>19</v>
      </c>
      <c r="AB17" s="479">
        <f t="shared" si="6"/>
        <v>21</v>
      </c>
      <c r="AC17" s="479">
        <f t="shared" si="6"/>
        <v>23</v>
      </c>
      <c r="AD17" s="479">
        <f t="shared" si="6"/>
        <v>25</v>
      </c>
      <c r="AE17" s="479">
        <f t="shared" si="6"/>
        <v>27</v>
      </c>
      <c r="AF17" s="479">
        <f t="shared" si="6"/>
        <v>29</v>
      </c>
      <c r="AG17" s="479">
        <f t="shared" si="6"/>
        <v>31</v>
      </c>
      <c r="AH17" s="479">
        <f t="shared" si="6"/>
        <v>33</v>
      </c>
      <c r="AI17" s="479">
        <f t="shared" si="6"/>
        <v>35</v>
      </c>
      <c r="AJ17" s="479">
        <f t="shared" si="6"/>
        <v>37</v>
      </c>
      <c r="AK17" s="479">
        <f t="shared" si="6"/>
        <v>39</v>
      </c>
      <c r="AL17" s="479" t="str">
        <f t="shared" ref="AL17:AL63" si="7">MID($Q17,R17,2)</f>
        <v/>
      </c>
      <c r="AM17" s="479" t="str">
        <f t="shared" ref="AM17:AM63" si="8">MID($Q17,S17,2)</f>
        <v/>
      </c>
      <c r="AN17" s="479" t="str">
        <f t="shared" ref="AN17:AN63" si="9">MID($Q17,T17,2)</f>
        <v/>
      </c>
      <c r="AO17" s="479" t="str">
        <f t="shared" ref="AO17:AO63" si="10">MID($Q17,U17,2)</f>
        <v/>
      </c>
      <c r="AP17" s="479" t="str">
        <f t="shared" ref="AP17:AP63" si="11">MID($Q17,V17,2)</f>
        <v/>
      </c>
      <c r="AQ17" s="479" t="str">
        <f t="shared" ref="AQ17:AQ63" si="12">MID($Q17,W17,2)</f>
        <v/>
      </c>
      <c r="AR17" s="479" t="str">
        <f t="shared" ref="AR17:AR63" si="13">MID($Q17,X17,2)</f>
        <v/>
      </c>
      <c r="AS17" s="479" t="str">
        <f t="shared" ref="AS17:AS63" si="14">MID($Q17,Y17,2)</f>
        <v/>
      </c>
      <c r="AT17" s="479" t="str">
        <f t="shared" ref="AT17:AT63" si="15">MID($Q17,Z17,2)</f>
        <v/>
      </c>
      <c r="AU17" s="479" t="str">
        <f t="shared" ref="AU17:AU63" si="16">MID($Q17,AA17,2)</f>
        <v/>
      </c>
      <c r="AV17" s="479" t="str">
        <f t="shared" ref="AV17:AV63" si="17">MID($Q17,AB17,2)</f>
        <v/>
      </c>
      <c r="AW17" s="479" t="str">
        <f t="shared" ref="AW17:AW63" si="18">MID($Q17,AC17,2)</f>
        <v/>
      </c>
      <c r="AX17" s="479" t="str">
        <f t="shared" ref="AX17:AX63" si="19">MID($Q17,AD17,2)</f>
        <v/>
      </c>
      <c r="AY17" s="479" t="str">
        <f t="shared" ref="AY17:AY63" si="20">MID($Q17,AE17,2)</f>
        <v/>
      </c>
      <c r="AZ17" s="479" t="str">
        <f t="shared" ref="AZ17:AZ63" si="21">MID($Q17,AF17,2)</f>
        <v/>
      </c>
      <c r="BA17" s="479" t="str">
        <f t="shared" ref="BA17:BA63" si="22">MID($Q17,AG17,2)</f>
        <v/>
      </c>
      <c r="BB17" s="479" t="str">
        <f t="shared" ref="BB17:BB63" si="23">MID($Q17,AH17,2)</f>
        <v/>
      </c>
      <c r="BC17" s="479" t="str">
        <f t="shared" ref="BC17:BC63" si="24">MID($Q17,AI17,2)</f>
        <v/>
      </c>
      <c r="BD17" s="479" t="str">
        <f t="shared" ref="BD17:BD63" si="25">MID($Q17,AJ17,2)</f>
        <v/>
      </c>
      <c r="BE17" s="479" t="str">
        <f t="shared" ref="BE17:BE63" si="26">MID($Q17,AK17,2)</f>
        <v/>
      </c>
      <c r="BF17" s="479" t="str">
        <f t="shared" ref="BF17:BF63" si="27">IF(AL17="","",_xlfn.UNICODE(AL17))</f>
        <v/>
      </c>
      <c r="BG17" s="479" t="str">
        <f t="shared" ref="BG17:BG63" si="28">IF(AM17="","",_xlfn.UNICODE(AM17))</f>
        <v/>
      </c>
      <c r="BH17" s="479" t="str">
        <f t="shared" ref="BH17:BH63" si="29">IF(AN17="","",_xlfn.UNICODE(AN17))</f>
        <v/>
      </c>
      <c r="BI17" s="479" t="str">
        <f t="shared" ref="BI17:BI63" si="30">IF(AO17="","",_xlfn.UNICODE(AO17))</f>
        <v/>
      </c>
      <c r="BJ17" s="479" t="str">
        <f t="shared" ref="BJ17:BJ63" si="31">IF(AP17="","",_xlfn.UNICODE(AP17))</f>
        <v/>
      </c>
      <c r="BK17" s="479" t="str">
        <f t="shared" ref="BK17:BK63" si="32">IF(AQ17="","",_xlfn.UNICODE(AQ17))</f>
        <v/>
      </c>
      <c r="BL17" s="479" t="str">
        <f t="shared" ref="BL17:BL63" si="33">IF(AR17="","",_xlfn.UNICODE(AR17))</f>
        <v/>
      </c>
      <c r="BM17" s="479" t="str">
        <f t="shared" ref="BM17:BM63" si="34">IF(AS17="","",_xlfn.UNICODE(AS17))</f>
        <v/>
      </c>
      <c r="BN17" s="479" t="str">
        <f t="shared" ref="BN17:BN63" si="35">IF(AT17="","",_xlfn.UNICODE(AT17))</f>
        <v/>
      </c>
      <c r="BO17" s="479" t="str">
        <f t="shared" ref="BO17:BO63" si="36">IF(AU17="","",_xlfn.UNICODE(AU17))</f>
        <v/>
      </c>
      <c r="BP17" s="479" t="str">
        <f t="shared" ref="BP17:BP63" si="37">IF(AV17="","",_xlfn.UNICODE(AV17))</f>
        <v/>
      </c>
      <c r="BQ17" s="479" t="str">
        <f t="shared" ref="BQ17:BQ63" si="38">IF(AW17="","",_xlfn.UNICODE(AW17))</f>
        <v/>
      </c>
      <c r="BR17" s="479" t="str">
        <f t="shared" ref="BR17:BR63" si="39">IF(AX17="","",_xlfn.UNICODE(AX17))</f>
        <v/>
      </c>
      <c r="BS17" s="479" t="str">
        <f t="shared" ref="BS17:BS63" si="40">IF(AY17="","",_xlfn.UNICODE(AY17))</f>
        <v/>
      </c>
      <c r="BT17" s="479" t="str">
        <f t="shared" ref="BT17:BT63" si="41">IF(AZ17="","",_xlfn.UNICODE(AZ17))</f>
        <v/>
      </c>
      <c r="BU17" s="479" t="str">
        <f t="shared" ref="BU17:BU63" si="42">IF(BA17="","",_xlfn.UNICODE(BA17))</f>
        <v/>
      </c>
      <c r="BV17" s="479" t="str">
        <f t="shared" ref="BV17:BV63" si="43">IF(BB17="","",_xlfn.UNICODE(BB17))</f>
        <v/>
      </c>
      <c r="BW17" s="479" t="str">
        <f t="shared" ref="BW17:BW63" si="44">IF(BC17="","",_xlfn.UNICODE(BC17))</f>
        <v/>
      </c>
      <c r="BX17" s="479" t="str">
        <f t="shared" ref="BX17:BX63" si="45">IF(BD17="","",_xlfn.UNICODE(BD17))</f>
        <v/>
      </c>
      <c r="BY17" s="479" t="str">
        <f t="shared" ref="BY17:BY63" si="46">IF(BE17="","",_xlfn.UNICODE(BE17))</f>
        <v/>
      </c>
      <c r="BZ17" s="479" t="str">
        <f t="shared" ref="BZ17:BZ63" si="47">IF(AL17="","",IF(BF17&lt;65536,DEC2HEX(BF17,4),_xlfn.CONCAT(DEC2HEX(INT((BF17-65536)/1024)+55296,4),DEC2HEX(MOD(BF17-65536,1024)+56320,4))))</f>
        <v/>
      </c>
      <c r="CA17" s="479" t="str">
        <f t="shared" ref="CA17:CA63" si="48">IF(AM17="","",IF(BG17&lt;65536,DEC2HEX(BG17,4),_xlfn.CONCAT(DEC2HEX(INT((BG17-65536)/1024)+55296,4),DEC2HEX(MOD(BG17-65536,1024)+56320,4))))</f>
        <v/>
      </c>
      <c r="CB17" s="479" t="str">
        <f t="shared" ref="CB17:CB63" si="49">IF(AN17="","",IF(BH17&lt;65536,DEC2HEX(BH17,4),_xlfn.CONCAT(DEC2HEX(INT((BH17-65536)/1024)+55296,4),DEC2HEX(MOD(BH17-65536,1024)+56320,4))))</f>
        <v/>
      </c>
      <c r="CC17" s="479" t="str">
        <f t="shared" ref="CC17:CC63" si="50">IF(AO17="","",IF(BI17&lt;65536,DEC2HEX(BI17,4),_xlfn.CONCAT(DEC2HEX(INT((BI17-65536)/1024)+55296,4),DEC2HEX(MOD(BI17-65536,1024)+56320,4))))</f>
        <v/>
      </c>
      <c r="CD17" s="479" t="str">
        <f t="shared" ref="CD17:CD63" si="51">IF(AP17="","",IF(BJ17&lt;65536,DEC2HEX(BJ17,4),_xlfn.CONCAT(DEC2HEX(INT((BJ17-65536)/1024)+55296,4),DEC2HEX(MOD(BJ17-65536,1024)+56320,4))))</f>
        <v/>
      </c>
      <c r="CE17" s="479" t="str">
        <f t="shared" ref="CE17:CE63" si="52">IF(AQ17="","",IF(BK17&lt;65536,DEC2HEX(BK17,4),_xlfn.CONCAT(DEC2HEX(INT((BK17-65536)/1024)+55296,4),DEC2HEX(MOD(BK17-65536,1024)+56320,4))))</f>
        <v/>
      </c>
      <c r="CF17" s="479" t="str">
        <f t="shared" ref="CF17:CF63" si="53">IF(AR17="","",IF(BL17&lt;65536,DEC2HEX(BL17,4),_xlfn.CONCAT(DEC2HEX(INT((BL17-65536)/1024)+55296,4),DEC2HEX(MOD(BL17-65536,1024)+56320,4))))</f>
        <v/>
      </c>
      <c r="CG17" s="479" t="str">
        <f t="shared" ref="CG17:CG63" si="54">IF(AS17="","",IF(BM17&lt;65536,DEC2HEX(BM17,4),_xlfn.CONCAT(DEC2HEX(INT((BM17-65536)/1024)+55296,4),DEC2HEX(MOD(BM17-65536,1024)+56320,4))))</f>
        <v/>
      </c>
      <c r="CH17" s="479" t="str">
        <f t="shared" ref="CH17:CH63" si="55">IF(AT17="","",IF(BN17&lt;65536,DEC2HEX(BN17,4),_xlfn.CONCAT(DEC2HEX(INT((BN17-65536)/1024)+55296,4),DEC2HEX(MOD(BN17-65536,1024)+56320,4))))</f>
        <v/>
      </c>
      <c r="CI17" s="479" t="str">
        <f t="shared" ref="CI17:CI63" si="56">IF(AU17="","",IF(BO17&lt;65536,DEC2HEX(BO17,4),_xlfn.CONCAT(DEC2HEX(INT((BO17-65536)/1024)+55296,4),DEC2HEX(MOD(BO17-65536,1024)+56320,4))))</f>
        <v/>
      </c>
      <c r="CJ17" s="479" t="str">
        <f t="shared" ref="CJ17:CJ63" si="57">IF(AV17="","",IF(BP17&lt;65536,DEC2HEX(BP17,4),_xlfn.CONCAT(DEC2HEX(INT((BP17-65536)/1024)+55296,4),DEC2HEX(MOD(BP17-65536,1024)+56320,4))))</f>
        <v/>
      </c>
      <c r="CK17" s="479" t="str">
        <f t="shared" ref="CK17:CK63" si="58">IF(AW17="","",IF(BQ17&lt;65536,DEC2HEX(BQ17,4),_xlfn.CONCAT(DEC2HEX(INT((BQ17-65536)/1024)+55296,4),DEC2HEX(MOD(BQ17-65536,1024)+56320,4))))</f>
        <v/>
      </c>
      <c r="CL17" s="479" t="str">
        <f t="shared" ref="CL17:CL63" si="59">IF(AX17="","",IF(BR17&lt;65536,DEC2HEX(BR17,4),_xlfn.CONCAT(DEC2HEX(INT((BR17-65536)/1024)+55296,4),DEC2HEX(MOD(BR17-65536,1024)+56320,4))))</f>
        <v/>
      </c>
      <c r="CM17" s="479" t="str">
        <f t="shared" ref="CM17:CM63" si="60">IF(AY17="","",IF(BS17&lt;65536,DEC2HEX(BS17,4),_xlfn.CONCAT(DEC2HEX(INT((BS17-65536)/1024)+55296,4),DEC2HEX(MOD(BS17-65536,1024)+56320,4))))</f>
        <v/>
      </c>
      <c r="CN17" s="479" t="str">
        <f t="shared" ref="CN17:CN63" si="61">IF(AZ17="","",IF(BT17&lt;65536,DEC2HEX(BT17,4),_xlfn.CONCAT(DEC2HEX(INT((BT17-65536)/1024)+55296,4),DEC2HEX(MOD(BT17-65536,1024)+56320,4))))</f>
        <v/>
      </c>
      <c r="CO17" s="479" t="str">
        <f t="shared" ref="CO17:CO63" si="62">IF(BA17="","",IF(BU17&lt;65536,DEC2HEX(BU17,4),_xlfn.CONCAT(DEC2HEX(INT((BU17-65536)/1024)+55296,4),DEC2HEX(MOD(BU17-65536,1024)+56320,4))))</f>
        <v/>
      </c>
      <c r="CP17" s="479" t="str">
        <f t="shared" ref="CP17:CP63" si="63">IF(BB17="","",IF(BV17&lt;65536,DEC2HEX(BV17,4),_xlfn.CONCAT(DEC2HEX(INT((BV17-65536)/1024)+55296,4),DEC2HEX(MOD(BV17-65536,1024)+56320,4))))</f>
        <v/>
      </c>
      <c r="CQ17" s="479" t="str">
        <f t="shared" ref="CQ17:CQ63" si="64">IF(BC17="","",IF(BW17&lt;65536,DEC2HEX(BW17,4),_xlfn.CONCAT(DEC2HEX(INT((BW17-65536)/1024)+55296,4),DEC2HEX(MOD(BW17-65536,1024)+56320,4))))</f>
        <v/>
      </c>
      <c r="CR17" s="479" t="str">
        <f t="shared" ref="CR17:CR63" si="65">IF(BD17="","",IF(BX17&lt;65536,DEC2HEX(BX17,4),_xlfn.CONCAT(DEC2HEX(INT((BX17-65536)/1024)+55296,4),DEC2HEX(MOD(BX17-65536,1024)+56320,4))))</f>
        <v/>
      </c>
      <c r="CS17" s="469" t="str">
        <f t="shared" ref="CS17:CS63" si="66">IF(BE17="","",IF(BY17&lt;65536,DEC2HEX(BY17,4),_xlfn.CONCAT(DEC2HEX(INT((BY17-65536)/1024)+55296,4),DEC2HEX(MOD(BY17-65536,1024)+56320,4))))</f>
        <v/>
      </c>
      <c r="CT17" s="490">
        <f t="shared" ref="CT17:CT63" si="67">LEN(CU17)</f>
        <v>0</v>
      </c>
      <c r="CU17" s="491" t="str">
        <f t="shared" ref="CU17:CU63" si="68">_xlfn.CONCAT(BZ17:CS17)</f>
        <v/>
      </c>
      <c r="CV17" s="146" t="str">
        <f t="shared" si="4"/>
        <v/>
      </c>
      <c r="CW17" s="266">
        <f t="shared" si="5"/>
        <v>1572866</v>
      </c>
    </row>
    <row r="18" spans="1:101">
      <c r="A18" s="125"/>
      <c r="B18" s="125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44" t="s">
        <v>35</v>
      </c>
      <c r="O18" s="145" t="s">
        <v>37</v>
      </c>
      <c r="P18" s="145" t="s">
        <v>6</v>
      </c>
      <c r="Q18" s="475" t="str">
        <f>IF(C4="","",C4)</f>
        <v/>
      </c>
      <c r="R18" s="478">
        <v>1</v>
      </c>
      <c r="S18" s="479">
        <f t="shared" ref="S18:AK18" si="69">R18+IF(BF18&lt;65536,1,2)</f>
        <v>3</v>
      </c>
      <c r="T18" s="479">
        <f t="shared" si="69"/>
        <v>5</v>
      </c>
      <c r="U18" s="479">
        <f t="shared" si="69"/>
        <v>7</v>
      </c>
      <c r="V18" s="479">
        <f t="shared" si="69"/>
        <v>9</v>
      </c>
      <c r="W18" s="479">
        <f t="shared" si="69"/>
        <v>11</v>
      </c>
      <c r="X18" s="479">
        <f t="shared" si="69"/>
        <v>13</v>
      </c>
      <c r="Y18" s="479">
        <f t="shared" si="69"/>
        <v>15</v>
      </c>
      <c r="Z18" s="479">
        <f t="shared" si="69"/>
        <v>17</v>
      </c>
      <c r="AA18" s="479">
        <f t="shared" si="69"/>
        <v>19</v>
      </c>
      <c r="AB18" s="479">
        <f t="shared" si="69"/>
        <v>21</v>
      </c>
      <c r="AC18" s="479">
        <f t="shared" si="69"/>
        <v>23</v>
      </c>
      <c r="AD18" s="479">
        <f t="shared" si="69"/>
        <v>25</v>
      </c>
      <c r="AE18" s="479">
        <f t="shared" si="69"/>
        <v>27</v>
      </c>
      <c r="AF18" s="479">
        <f t="shared" si="69"/>
        <v>29</v>
      </c>
      <c r="AG18" s="479">
        <f t="shared" si="69"/>
        <v>31</v>
      </c>
      <c r="AH18" s="479">
        <f t="shared" si="69"/>
        <v>33</v>
      </c>
      <c r="AI18" s="479">
        <f t="shared" si="69"/>
        <v>35</v>
      </c>
      <c r="AJ18" s="479">
        <f t="shared" si="69"/>
        <v>37</v>
      </c>
      <c r="AK18" s="479">
        <f t="shared" si="69"/>
        <v>39</v>
      </c>
      <c r="AL18" s="479" t="str">
        <f t="shared" si="7"/>
        <v/>
      </c>
      <c r="AM18" s="479" t="str">
        <f t="shared" si="8"/>
        <v/>
      </c>
      <c r="AN18" s="479" t="str">
        <f t="shared" si="9"/>
        <v/>
      </c>
      <c r="AO18" s="479" t="str">
        <f t="shared" si="10"/>
        <v/>
      </c>
      <c r="AP18" s="479" t="str">
        <f t="shared" si="11"/>
        <v/>
      </c>
      <c r="AQ18" s="479" t="str">
        <f t="shared" si="12"/>
        <v/>
      </c>
      <c r="AR18" s="479" t="str">
        <f t="shared" si="13"/>
        <v/>
      </c>
      <c r="AS18" s="479" t="str">
        <f t="shared" si="14"/>
        <v/>
      </c>
      <c r="AT18" s="479" t="str">
        <f t="shared" si="15"/>
        <v/>
      </c>
      <c r="AU18" s="479" t="str">
        <f t="shared" si="16"/>
        <v/>
      </c>
      <c r="AV18" s="479" t="str">
        <f t="shared" si="17"/>
        <v/>
      </c>
      <c r="AW18" s="479" t="str">
        <f t="shared" si="18"/>
        <v/>
      </c>
      <c r="AX18" s="479" t="str">
        <f t="shared" si="19"/>
        <v/>
      </c>
      <c r="AY18" s="479" t="str">
        <f t="shared" si="20"/>
        <v/>
      </c>
      <c r="AZ18" s="479" t="str">
        <f t="shared" si="21"/>
        <v/>
      </c>
      <c r="BA18" s="479" t="str">
        <f t="shared" si="22"/>
        <v/>
      </c>
      <c r="BB18" s="479" t="str">
        <f t="shared" si="23"/>
        <v/>
      </c>
      <c r="BC18" s="479" t="str">
        <f t="shared" si="24"/>
        <v/>
      </c>
      <c r="BD18" s="479" t="str">
        <f t="shared" si="25"/>
        <v/>
      </c>
      <c r="BE18" s="479" t="str">
        <f t="shared" si="26"/>
        <v/>
      </c>
      <c r="BF18" s="479" t="str">
        <f t="shared" si="27"/>
        <v/>
      </c>
      <c r="BG18" s="479" t="str">
        <f t="shared" si="28"/>
        <v/>
      </c>
      <c r="BH18" s="479" t="str">
        <f t="shared" si="29"/>
        <v/>
      </c>
      <c r="BI18" s="479" t="str">
        <f t="shared" si="30"/>
        <v/>
      </c>
      <c r="BJ18" s="479" t="str">
        <f t="shared" si="31"/>
        <v/>
      </c>
      <c r="BK18" s="479" t="str">
        <f t="shared" si="32"/>
        <v/>
      </c>
      <c r="BL18" s="479" t="str">
        <f t="shared" si="33"/>
        <v/>
      </c>
      <c r="BM18" s="479" t="str">
        <f t="shared" si="34"/>
        <v/>
      </c>
      <c r="BN18" s="479" t="str">
        <f t="shared" si="35"/>
        <v/>
      </c>
      <c r="BO18" s="479" t="str">
        <f t="shared" si="36"/>
        <v/>
      </c>
      <c r="BP18" s="479" t="str">
        <f t="shared" si="37"/>
        <v/>
      </c>
      <c r="BQ18" s="479" t="str">
        <f t="shared" si="38"/>
        <v/>
      </c>
      <c r="BR18" s="479" t="str">
        <f t="shared" si="39"/>
        <v/>
      </c>
      <c r="BS18" s="479" t="str">
        <f t="shared" si="40"/>
        <v/>
      </c>
      <c r="BT18" s="479" t="str">
        <f t="shared" si="41"/>
        <v/>
      </c>
      <c r="BU18" s="479" t="str">
        <f t="shared" si="42"/>
        <v/>
      </c>
      <c r="BV18" s="479" t="str">
        <f t="shared" si="43"/>
        <v/>
      </c>
      <c r="BW18" s="479" t="str">
        <f t="shared" si="44"/>
        <v/>
      </c>
      <c r="BX18" s="479" t="str">
        <f t="shared" si="45"/>
        <v/>
      </c>
      <c r="BY18" s="479" t="str">
        <f t="shared" si="46"/>
        <v/>
      </c>
      <c r="BZ18" s="479" t="str">
        <f t="shared" si="47"/>
        <v/>
      </c>
      <c r="CA18" s="479" t="str">
        <f t="shared" si="48"/>
        <v/>
      </c>
      <c r="CB18" s="479" t="str">
        <f t="shared" si="49"/>
        <v/>
      </c>
      <c r="CC18" s="479" t="str">
        <f t="shared" si="50"/>
        <v/>
      </c>
      <c r="CD18" s="479" t="str">
        <f t="shared" si="51"/>
        <v/>
      </c>
      <c r="CE18" s="479" t="str">
        <f t="shared" si="52"/>
        <v/>
      </c>
      <c r="CF18" s="479" t="str">
        <f t="shared" si="53"/>
        <v/>
      </c>
      <c r="CG18" s="479" t="str">
        <f t="shared" si="54"/>
        <v/>
      </c>
      <c r="CH18" s="479" t="str">
        <f t="shared" si="55"/>
        <v/>
      </c>
      <c r="CI18" s="479" t="str">
        <f t="shared" si="56"/>
        <v/>
      </c>
      <c r="CJ18" s="479" t="str">
        <f t="shared" si="57"/>
        <v/>
      </c>
      <c r="CK18" s="479" t="str">
        <f t="shared" si="58"/>
        <v/>
      </c>
      <c r="CL18" s="479" t="str">
        <f t="shared" si="59"/>
        <v/>
      </c>
      <c r="CM18" s="479" t="str">
        <f t="shared" si="60"/>
        <v/>
      </c>
      <c r="CN18" s="479" t="str">
        <f t="shared" si="61"/>
        <v/>
      </c>
      <c r="CO18" s="479" t="str">
        <f t="shared" si="62"/>
        <v/>
      </c>
      <c r="CP18" s="479" t="str">
        <f t="shared" si="63"/>
        <v/>
      </c>
      <c r="CQ18" s="479" t="str">
        <f t="shared" si="64"/>
        <v/>
      </c>
      <c r="CR18" s="479" t="str">
        <f t="shared" si="65"/>
        <v/>
      </c>
      <c r="CS18" s="469" t="str">
        <f t="shared" si="66"/>
        <v/>
      </c>
      <c r="CT18" s="490">
        <f t="shared" si="67"/>
        <v>0</v>
      </c>
      <c r="CU18" s="491" t="str">
        <f t="shared" si="68"/>
        <v/>
      </c>
      <c r="CV18" s="146" t="str">
        <f t="shared" si="4"/>
        <v/>
      </c>
      <c r="CW18" s="266">
        <f t="shared" si="5"/>
        <v>1572868</v>
      </c>
    </row>
    <row r="19" spans="1:101">
      <c r="A19" s="125"/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44" t="s">
        <v>35</v>
      </c>
      <c r="O19" s="145" t="s">
        <v>37</v>
      </c>
      <c r="P19" s="145" t="s">
        <v>7</v>
      </c>
      <c r="Q19" s="475" t="str">
        <f>IF(D4="","",D4)</f>
        <v/>
      </c>
      <c r="R19" s="478">
        <v>1</v>
      </c>
      <c r="S19" s="479">
        <f t="shared" ref="S19:AK19" si="70">R19+IF(BF19&lt;65536,1,2)</f>
        <v>3</v>
      </c>
      <c r="T19" s="479">
        <f t="shared" si="70"/>
        <v>5</v>
      </c>
      <c r="U19" s="479">
        <f t="shared" si="70"/>
        <v>7</v>
      </c>
      <c r="V19" s="479">
        <f t="shared" si="70"/>
        <v>9</v>
      </c>
      <c r="W19" s="479">
        <f t="shared" si="70"/>
        <v>11</v>
      </c>
      <c r="X19" s="479">
        <f t="shared" si="70"/>
        <v>13</v>
      </c>
      <c r="Y19" s="479">
        <f t="shared" si="70"/>
        <v>15</v>
      </c>
      <c r="Z19" s="479">
        <f t="shared" si="70"/>
        <v>17</v>
      </c>
      <c r="AA19" s="479">
        <f t="shared" si="70"/>
        <v>19</v>
      </c>
      <c r="AB19" s="479">
        <f t="shared" si="70"/>
        <v>21</v>
      </c>
      <c r="AC19" s="479">
        <f t="shared" si="70"/>
        <v>23</v>
      </c>
      <c r="AD19" s="479">
        <f t="shared" si="70"/>
        <v>25</v>
      </c>
      <c r="AE19" s="479">
        <f t="shared" si="70"/>
        <v>27</v>
      </c>
      <c r="AF19" s="479">
        <f t="shared" si="70"/>
        <v>29</v>
      </c>
      <c r="AG19" s="479">
        <f t="shared" si="70"/>
        <v>31</v>
      </c>
      <c r="AH19" s="479">
        <f t="shared" si="70"/>
        <v>33</v>
      </c>
      <c r="AI19" s="479">
        <f t="shared" si="70"/>
        <v>35</v>
      </c>
      <c r="AJ19" s="479">
        <f t="shared" si="70"/>
        <v>37</v>
      </c>
      <c r="AK19" s="479">
        <f t="shared" si="70"/>
        <v>39</v>
      </c>
      <c r="AL19" s="479" t="str">
        <f t="shared" si="7"/>
        <v/>
      </c>
      <c r="AM19" s="479" t="str">
        <f t="shared" si="8"/>
        <v/>
      </c>
      <c r="AN19" s="479" t="str">
        <f t="shared" si="9"/>
        <v/>
      </c>
      <c r="AO19" s="479" t="str">
        <f t="shared" si="10"/>
        <v/>
      </c>
      <c r="AP19" s="479" t="str">
        <f t="shared" si="11"/>
        <v/>
      </c>
      <c r="AQ19" s="479" t="str">
        <f t="shared" si="12"/>
        <v/>
      </c>
      <c r="AR19" s="479" t="str">
        <f t="shared" si="13"/>
        <v/>
      </c>
      <c r="AS19" s="479" t="str">
        <f t="shared" si="14"/>
        <v/>
      </c>
      <c r="AT19" s="479" t="str">
        <f t="shared" si="15"/>
        <v/>
      </c>
      <c r="AU19" s="479" t="str">
        <f t="shared" si="16"/>
        <v/>
      </c>
      <c r="AV19" s="479" t="str">
        <f t="shared" si="17"/>
        <v/>
      </c>
      <c r="AW19" s="479" t="str">
        <f t="shared" si="18"/>
        <v/>
      </c>
      <c r="AX19" s="479" t="str">
        <f t="shared" si="19"/>
        <v/>
      </c>
      <c r="AY19" s="479" t="str">
        <f t="shared" si="20"/>
        <v/>
      </c>
      <c r="AZ19" s="479" t="str">
        <f t="shared" si="21"/>
        <v/>
      </c>
      <c r="BA19" s="479" t="str">
        <f t="shared" si="22"/>
        <v/>
      </c>
      <c r="BB19" s="479" t="str">
        <f t="shared" si="23"/>
        <v/>
      </c>
      <c r="BC19" s="479" t="str">
        <f t="shared" si="24"/>
        <v/>
      </c>
      <c r="BD19" s="479" t="str">
        <f t="shared" si="25"/>
        <v/>
      </c>
      <c r="BE19" s="479" t="str">
        <f t="shared" si="26"/>
        <v/>
      </c>
      <c r="BF19" s="479" t="str">
        <f t="shared" si="27"/>
        <v/>
      </c>
      <c r="BG19" s="479" t="str">
        <f t="shared" si="28"/>
        <v/>
      </c>
      <c r="BH19" s="479" t="str">
        <f t="shared" si="29"/>
        <v/>
      </c>
      <c r="BI19" s="479" t="str">
        <f t="shared" si="30"/>
        <v/>
      </c>
      <c r="BJ19" s="479" t="str">
        <f t="shared" si="31"/>
        <v/>
      </c>
      <c r="BK19" s="479" t="str">
        <f t="shared" si="32"/>
        <v/>
      </c>
      <c r="BL19" s="479" t="str">
        <f t="shared" si="33"/>
        <v/>
      </c>
      <c r="BM19" s="479" t="str">
        <f t="shared" si="34"/>
        <v/>
      </c>
      <c r="BN19" s="479" t="str">
        <f t="shared" si="35"/>
        <v/>
      </c>
      <c r="BO19" s="479" t="str">
        <f t="shared" si="36"/>
        <v/>
      </c>
      <c r="BP19" s="479" t="str">
        <f t="shared" si="37"/>
        <v/>
      </c>
      <c r="BQ19" s="479" t="str">
        <f t="shared" si="38"/>
        <v/>
      </c>
      <c r="BR19" s="479" t="str">
        <f t="shared" si="39"/>
        <v/>
      </c>
      <c r="BS19" s="479" t="str">
        <f t="shared" si="40"/>
        <v/>
      </c>
      <c r="BT19" s="479" t="str">
        <f t="shared" si="41"/>
        <v/>
      </c>
      <c r="BU19" s="479" t="str">
        <f t="shared" si="42"/>
        <v/>
      </c>
      <c r="BV19" s="479" t="str">
        <f t="shared" si="43"/>
        <v/>
      </c>
      <c r="BW19" s="479" t="str">
        <f t="shared" si="44"/>
        <v/>
      </c>
      <c r="BX19" s="479" t="str">
        <f t="shared" si="45"/>
        <v/>
      </c>
      <c r="BY19" s="479" t="str">
        <f t="shared" si="46"/>
        <v/>
      </c>
      <c r="BZ19" s="479" t="str">
        <f t="shared" si="47"/>
        <v/>
      </c>
      <c r="CA19" s="479" t="str">
        <f t="shared" si="48"/>
        <v/>
      </c>
      <c r="CB19" s="479" t="str">
        <f t="shared" si="49"/>
        <v/>
      </c>
      <c r="CC19" s="479" t="str">
        <f t="shared" si="50"/>
        <v/>
      </c>
      <c r="CD19" s="479" t="str">
        <f t="shared" si="51"/>
        <v/>
      </c>
      <c r="CE19" s="479" t="str">
        <f t="shared" si="52"/>
        <v/>
      </c>
      <c r="CF19" s="479" t="str">
        <f t="shared" si="53"/>
        <v/>
      </c>
      <c r="CG19" s="479" t="str">
        <f t="shared" si="54"/>
        <v/>
      </c>
      <c r="CH19" s="479" t="str">
        <f t="shared" si="55"/>
        <v/>
      </c>
      <c r="CI19" s="479" t="str">
        <f t="shared" si="56"/>
        <v/>
      </c>
      <c r="CJ19" s="479" t="str">
        <f t="shared" si="57"/>
        <v/>
      </c>
      <c r="CK19" s="479" t="str">
        <f t="shared" si="58"/>
        <v/>
      </c>
      <c r="CL19" s="479" t="str">
        <f t="shared" si="59"/>
        <v/>
      </c>
      <c r="CM19" s="479" t="str">
        <f t="shared" si="60"/>
        <v/>
      </c>
      <c r="CN19" s="479" t="str">
        <f t="shared" si="61"/>
        <v/>
      </c>
      <c r="CO19" s="479" t="str">
        <f t="shared" si="62"/>
        <v/>
      </c>
      <c r="CP19" s="479" t="str">
        <f t="shared" si="63"/>
        <v/>
      </c>
      <c r="CQ19" s="479" t="str">
        <f t="shared" si="64"/>
        <v/>
      </c>
      <c r="CR19" s="479" t="str">
        <f t="shared" si="65"/>
        <v/>
      </c>
      <c r="CS19" s="469" t="str">
        <f t="shared" si="66"/>
        <v/>
      </c>
      <c r="CT19" s="490">
        <f t="shared" si="67"/>
        <v>0</v>
      </c>
      <c r="CU19" s="491" t="str">
        <f t="shared" si="68"/>
        <v/>
      </c>
      <c r="CV19" s="146" t="str">
        <f t="shared" si="4"/>
        <v/>
      </c>
      <c r="CW19" s="266">
        <f t="shared" si="5"/>
        <v>1572872</v>
      </c>
    </row>
    <row r="20" spans="1:101">
      <c r="A20" s="125"/>
      <c r="B20" s="125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44" t="s">
        <v>35</v>
      </c>
      <c r="O20" s="145" t="s">
        <v>37</v>
      </c>
      <c r="P20" s="145" t="s">
        <v>8</v>
      </c>
      <c r="Q20" s="475" t="str">
        <f>IF(E4="","",E4)</f>
        <v/>
      </c>
      <c r="R20" s="478">
        <v>1</v>
      </c>
      <c r="S20" s="479">
        <f t="shared" ref="S20:AK20" si="71">R20+IF(BF20&lt;65536,1,2)</f>
        <v>3</v>
      </c>
      <c r="T20" s="479">
        <f t="shared" si="71"/>
        <v>5</v>
      </c>
      <c r="U20" s="479">
        <f t="shared" si="71"/>
        <v>7</v>
      </c>
      <c r="V20" s="479">
        <f t="shared" si="71"/>
        <v>9</v>
      </c>
      <c r="W20" s="479">
        <f t="shared" si="71"/>
        <v>11</v>
      </c>
      <c r="X20" s="479">
        <f t="shared" si="71"/>
        <v>13</v>
      </c>
      <c r="Y20" s="479">
        <f t="shared" si="71"/>
        <v>15</v>
      </c>
      <c r="Z20" s="479">
        <f t="shared" si="71"/>
        <v>17</v>
      </c>
      <c r="AA20" s="479">
        <f t="shared" si="71"/>
        <v>19</v>
      </c>
      <c r="AB20" s="479">
        <f t="shared" si="71"/>
        <v>21</v>
      </c>
      <c r="AC20" s="479">
        <f t="shared" si="71"/>
        <v>23</v>
      </c>
      <c r="AD20" s="479">
        <f t="shared" si="71"/>
        <v>25</v>
      </c>
      <c r="AE20" s="479">
        <f t="shared" si="71"/>
        <v>27</v>
      </c>
      <c r="AF20" s="479">
        <f t="shared" si="71"/>
        <v>29</v>
      </c>
      <c r="AG20" s="479">
        <f t="shared" si="71"/>
        <v>31</v>
      </c>
      <c r="AH20" s="479">
        <f t="shared" si="71"/>
        <v>33</v>
      </c>
      <c r="AI20" s="479">
        <f t="shared" si="71"/>
        <v>35</v>
      </c>
      <c r="AJ20" s="479">
        <f t="shared" si="71"/>
        <v>37</v>
      </c>
      <c r="AK20" s="479">
        <f t="shared" si="71"/>
        <v>39</v>
      </c>
      <c r="AL20" s="479" t="str">
        <f t="shared" si="7"/>
        <v/>
      </c>
      <c r="AM20" s="479" t="str">
        <f t="shared" si="8"/>
        <v/>
      </c>
      <c r="AN20" s="479" t="str">
        <f t="shared" si="9"/>
        <v/>
      </c>
      <c r="AO20" s="479" t="str">
        <f t="shared" si="10"/>
        <v/>
      </c>
      <c r="AP20" s="479" t="str">
        <f t="shared" si="11"/>
        <v/>
      </c>
      <c r="AQ20" s="479" t="str">
        <f t="shared" si="12"/>
        <v/>
      </c>
      <c r="AR20" s="479" t="str">
        <f t="shared" si="13"/>
        <v/>
      </c>
      <c r="AS20" s="479" t="str">
        <f t="shared" si="14"/>
        <v/>
      </c>
      <c r="AT20" s="479" t="str">
        <f t="shared" si="15"/>
        <v/>
      </c>
      <c r="AU20" s="479" t="str">
        <f t="shared" si="16"/>
        <v/>
      </c>
      <c r="AV20" s="479" t="str">
        <f t="shared" si="17"/>
        <v/>
      </c>
      <c r="AW20" s="479" t="str">
        <f t="shared" si="18"/>
        <v/>
      </c>
      <c r="AX20" s="479" t="str">
        <f t="shared" si="19"/>
        <v/>
      </c>
      <c r="AY20" s="479" t="str">
        <f t="shared" si="20"/>
        <v/>
      </c>
      <c r="AZ20" s="479" t="str">
        <f t="shared" si="21"/>
        <v/>
      </c>
      <c r="BA20" s="479" t="str">
        <f t="shared" si="22"/>
        <v/>
      </c>
      <c r="BB20" s="479" t="str">
        <f t="shared" si="23"/>
        <v/>
      </c>
      <c r="BC20" s="479" t="str">
        <f t="shared" si="24"/>
        <v/>
      </c>
      <c r="BD20" s="479" t="str">
        <f t="shared" si="25"/>
        <v/>
      </c>
      <c r="BE20" s="479" t="str">
        <f t="shared" si="26"/>
        <v/>
      </c>
      <c r="BF20" s="479" t="str">
        <f t="shared" si="27"/>
        <v/>
      </c>
      <c r="BG20" s="479" t="str">
        <f t="shared" si="28"/>
        <v/>
      </c>
      <c r="BH20" s="479" t="str">
        <f t="shared" si="29"/>
        <v/>
      </c>
      <c r="BI20" s="479" t="str">
        <f t="shared" si="30"/>
        <v/>
      </c>
      <c r="BJ20" s="479" t="str">
        <f t="shared" si="31"/>
        <v/>
      </c>
      <c r="BK20" s="479" t="str">
        <f t="shared" si="32"/>
        <v/>
      </c>
      <c r="BL20" s="479" t="str">
        <f t="shared" si="33"/>
        <v/>
      </c>
      <c r="BM20" s="479" t="str">
        <f t="shared" si="34"/>
        <v/>
      </c>
      <c r="BN20" s="479" t="str">
        <f t="shared" si="35"/>
        <v/>
      </c>
      <c r="BO20" s="479" t="str">
        <f t="shared" si="36"/>
        <v/>
      </c>
      <c r="BP20" s="479" t="str">
        <f t="shared" si="37"/>
        <v/>
      </c>
      <c r="BQ20" s="479" t="str">
        <f t="shared" si="38"/>
        <v/>
      </c>
      <c r="BR20" s="479" t="str">
        <f t="shared" si="39"/>
        <v/>
      </c>
      <c r="BS20" s="479" t="str">
        <f t="shared" si="40"/>
        <v/>
      </c>
      <c r="BT20" s="479" t="str">
        <f t="shared" si="41"/>
        <v/>
      </c>
      <c r="BU20" s="479" t="str">
        <f t="shared" si="42"/>
        <v/>
      </c>
      <c r="BV20" s="479" t="str">
        <f t="shared" si="43"/>
        <v/>
      </c>
      <c r="BW20" s="479" t="str">
        <f t="shared" si="44"/>
        <v/>
      </c>
      <c r="BX20" s="479" t="str">
        <f t="shared" si="45"/>
        <v/>
      </c>
      <c r="BY20" s="479" t="str">
        <f t="shared" si="46"/>
        <v/>
      </c>
      <c r="BZ20" s="479" t="str">
        <f t="shared" si="47"/>
        <v/>
      </c>
      <c r="CA20" s="479" t="str">
        <f t="shared" si="48"/>
        <v/>
      </c>
      <c r="CB20" s="479" t="str">
        <f t="shared" si="49"/>
        <v/>
      </c>
      <c r="CC20" s="479" t="str">
        <f t="shared" si="50"/>
        <v/>
      </c>
      <c r="CD20" s="479" t="str">
        <f t="shared" si="51"/>
        <v/>
      </c>
      <c r="CE20" s="479" t="str">
        <f t="shared" si="52"/>
        <v/>
      </c>
      <c r="CF20" s="479" t="str">
        <f t="shared" si="53"/>
        <v/>
      </c>
      <c r="CG20" s="479" t="str">
        <f t="shared" si="54"/>
        <v/>
      </c>
      <c r="CH20" s="479" t="str">
        <f t="shared" si="55"/>
        <v/>
      </c>
      <c r="CI20" s="479" t="str">
        <f t="shared" si="56"/>
        <v/>
      </c>
      <c r="CJ20" s="479" t="str">
        <f t="shared" si="57"/>
        <v/>
      </c>
      <c r="CK20" s="479" t="str">
        <f t="shared" si="58"/>
        <v/>
      </c>
      <c r="CL20" s="479" t="str">
        <f t="shared" si="59"/>
        <v/>
      </c>
      <c r="CM20" s="479" t="str">
        <f t="shared" si="60"/>
        <v/>
      </c>
      <c r="CN20" s="479" t="str">
        <f t="shared" si="61"/>
        <v/>
      </c>
      <c r="CO20" s="479" t="str">
        <f t="shared" si="62"/>
        <v/>
      </c>
      <c r="CP20" s="479" t="str">
        <f t="shared" si="63"/>
        <v/>
      </c>
      <c r="CQ20" s="479" t="str">
        <f t="shared" si="64"/>
        <v/>
      </c>
      <c r="CR20" s="479" t="str">
        <f t="shared" si="65"/>
        <v/>
      </c>
      <c r="CS20" s="469" t="str">
        <f t="shared" si="66"/>
        <v/>
      </c>
      <c r="CT20" s="490">
        <f t="shared" si="67"/>
        <v>0</v>
      </c>
      <c r="CU20" s="491" t="str">
        <f t="shared" si="68"/>
        <v/>
      </c>
      <c r="CV20" s="146" t="str">
        <f t="shared" si="4"/>
        <v/>
      </c>
      <c r="CW20" s="266">
        <f t="shared" si="5"/>
        <v>1572880</v>
      </c>
    </row>
    <row r="21" spans="1:101">
      <c r="A21" s="125"/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44" t="s">
        <v>35</v>
      </c>
      <c r="O21" s="145" t="s">
        <v>37</v>
      </c>
      <c r="P21" s="145" t="s">
        <v>23</v>
      </c>
      <c r="Q21" s="475" t="str">
        <f>IF(A6="","",A6)</f>
        <v/>
      </c>
      <c r="R21" s="478">
        <v>1</v>
      </c>
      <c r="S21" s="479">
        <f t="shared" ref="S21:AK21" si="72">R21+IF(BF21&lt;65536,1,2)</f>
        <v>3</v>
      </c>
      <c r="T21" s="479">
        <f t="shared" si="72"/>
        <v>5</v>
      </c>
      <c r="U21" s="479">
        <f t="shared" si="72"/>
        <v>7</v>
      </c>
      <c r="V21" s="479">
        <f t="shared" si="72"/>
        <v>9</v>
      </c>
      <c r="W21" s="479">
        <f t="shared" si="72"/>
        <v>11</v>
      </c>
      <c r="X21" s="479">
        <f t="shared" si="72"/>
        <v>13</v>
      </c>
      <c r="Y21" s="479">
        <f t="shared" si="72"/>
        <v>15</v>
      </c>
      <c r="Z21" s="479">
        <f t="shared" si="72"/>
        <v>17</v>
      </c>
      <c r="AA21" s="479">
        <f t="shared" si="72"/>
        <v>19</v>
      </c>
      <c r="AB21" s="479">
        <f t="shared" si="72"/>
        <v>21</v>
      </c>
      <c r="AC21" s="479">
        <f t="shared" si="72"/>
        <v>23</v>
      </c>
      <c r="AD21" s="479">
        <f t="shared" si="72"/>
        <v>25</v>
      </c>
      <c r="AE21" s="479">
        <f t="shared" si="72"/>
        <v>27</v>
      </c>
      <c r="AF21" s="479">
        <f t="shared" si="72"/>
        <v>29</v>
      </c>
      <c r="AG21" s="479">
        <f t="shared" si="72"/>
        <v>31</v>
      </c>
      <c r="AH21" s="479">
        <f t="shared" si="72"/>
        <v>33</v>
      </c>
      <c r="AI21" s="479">
        <f t="shared" si="72"/>
        <v>35</v>
      </c>
      <c r="AJ21" s="479">
        <f t="shared" si="72"/>
        <v>37</v>
      </c>
      <c r="AK21" s="479">
        <f t="shared" si="72"/>
        <v>39</v>
      </c>
      <c r="AL21" s="479" t="str">
        <f t="shared" si="7"/>
        <v/>
      </c>
      <c r="AM21" s="479" t="str">
        <f t="shared" si="8"/>
        <v/>
      </c>
      <c r="AN21" s="479" t="str">
        <f t="shared" si="9"/>
        <v/>
      </c>
      <c r="AO21" s="479" t="str">
        <f t="shared" si="10"/>
        <v/>
      </c>
      <c r="AP21" s="479" t="str">
        <f t="shared" si="11"/>
        <v/>
      </c>
      <c r="AQ21" s="479" t="str">
        <f t="shared" si="12"/>
        <v/>
      </c>
      <c r="AR21" s="479" t="str">
        <f t="shared" si="13"/>
        <v/>
      </c>
      <c r="AS21" s="479" t="str">
        <f t="shared" si="14"/>
        <v/>
      </c>
      <c r="AT21" s="479" t="str">
        <f t="shared" si="15"/>
        <v/>
      </c>
      <c r="AU21" s="479" t="str">
        <f t="shared" si="16"/>
        <v/>
      </c>
      <c r="AV21" s="479" t="str">
        <f t="shared" si="17"/>
        <v/>
      </c>
      <c r="AW21" s="479" t="str">
        <f t="shared" si="18"/>
        <v/>
      </c>
      <c r="AX21" s="479" t="str">
        <f t="shared" si="19"/>
        <v/>
      </c>
      <c r="AY21" s="479" t="str">
        <f t="shared" si="20"/>
        <v/>
      </c>
      <c r="AZ21" s="479" t="str">
        <f t="shared" si="21"/>
        <v/>
      </c>
      <c r="BA21" s="479" t="str">
        <f t="shared" si="22"/>
        <v/>
      </c>
      <c r="BB21" s="479" t="str">
        <f t="shared" si="23"/>
        <v/>
      </c>
      <c r="BC21" s="479" t="str">
        <f t="shared" si="24"/>
        <v/>
      </c>
      <c r="BD21" s="479" t="str">
        <f t="shared" si="25"/>
        <v/>
      </c>
      <c r="BE21" s="479" t="str">
        <f t="shared" si="26"/>
        <v/>
      </c>
      <c r="BF21" s="479" t="str">
        <f t="shared" si="27"/>
        <v/>
      </c>
      <c r="BG21" s="479" t="str">
        <f t="shared" si="28"/>
        <v/>
      </c>
      <c r="BH21" s="479" t="str">
        <f t="shared" si="29"/>
        <v/>
      </c>
      <c r="BI21" s="479" t="str">
        <f t="shared" si="30"/>
        <v/>
      </c>
      <c r="BJ21" s="479" t="str">
        <f t="shared" si="31"/>
        <v/>
      </c>
      <c r="BK21" s="479" t="str">
        <f t="shared" si="32"/>
        <v/>
      </c>
      <c r="BL21" s="479" t="str">
        <f t="shared" si="33"/>
        <v/>
      </c>
      <c r="BM21" s="479" t="str">
        <f t="shared" si="34"/>
        <v/>
      </c>
      <c r="BN21" s="479" t="str">
        <f t="shared" si="35"/>
        <v/>
      </c>
      <c r="BO21" s="479" t="str">
        <f t="shared" si="36"/>
        <v/>
      </c>
      <c r="BP21" s="479" t="str">
        <f t="shared" si="37"/>
        <v/>
      </c>
      <c r="BQ21" s="479" t="str">
        <f t="shared" si="38"/>
        <v/>
      </c>
      <c r="BR21" s="479" t="str">
        <f t="shared" si="39"/>
        <v/>
      </c>
      <c r="BS21" s="479" t="str">
        <f t="shared" si="40"/>
        <v/>
      </c>
      <c r="BT21" s="479" t="str">
        <f t="shared" si="41"/>
        <v/>
      </c>
      <c r="BU21" s="479" t="str">
        <f t="shared" si="42"/>
        <v/>
      </c>
      <c r="BV21" s="479" t="str">
        <f t="shared" si="43"/>
        <v/>
      </c>
      <c r="BW21" s="479" t="str">
        <f t="shared" si="44"/>
        <v/>
      </c>
      <c r="BX21" s="479" t="str">
        <f t="shared" si="45"/>
        <v/>
      </c>
      <c r="BY21" s="479" t="str">
        <f t="shared" si="46"/>
        <v/>
      </c>
      <c r="BZ21" s="479" t="str">
        <f t="shared" si="47"/>
        <v/>
      </c>
      <c r="CA21" s="479" t="str">
        <f t="shared" si="48"/>
        <v/>
      </c>
      <c r="CB21" s="479" t="str">
        <f t="shared" si="49"/>
        <v/>
      </c>
      <c r="CC21" s="479" t="str">
        <f t="shared" si="50"/>
        <v/>
      </c>
      <c r="CD21" s="479" t="str">
        <f t="shared" si="51"/>
        <v/>
      </c>
      <c r="CE21" s="479" t="str">
        <f t="shared" si="52"/>
        <v/>
      </c>
      <c r="CF21" s="479" t="str">
        <f t="shared" si="53"/>
        <v/>
      </c>
      <c r="CG21" s="479" t="str">
        <f t="shared" si="54"/>
        <v/>
      </c>
      <c r="CH21" s="479" t="str">
        <f t="shared" si="55"/>
        <v/>
      </c>
      <c r="CI21" s="479" t="str">
        <f t="shared" si="56"/>
        <v/>
      </c>
      <c r="CJ21" s="479" t="str">
        <f t="shared" si="57"/>
        <v/>
      </c>
      <c r="CK21" s="479" t="str">
        <f t="shared" si="58"/>
        <v/>
      </c>
      <c r="CL21" s="479" t="str">
        <f t="shared" si="59"/>
        <v/>
      </c>
      <c r="CM21" s="479" t="str">
        <f t="shared" si="60"/>
        <v/>
      </c>
      <c r="CN21" s="479" t="str">
        <f t="shared" si="61"/>
        <v/>
      </c>
      <c r="CO21" s="479" t="str">
        <f t="shared" si="62"/>
        <v/>
      </c>
      <c r="CP21" s="479" t="str">
        <f t="shared" si="63"/>
        <v/>
      </c>
      <c r="CQ21" s="479" t="str">
        <f t="shared" si="64"/>
        <v/>
      </c>
      <c r="CR21" s="479" t="str">
        <f t="shared" si="65"/>
        <v/>
      </c>
      <c r="CS21" s="469" t="str">
        <f t="shared" si="66"/>
        <v/>
      </c>
      <c r="CT21" s="490">
        <f t="shared" si="67"/>
        <v>0</v>
      </c>
      <c r="CU21" s="491" t="str">
        <f t="shared" si="68"/>
        <v/>
      </c>
      <c r="CV21" s="146" t="str">
        <f t="shared" si="4"/>
        <v/>
      </c>
      <c r="CW21" s="266">
        <f t="shared" si="5"/>
        <v>1581056</v>
      </c>
    </row>
    <row r="22" spans="1:101">
      <c r="A22" s="125"/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44" t="s">
        <v>35</v>
      </c>
      <c r="O22" s="145" t="s">
        <v>37</v>
      </c>
      <c r="P22" s="145" t="s">
        <v>25</v>
      </c>
      <c r="Q22" s="475" t="str">
        <f>IF(B6="","",B6)</f>
        <v/>
      </c>
      <c r="R22" s="478">
        <v>1</v>
      </c>
      <c r="S22" s="479">
        <f t="shared" ref="S22:AK22" si="73">R22+IF(BF22&lt;65536,1,2)</f>
        <v>3</v>
      </c>
      <c r="T22" s="479">
        <f t="shared" si="73"/>
        <v>5</v>
      </c>
      <c r="U22" s="479">
        <f t="shared" si="73"/>
        <v>7</v>
      </c>
      <c r="V22" s="479">
        <f t="shared" si="73"/>
        <v>9</v>
      </c>
      <c r="W22" s="479">
        <f t="shared" si="73"/>
        <v>11</v>
      </c>
      <c r="X22" s="479">
        <f t="shared" si="73"/>
        <v>13</v>
      </c>
      <c r="Y22" s="479">
        <f t="shared" si="73"/>
        <v>15</v>
      </c>
      <c r="Z22" s="479">
        <f t="shared" si="73"/>
        <v>17</v>
      </c>
      <c r="AA22" s="479">
        <f t="shared" si="73"/>
        <v>19</v>
      </c>
      <c r="AB22" s="479">
        <f t="shared" si="73"/>
        <v>21</v>
      </c>
      <c r="AC22" s="479">
        <f t="shared" si="73"/>
        <v>23</v>
      </c>
      <c r="AD22" s="479">
        <f t="shared" si="73"/>
        <v>25</v>
      </c>
      <c r="AE22" s="479">
        <f t="shared" si="73"/>
        <v>27</v>
      </c>
      <c r="AF22" s="479">
        <f t="shared" si="73"/>
        <v>29</v>
      </c>
      <c r="AG22" s="479">
        <f t="shared" si="73"/>
        <v>31</v>
      </c>
      <c r="AH22" s="479">
        <f t="shared" si="73"/>
        <v>33</v>
      </c>
      <c r="AI22" s="479">
        <f t="shared" si="73"/>
        <v>35</v>
      </c>
      <c r="AJ22" s="479">
        <f t="shared" si="73"/>
        <v>37</v>
      </c>
      <c r="AK22" s="479">
        <f t="shared" si="73"/>
        <v>39</v>
      </c>
      <c r="AL22" s="479" t="str">
        <f t="shared" si="7"/>
        <v/>
      </c>
      <c r="AM22" s="479" t="str">
        <f t="shared" si="8"/>
        <v/>
      </c>
      <c r="AN22" s="479" t="str">
        <f t="shared" si="9"/>
        <v/>
      </c>
      <c r="AO22" s="479" t="str">
        <f t="shared" si="10"/>
        <v/>
      </c>
      <c r="AP22" s="479" t="str">
        <f t="shared" si="11"/>
        <v/>
      </c>
      <c r="AQ22" s="479" t="str">
        <f t="shared" si="12"/>
        <v/>
      </c>
      <c r="AR22" s="479" t="str">
        <f t="shared" si="13"/>
        <v/>
      </c>
      <c r="AS22" s="479" t="str">
        <f t="shared" si="14"/>
        <v/>
      </c>
      <c r="AT22" s="479" t="str">
        <f t="shared" si="15"/>
        <v/>
      </c>
      <c r="AU22" s="479" t="str">
        <f t="shared" si="16"/>
        <v/>
      </c>
      <c r="AV22" s="479" t="str">
        <f t="shared" si="17"/>
        <v/>
      </c>
      <c r="AW22" s="479" t="str">
        <f t="shared" si="18"/>
        <v/>
      </c>
      <c r="AX22" s="479" t="str">
        <f t="shared" si="19"/>
        <v/>
      </c>
      <c r="AY22" s="479" t="str">
        <f t="shared" si="20"/>
        <v/>
      </c>
      <c r="AZ22" s="479" t="str">
        <f t="shared" si="21"/>
        <v/>
      </c>
      <c r="BA22" s="479" t="str">
        <f t="shared" si="22"/>
        <v/>
      </c>
      <c r="BB22" s="479" t="str">
        <f t="shared" si="23"/>
        <v/>
      </c>
      <c r="BC22" s="479" t="str">
        <f t="shared" si="24"/>
        <v/>
      </c>
      <c r="BD22" s="479" t="str">
        <f t="shared" si="25"/>
        <v/>
      </c>
      <c r="BE22" s="479" t="str">
        <f t="shared" si="26"/>
        <v/>
      </c>
      <c r="BF22" s="479" t="str">
        <f t="shared" si="27"/>
        <v/>
      </c>
      <c r="BG22" s="479" t="str">
        <f t="shared" si="28"/>
        <v/>
      </c>
      <c r="BH22" s="479" t="str">
        <f t="shared" si="29"/>
        <v/>
      </c>
      <c r="BI22" s="479" t="str">
        <f t="shared" si="30"/>
        <v/>
      </c>
      <c r="BJ22" s="479" t="str">
        <f t="shared" si="31"/>
        <v/>
      </c>
      <c r="BK22" s="479" t="str">
        <f t="shared" si="32"/>
        <v/>
      </c>
      <c r="BL22" s="479" t="str">
        <f t="shared" si="33"/>
        <v/>
      </c>
      <c r="BM22" s="479" t="str">
        <f t="shared" si="34"/>
        <v/>
      </c>
      <c r="BN22" s="479" t="str">
        <f t="shared" si="35"/>
        <v/>
      </c>
      <c r="BO22" s="479" t="str">
        <f t="shared" si="36"/>
        <v/>
      </c>
      <c r="BP22" s="479" t="str">
        <f t="shared" si="37"/>
        <v/>
      </c>
      <c r="BQ22" s="479" t="str">
        <f t="shared" si="38"/>
        <v/>
      </c>
      <c r="BR22" s="479" t="str">
        <f t="shared" si="39"/>
        <v/>
      </c>
      <c r="BS22" s="479" t="str">
        <f t="shared" si="40"/>
        <v/>
      </c>
      <c r="BT22" s="479" t="str">
        <f t="shared" si="41"/>
        <v/>
      </c>
      <c r="BU22" s="479" t="str">
        <f t="shared" si="42"/>
        <v/>
      </c>
      <c r="BV22" s="479" t="str">
        <f t="shared" si="43"/>
        <v/>
      </c>
      <c r="BW22" s="479" t="str">
        <f t="shared" si="44"/>
        <v/>
      </c>
      <c r="BX22" s="479" t="str">
        <f t="shared" si="45"/>
        <v/>
      </c>
      <c r="BY22" s="479" t="str">
        <f t="shared" si="46"/>
        <v/>
      </c>
      <c r="BZ22" s="479" t="str">
        <f t="shared" si="47"/>
        <v/>
      </c>
      <c r="CA22" s="479" t="str">
        <f t="shared" si="48"/>
        <v/>
      </c>
      <c r="CB22" s="479" t="str">
        <f t="shared" si="49"/>
        <v/>
      </c>
      <c r="CC22" s="479" t="str">
        <f t="shared" si="50"/>
        <v/>
      </c>
      <c r="CD22" s="479" t="str">
        <f t="shared" si="51"/>
        <v/>
      </c>
      <c r="CE22" s="479" t="str">
        <f t="shared" si="52"/>
        <v/>
      </c>
      <c r="CF22" s="479" t="str">
        <f t="shared" si="53"/>
        <v/>
      </c>
      <c r="CG22" s="479" t="str">
        <f t="shared" si="54"/>
        <v/>
      </c>
      <c r="CH22" s="479" t="str">
        <f t="shared" si="55"/>
        <v/>
      </c>
      <c r="CI22" s="479" t="str">
        <f t="shared" si="56"/>
        <v/>
      </c>
      <c r="CJ22" s="479" t="str">
        <f t="shared" si="57"/>
        <v/>
      </c>
      <c r="CK22" s="479" t="str">
        <f t="shared" si="58"/>
        <v/>
      </c>
      <c r="CL22" s="479" t="str">
        <f t="shared" si="59"/>
        <v/>
      </c>
      <c r="CM22" s="479" t="str">
        <f t="shared" si="60"/>
        <v/>
      </c>
      <c r="CN22" s="479" t="str">
        <f t="shared" si="61"/>
        <v/>
      </c>
      <c r="CO22" s="479" t="str">
        <f t="shared" si="62"/>
        <v/>
      </c>
      <c r="CP22" s="479" t="str">
        <f t="shared" si="63"/>
        <v/>
      </c>
      <c r="CQ22" s="479" t="str">
        <f t="shared" si="64"/>
        <v/>
      </c>
      <c r="CR22" s="479" t="str">
        <f t="shared" si="65"/>
        <v/>
      </c>
      <c r="CS22" s="469" t="str">
        <f t="shared" si="66"/>
        <v/>
      </c>
      <c r="CT22" s="490">
        <f t="shared" si="67"/>
        <v>0</v>
      </c>
      <c r="CU22" s="491" t="str">
        <f t="shared" si="68"/>
        <v/>
      </c>
      <c r="CV22" s="146" t="str">
        <f t="shared" si="4"/>
        <v/>
      </c>
      <c r="CW22" s="266">
        <f t="shared" si="5"/>
        <v>1589248</v>
      </c>
    </row>
    <row r="23" spans="1:101">
      <c r="A23" s="125"/>
      <c r="B23" s="125"/>
      <c r="C23" s="125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44" t="s">
        <v>35</v>
      </c>
      <c r="O23" s="145" t="s">
        <v>37</v>
      </c>
      <c r="P23" s="145" t="s">
        <v>27</v>
      </c>
      <c r="Q23" s="475" t="str">
        <f>IF(C6="","",C6)</f>
        <v/>
      </c>
      <c r="R23" s="478">
        <v>1</v>
      </c>
      <c r="S23" s="479">
        <f t="shared" ref="S23:AK23" si="74">R23+IF(BF23&lt;65536,1,2)</f>
        <v>3</v>
      </c>
      <c r="T23" s="479">
        <f t="shared" si="74"/>
        <v>5</v>
      </c>
      <c r="U23" s="479">
        <f t="shared" si="74"/>
        <v>7</v>
      </c>
      <c r="V23" s="479">
        <f t="shared" si="74"/>
        <v>9</v>
      </c>
      <c r="W23" s="479">
        <f t="shared" si="74"/>
        <v>11</v>
      </c>
      <c r="X23" s="479">
        <f t="shared" si="74"/>
        <v>13</v>
      </c>
      <c r="Y23" s="479">
        <f t="shared" si="74"/>
        <v>15</v>
      </c>
      <c r="Z23" s="479">
        <f t="shared" si="74"/>
        <v>17</v>
      </c>
      <c r="AA23" s="479">
        <f t="shared" si="74"/>
        <v>19</v>
      </c>
      <c r="AB23" s="479">
        <f t="shared" si="74"/>
        <v>21</v>
      </c>
      <c r="AC23" s="479">
        <f t="shared" si="74"/>
        <v>23</v>
      </c>
      <c r="AD23" s="479">
        <f t="shared" si="74"/>
        <v>25</v>
      </c>
      <c r="AE23" s="479">
        <f t="shared" si="74"/>
        <v>27</v>
      </c>
      <c r="AF23" s="479">
        <f t="shared" si="74"/>
        <v>29</v>
      </c>
      <c r="AG23" s="479">
        <f t="shared" si="74"/>
        <v>31</v>
      </c>
      <c r="AH23" s="479">
        <f t="shared" si="74"/>
        <v>33</v>
      </c>
      <c r="AI23" s="479">
        <f t="shared" si="74"/>
        <v>35</v>
      </c>
      <c r="AJ23" s="479">
        <f t="shared" si="74"/>
        <v>37</v>
      </c>
      <c r="AK23" s="479">
        <f t="shared" si="74"/>
        <v>39</v>
      </c>
      <c r="AL23" s="479" t="str">
        <f t="shared" si="7"/>
        <v/>
      </c>
      <c r="AM23" s="479" t="str">
        <f t="shared" si="8"/>
        <v/>
      </c>
      <c r="AN23" s="479" t="str">
        <f t="shared" si="9"/>
        <v/>
      </c>
      <c r="AO23" s="479" t="str">
        <f t="shared" si="10"/>
        <v/>
      </c>
      <c r="AP23" s="479" t="str">
        <f t="shared" si="11"/>
        <v/>
      </c>
      <c r="AQ23" s="479" t="str">
        <f t="shared" si="12"/>
        <v/>
      </c>
      <c r="AR23" s="479" t="str">
        <f t="shared" si="13"/>
        <v/>
      </c>
      <c r="AS23" s="479" t="str">
        <f t="shared" si="14"/>
        <v/>
      </c>
      <c r="AT23" s="479" t="str">
        <f t="shared" si="15"/>
        <v/>
      </c>
      <c r="AU23" s="479" t="str">
        <f t="shared" si="16"/>
        <v/>
      </c>
      <c r="AV23" s="479" t="str">
        <f t="shared" si="17"/>
        <v/>
      </c>
      <c r="AW23" s="479" t="str">
        <f t="shared" si="18"/>
        <v/>
      </c>
      <c r="AX23" s="479" t="str">
        <f t="shared" si="19"/>
        <v/>
      </c>
      <c r="AY23" s="479" t="str">
        <f t="shared" si="20"/>
        <v/>
      </c>
      <c r="AZ23" s="479" t="str">
        <f t="shared" si="21"/>
        <v/>
      </c>
      <c r="BA23" s="479" t="str">
        <f t="shared" si="22"/>
        <v/>
      </c>
      <c r="BB23" s="479" t="str">
        <f t="shared" si="23"/>
        <v/>
      </c>
      <c r="BC23" s="479" t="str">
        <f t="shared" si="24"/>
        <v/>
      </c>
      <c r="BD23" s="479" t="str">
        <f t="shared" si="25"/>
        <v/>
      </c>
      <c r="BE23" s="479" t="str">
        <f t="shared" si="26"/>
        <v/>
      </c>
      <c r="BF23" s="479" t="str">
        <f t="shared" si="27"/>
        <v/>
      </c>
      <c r="BG23" s="479" t="str">
        <f t="shared" si="28"/>
        <v/>
      </c>
      <c r="BH23" s="479" t="str">
        <f t="shared" si="29"/>
        <v/>
      </c>
      <c r="BI23" s="479" t="str">
        <f t="shared" si="30"/>
        <v/>
      </c>
      <c r="BJ23" s="479" t="str">
        <f t="shared" si="31"/>
        <v/>
      </c>
      <c r="BK23" s="479" t="str">
        <f t="shared" si="32"/>
        <v/>
      </c>
      <c r="BL23" s="479" t="str">
        <f t="shared" si="33"/>
        <v/>
      </c>
      <c r="BM23" s="479" t="str">
        <f t="shared" si="34"/>
        <v/>
      </c>
      <c r="BN23" s="479" t="str">
        <f t="shared" si="35"/>
        <v/>
      </c>
      <c r="BO23" s="479" t="str">
        <f t="shared" si="36"/>
        <v/>
      </c>
      <c r="BP23" s="479" t="str">
        <f t="shared" si="37"/>
        <v/>
      </c>
      <c r="BQ23" s="479" t="str">
        <f t="shared" si="38"/>
        <v/>
      </c>
      <c r="BR23" s="479" t="str">
        <f t="shared" si="39"/>
        <v/>
      </c>
      <c r="BS23" s="479" t="str">
        <f t="shared" si="40"/>
        <v/>
      </c>
      <c r="BT23" s="479" t="str">
        <f t="shared" si="41"/>
        <v/>
      </c>
      <c r="BU23" s="479" t="str">
        <f t="shared" si="42"/>
        <v/>
      </c>
      <c r="BV23" s="479" t="str">
        <f t="shared" si="43"/>
        <v/>
      </c>
      <c r="BW23" s="479" t="str">
        <f t="shared" si="44"/>
        <v/>
      </c>
      <c r="BX23" s="479" t="str">
        <f t="shared" si="45"/>
        <v/>
      </c>
      <c r="BY23" s="479" t="str">
        <f t="shared" si="46"/>
        <v/>
      </c>
      <c r="BZ23" s="479" t="str">
        <f t="shared" si="47"/>
        <v/>
      </c>
      <c r="CA23" s="479" t="str">
        <f t="shared" si="48"/>
        <v/>
      </c>
      <c r="CB23" s="479" t="str">
        <f t="shared" si="49"/>
        <v/>
      </c>
      <c r="CC23" s="479" t="str">
        <f t="shared" si="50"/>
        <v/>
      </c>
      <c r="CD23" s="479" t="str">
        <f t="shared" si="51"/>
        <v/>
      </c>
      <c r="CE23" s="479" t="str">
        <f t="shared" si="52"/>
        <v/>
      </c>
      <c r="CF23" s="479" t="str">
        <f t="shared" si="53"/>
        <v/>
      </c>
      <c r="CG23" s="479" t="str">
        <f t="shared" si="54"/>
        <v/>
      </c>
      <c r="CH23" s="479" t="str">
        <f t="shared" si="55"/>
        <v/>
      </c>
      <c r="CI23" s="479" t="str">
        <f t="shared" si="56"/>
        <v/>
      </c>
      <c r="CJ23" s="479" t="str">
        <f t="shared" si="57"/>
        <v/>
      </c>
      <c r="CK23" s="479" t="str">
        <f t="shared" si="58"/>
        <v/>
      </c>
      <c r="CL23" s="479" t="str">
        <f t="shared" si="59"/>
        <v/>
      </c>
      <c r="CM23" s="479" t="str">
        <f t="shared" si="60"/>
        <v/>
      </c>
      <c r="CN23" s="479" t="str">
        <f t="shared" si="61"/>
        <v/>
      </c>
      <c r="CO23" s="479" t="str">
        <f t="shared" si="62"/>
        <v/>
      </c>
      <c r="CP23" s="479" t="str">
        <f t="shared" si="63"/>
        <v/>
      </c>
      <c r="CQ23" s="479" t="str">
        <f t="shared" si="64"/>
        <v/>
      </c>
      <c r="CR23" s="479" t="str">
        <f t="shared" si="65"/>
        <v/>
      </c>
      <c r="CS23" s="469" t="str">
        <f t="shared" si="66"/>
        <v/>
      </c>
      <c r="CT23" s="490">
        <f t="shared" si="67"/>
        <v>0</v>
      </c>
      <c r="CU23" s="491" t="str">
        <f t="shared" si="68"/>
        <v/>
      </c>
      <c r="CV23" s="146" t="str">
        <f t="shared" si="4"/>
        <v/>
      </c>
      <c r="CW23" s="266">
        <f t="shared" si="5"/>
        <v>1605632</v>
      </c>
    </row>
    <row r="24" spans="1:101">
      <c r="A24" s="125"/>
      <c r="B24" s="125"/>
      <c r="C24" s="125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44" t="s">
        <v>35</v>
      </c>
      <c r="O24" s="145" t="s">
        <v>37</v>
      </c>
      <c r="P24" s="145" t="s">
        <v>29</v>
      </c>
      <c r="Q24" s="475" t="str">
        <f>IF(D6="","",D6)</f>
        <v/>
      </c>
      <c r="R24" s="478">
        <v>1</v>
      </c>
      <c r="S24" s="479">
        <f t="shared" ref="S24:AK24" si="75">R24+IF(BF24&lt;65536,1,2)</f>
        <v>3</v>
      </c>
      <c r="T24" s="479">
        <f t="shared" si="75"/>
        <v>5</v>
      </c>
      <c r="U24" s="479">
        <f t="shared" si="75"/>
        <v>7</v>
      </c>
      <c r="V24" s="479">
        <f t="shared" si="75"/>
        <v>9</v>
      </c>
      <c r="W24" s="479">
        <f t="shared" si="75"/>
        <v>11</v>
      </c>
      <c r="X24" s="479">
        <f t="shared" si="75"/>
        <v>13</v>
      </c>
      <c r="Y24" s="479">
        <f t="shared" si="75"/>
        <v>15</v>
      </c>
      <c r="Z24" s="479">
        <f t="shared" si="75"/>
        <v>17</v>
      </c>
      <c r="AA24" s="479">
        <f t="shared" si="75"/>
        <v>19</v>
      </c>
      <c r="AB24" s="479">
        <f t="shared" si="75"/>
        <v>21</v>
      </c>
      <c r="AC24" s="479">
        <f t="shared" si="75"/>
        <v>23</v>
      </c>
      <c r="AD24" s="479">
        <f t="shared" si="75"/>
        <v>25</v>
      </c>
      <c r="AE24" s="479">
        <f t="shared" si="75"/>
        <v>27</v>
      </c>
      <c r="AF24" s="479">
        <f t="shared" si="75"/>
        <v>29</v>
      </c>
      <c r="AG24" s="479">
        <f t="shared" si="75"/>
        <v>31</v>
      </c>
      <c r="AH24" s="479">
        <f t="shared" si="75"/>
        <v>33</v>
      </c>
      <c r="AI24" s="479">
        <f t="shared" si="75"/>
        <v>35</v>
      </c>
      <c r="AJ24" s="479">
        <f t="shared" si="75"/>
        <v>37</v>
      </c>
      <c r="AK24" s="479">
        <f t="shared" si="75"/>
        <v>39</v>
      </c>
      <c r="AL24" s="479" t="str">
        <f t="shared" si="7"/>
        <v/>
      </c>
      <c r="AM24" s="479" t="str">
        <f t="shared" si="8"/>
        <v/>
      </c>
      <c r="AN24" s="479" t="str">
        <f t="shared" si="9"/>
        <v/>
      </c>
      <c r="AO24" s="479" t="str">
        <f t="shared" si="10"/>
        <v/>
      </c>
      <c r="AP24" s="479" t="str">
        <f t="shared" si="11"/>
        <v/>
      </c>
      <c r="AQ24" s="479" t="str">
        <f t="shared" si="12"/>
        <v/>
      </c>
      <c r="AR24" s="479" t="str">
        <f t="shared" si="13"/>
        <v/>
      </c>
      <c r="AS24" s="479" t="str">
        <f t="shared" si="14"/>
        <v/>
      </c>
      <c r="AT24" s="479" t="str">
        <f t="shared" si="15"/>
        <v/>
      </c>
      <c r="AU24" s="479" t="str">
        <f t="shared" si="16"/>
        <v/>
      </c>
      <c r="AV24" s="479" t="str">
        <f t="shared" si="17"/>
        <v/>
      </c>
      <c r="AW24" s="479" t="str">
        <f t="shared" si="18"/>
        <v/>
      </c>
      <c r="AX24" s="479" t="str">
        <f t="shared" si="19"/>
        <v/>
      </c>
      <c r="AY24" s="479" t="str">
        <f t="shared" si="20"/>
        <v/>
      </c>
      <c r="AZ24" s="479" t="str">
        <f t="shared" si="21"/>
        <v/>
      </c>
      <c r="BA24" s="479" t="str">
        <f t="shared" si="22"/>
        <v/>
      </c>
      <c r="BB24" s="479" t="str">
        <f t="shared" si="23"/>
        <v/>
      </c>
      <c r="BC24" s="479" t="str">
        <f t="shared" si="24"/>
        <v/>
      </c>
      <c r="BD24" s="479" t="str">
        <f t="shared" si="25"/>
        <v/>
      </c>
      <c r="BE24" s="479" t="str">
        <f t="shared" si="26"/>
        <v/>
      </c>
      <c r="BF24" s="479" t="str">
        <f t="shared" si="27"/>
        <v/>
      </c>
      <c r="BG24" s="479" t="str">
        <f t="shared" si="28"/>
        <v/>
      </c>
      <c r="BH24" s="479" t="str">
        <f t="shared" si="29"/>
        <v/>
      </c>
      <c r="BI24" s="479" t="str">
        <f t="shared" si="30"/>
        <v/>
      </c>
      <c r="BJ24" s="479" t="str">
        <f t="shared" si="31"/>
        <v/>
      </c>
      <c r="BK24" s="479" t="str">
        <f t="shared" si="32"/>
        <v/>
      </c>
      <c r="BL24" s="479" t="str">
        <f t="shared" si="33"/>
        <v/>
      </c>
      <c r="BM24" s="479" t="str">
        <f t="shared" si="34"/>
        <v/>
      </c>
      <c r="BN24" s="479" t="str">
        <f t="shared" si="35"/>
        <v/>
      </c>
      <c r="BO24" s="479" t="str">
        <f t="shared" si="36"/>
        <v/>
      </c>
      <c r="BP24" s="479" t="str">
        <f t="shared" si="37"/>
        <v/>
      </c>
      <c r="BQ24" s="479" t="str">
        <f t="shared" si="38"/>
        <v/>
      </c>
      <c r="BR24" s="479" t="str">
        <f t="shared" si="39"/>
        <v/>
      </c>
      <c r="BS24" s="479" t="str">
        <f t="shared" si="40"/>
        <v/>
      </c>
      <c r="BT24" s="479" t="str">
        <f t="shared" si="41"/>
        <v/>
      </c>
      <c r="BU24" s="479" t="str">
        <f t="shared" si="42"/>
        <v/>
      </c>
      <c r="BV24" s="479" t="str">
        <f t="shared" si="43"/>
        <v/>
      </c>
      <c r="BW24" s="479" t="str">
        <f t="shared" si="44"/>
        <v/>
      </c>
      <c r="BX24" s="479" t="str">
        <f t="shared" si="45"/>
        <v/>
      </c>
      <c r="BY24" s="479" t="str">
        <f t="shared" si="46"/>
        <v/>
      </c>
      <c r="BZ24" s="479" t="str">
        <f t="shared" si="47"/>
        <v/>
      </c>
      <c r="CA24" s="479" t="str">
        <f t="shared" si="48"/>
        <v/>
      </c>
      <c r="CB24" s="479" t="str">
        <f t="shared" si="49"/>
        <v/>
      </c>
      <c r="CC24" s="479" t="str">
        <f t="shared" si="50"/>
        <v/>
      </c>
      <c r="CD24" s="479" t="str">
        <f t="shared" si="51"/>
        <v/>
      </c>
      <c r="CE24" s="479" t="str">
        <f t="shared" si="52"/>
        <v/>
      </c>
      <c r="CF24" s="479" t="str">
        <f t="shared" si="53"/>
        <v/>
      </c>
      <c r="CG24" s="479" t="str">
        <f t="shared" si="54"/>
        <v/>
      </c>
      <c r="CH24" s="479" t="str">
        <f t="shared" si="55"/>
        <v/>
      </c>
      <c r="CI24" s="479" t="str">
        <f t="shared" si="56"/>
        <v/>
      </c>
      <c r="CJ24" s="479" t="str">
        <f t="shared" si="57"/>
        <v/>
      </c>
      <c r="CK24" s="479" t="str">
        <f t="shared" si="58"/>
        <v/>
      </c>
      <c r="CL24" s="479" t="str">
        <f t="shared" si="59"/>
        <v/>
      </c>
      <c r="CM24" s="479" t="str">
        <f t="shared" si="60"/>
        <v/>
      </c>
      <c r="CN24" s="479" t="str">
        <f t="shared" si="61"/>
        <v/>
      </c>
      <c r="CO24" s="479" t="str">
        <f t="shared" si="62"/>
        <v/>
      </c>
      <c r="CP24" s="479" t="str">
        <f t="shared" si="63"/>
        <v/>
      </c>
      <c r="CQ24" s="479" t="str">
        <f t="shared" si="64"/>
        <v/>
      </c>
      <c r="CR24" s="479" t="str">
        <f t="shared" si="65"/>
        <v/>
      </c>
      <c r="CS24" s="469" t="str">
        <f t="shared" si="66"/>
        <v/>
      </c>
      <c r="CT24" s="490">
        <f t="shared" si="67"/>
        <v>0</v>
      </c>
      <c r="CU24" s="491" t="str">
        <f t="shared" si="68"/>
        <v/>
      </c>
      <c r="CV24" s="146" t="str">
        <f t="shared" si="4"/>
        <v/>
      </c>
      <c r="CW24" s="266">
        <f t="shared" si="5"/>
        <v>1638400</v>
      </c>
    </row>
    <row r="25" spans="1:101">
      <c r="A25" s="125"/>
      <c r="B25" s="125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44" t="s">
        <v>35</v>
      </c>
      <c r="O25" s="145" t="s">
        <v>37</v>
      </c>
      <c r="P25" s="145" t="s">
        <v>31</v>
      </c>
      <c r="Q25" s="475" t="str">
        <f>IF(E6="","",E6)</f>
        <v/>
      </c>
      <c r="R25" s="478">
        <v>1</v>
      </c>
      <c r="S25" s="479">
        <f t="shared" ref="S25:AK25" si="76">R25+IF(BF25&lt;65536,1,2)</f>
        <v>3</v>
      </c>
      <c r="T25" s="479">
        <f t="shared" si="76"/>
        <v>5</v>
      </c>
      <c r="U25" s="479">
        <f t="shared" si="76"/>
        <v>7</v>
      </c>
      <c r="V25" s="479">
        <f t="shared" si="76"/>
        <v>9</v>
      </c>
      <c r="W25" s="479">
        <f t="shared" si="76"/>
        <v>11</v>
      </c>
      <c r="X25" s="479">
        <f t="shared" si="76"/>
        <v>13</v>
      </c>
      <c r="Y25" s="479">
        <f t="shared" si="76"/>
        <v>15</v>
      </c>
      <c r="Z25" s="479">
        <f t="shared" si="76"/>
        <v>17</v>
      </c>
      <c r="AA25" s="479">
        <f t="shared" si="76"/>
        <v>19</v>
      </c>
      <c r="AB25" s="479">
        <f t="shared" si="76"/>
        <v>21</v>
      </c>
      <c r="AC25" s="479">
        <f t="shared" si="76"/>
        <v>23</v>
      </c>
      <c r="AD25" s="479">
        <f t="shared" si="76"/>
        <v>25</v>
      </c>
      <c r="AE25" s="479">
        <f t="shared" si="76"/>
        <v>27</v>
      </c>
      <c r="AF25" s="479">
        <f t="shared" si="76"/>
        <v>29</v>
      </c>
      <c r="AG25" s="479">
        <f t="shared" si="76"/>
        <v>31</v>
      </c>
      <c r="AH25" s="479">
        <f t="shared" si="76"/>
        <v>33</v>
      </c>
      <c r="AI25" s="479">
        <f t="shared" si="76"/>
        <v>35</v>
      </c>
      <c r="AJ25" s="479">
        <f t="shared" si="76"/>
        <v>37</v>
      </c>
      <c r="AK25" s="479">
        <f t="shared" si="76"/>
        <v>39</v>
      </c>
      <c r="AL25" s="479" t="str">
        <f t="shared" si="7"/>
        <v/>
      </c>
      <c r="AM25" s="479" t="str">
        <f t="shared" si="8"/>
        <v/>
      </c>
      <c r="AN25" s="479" t="str">
        <f t="shared" si="9"/>
        <v/>
      </c>
      <c r="AO25" s="479" t="str">
        <f t="shared" si="10"/>
        <v/>
      </c>
      <c r="AP25" s="479" t="str">
        <f t="shared" si="11"/>
        <v/>
      </c>
      <c r="AQ25" s="479" t="str">
        <f t="shared" si="12"/>
        <v/>
      </c>
      <c r="AR25" s="479" t="str">
        <f t="shared" si="13"/>
        <v/>
      </c>
      <c r="AS25" s="479" t="str">
        <f t="shared" si="14"/>
        <v/>
      </c>
      <c r="AT25" s="479" t="str">
        <f t="shared" si="15"/>
        <v/>
      </c>
      <c r="AU25" s="479" t="str">
        <f t="shared" si="16"/>
        <v/>
      </c>
      <c r="AV25" s="479" t="str">
        <f t="shared" si="17"/>
        <v/>
      </c>
      <c r="AW25" s="479" t="str">
        <f t="shared" si="18"/>
        <v/>
      </c>
      <c r="AX25" s="479" t="str">
        <f t="shared" si="19"/>
        <v/>
      </c>
      <c r="AY25" s="479" t="str">
        <f t="shared" si="20"/>
        <v/>
      </c>
      <c r="AZ25" s="479" t="str">
        <f t="shared" si="21"/>
        <v/>
      </c>
      <c r="BA25" s="479" t="str">
        <f t="shared" si="22"/>
        <v/>
      </c>
      <c r="BB25" s="479" t="str">
        <f t="shared" si="23"/>
        <v/>
      </c>
      <c r="BC25" s="479" t="str">
        <f t="shared" si="24"/>
        <v/>
      </c>
      <c r="BD25" s="479" t="str">
        <f t="shared" si="25"/>
        <v/>
      </c>
      <c r="BE25" s="479" t="str">
        <f t="shared" si="26"/>
        <v/>
      </c>
      <c r="BF25" s="479" t="str">
        <f t="shared" si="27"/>
        <v/>
      </c>
      <c r="BG25" s="479" t="str">
        <f t="shared" si="28"/>
        <v/>
      </c>
      <c r="BH25" s="479" t="str">
        <f t="shared" si="29"/>
        <v/>
      </c>
      <c r="BI25" s="479" t="str">
        <f t="shared" si="30"/>
        <v/>
      </c>
      <c r="BJ25" s="479" t="str">
        <f t="shared" si="31"/>
        <v/>
      </c>
      <c r="BK25" s="479" t="str">
        <f t="shared" si="32"/>
        <v/>
      </c>
      <c r="BL25" s="479" t="str">
        <f t="shared" si="33"/>
        <v/>
      </c>
      <c r="BM25" s="479" t="str">
        <f t="shared" si="34"/>
        <v/>
      </c>
      <c r="BN25" s="479" t="str">
        <f t="shared" si="35"/>
        <v/>
      </c>
      <c r="BO25" s="479" t="str">
        <f t="shared" si="36"/>
        <v/>
      </c>
      <c r="BP25" s="479" t="str">
        <f t="shared" si="37"/>
        <v/>
      </c>
      <c r="BQ25" s="479" t="str">
        <f t="shared" si="38"/>
        <v/>
      </c>
      <c r="BR25" s="479" t="str">
        <f t="shared" si="39"/>
        <v/>
      </c>
      <c r="BS25" s="479" t="str">
        <f t="shared" si="40"/>
        <v/>
      </c>
      <c r="BT25" s="479" t="str">
        <f t="shared" si="41"/>
        <v/>
      </c>
      <c r="BU25" s="479" t="str">
        <f t="shared" si="42"/>
        <v/>
      </c>
      <c r="BV25" s="479" t="str">
        <f t="shared" si="43"/>
        <v/>
      </c>
      <c r="BW25" s="479" t="str">
        <f t="shared" si="44"/>
        <v/>
      </c>
      <c r="BX25" s="479" t="str">
        <f t="shared" si="45"/>
        <v/>
      </c>
      <c r="BY25" s="479" t="str">
        <f t="shared" si="46"/>
        <v/>
      </c>
      <c r="BZ25" s="479" t="str">
        <f t="shared" si="47"/>
        <v/>
      </c>
      <c r="CA25" s="479" t="str">
        <f t="shared" si="48"/>
        <v/>
      </c>
      <c r="CB25" s="479" t="str">
        <f t="shared" si="49"/>
        <v/>
      </c>
      <c r="CC25" s="479" t="str">
        <f t="shared" si="50"/>
        <v/>
      </c>
      <c r="CD25" s="479" t="str">
        <f t="shared" si="51"/>
        <v/>
      </c>
      <c r="CE25" s="479" t="str">
        <f t="shared" si="52"/>
        <v/>
      </c>
      <c r="CF25" s="479" t="str">
        <f t="shared" si="53"/>
        <v/>
      </c>
      <c r="CG25" s="479" t="str">
        <f t="shared" si="54"/>
        <v/>
      </c>
      <c r="CH25" s="479" t="str">
        <f t="shared" si="55"/>
        <v/>
      </c>
      <c r="CI25" s="479" t="str">
        <f t="shared" si="56"/>
        <v/>
      </c>
      <c r="CJ25" s="479" t="str">
        <f t="shared" si="57"/>
        <v/>
      </c>
      <c r="CK25" s="479" t="str">
        <f t="shared" si="58"/>
        <v/>
      </c>
      <c r="CL25" s="479" t="str">
        <f t="shared" si="59"/>
        <v/>
      </c>
      <c r="CM25" s="479" t="str">
        <f t="shared" si="60"/>
        <v/>
      </c>
      <c r="CN25" s="479" t="str">
        <f t="shared" si="61"/>
        <v/>
      </c>
      <c r="CO25" s="479" t="str">
        <f t="shared" si="62"/>
        <v/>
      </c>
      <c r="CP25" s="479" t="str">
        <f t="shared" si="63"/>
        <v/>
      </c>
      <c r="CQ25" s="479" t="str">
        <f t="shared" si="64"/>
        <v/>
      </c>
      <c r="CR25" s="479" t="str">
        <f t="shared" si="65"/>
        <v/>
      </c>
      <c r="CS25" s="469" t="str">
        <f t="shared" si="66"/>
        <v/>
      </c>
      <c r="CT25" s="490">
        <f t="shared" si="67"/>
        <v>0</v>
      </c>
      <c r="CU25" s="491" t="str">
        <f t="shared" si="68"/>
        <v/>
      </c>
      <c r="CV25" s="146" t="str">
        <f t="shared" si="4"/>
        <v/>
      </c>
      <c r="CW25" s="266">
        <f t="shared" si="5"/>
        <v>1703936</v>
      </c>
    </row>
    <row r="26" spans="1:101">
      <c r="A26" s="125"/>
      <c r="B26" s="125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44" t="s">
        <v>35</v>
      </c>
      <c r="O26" s="145" t="s">
        <v>37</v>
      </c>
      <c r="P26" s="145" t="s">
        <v>56</v>
      </c>
      <c r="Q26" s="475" t="str">
        <f>IF(A8="","",A8)</f>
        <v/>
      </c>
      <c r="R26" s="478">
        <v>1</v>
      </c>
      <c r="S26" s="479">
        <f t="shared" ref="S26:AK26" si="77">R26+IF(BF26&lt;65536,1,2)</f>
        <v>3</v>
      </c>
      <c r="T26" s="479">
        <f t="shared" si="77"/>
        <v>5</v>
      </c>
      <c r="U26" s="479">
        <f t="shared" si="77"/>
        <v>7</v>
      </c>
      <c r="V26" s="479">
        <f t="shared" si="77"/>
        <v>9</v>
      </c>
      <c r="W26" s="479">
        <f t="shared" si="77"/>
        <v>11</v>
      </c>
      <c r="X26" s="479">
        <f t="shared" si="77"/>
        <v>13</v>
      </c>
      <c r="Y26" s="479">
        <f t="shared" si="77"/>
        <v>15</v>
      </c>
      <c r="Z26" s="479">
        <f t="shared" si="77"/>
        <v>17</v>
      </c>
      <c r="AA26" s="479">
        <f t="shared" si="77"/>
        <v>19</v>
      </c>
      <c r="AB26" s="479">
        <f t="shared" si="77"/>
        <v>21</v>
      </c>
      <c r="AC26" s="479">
        <f t="shared" si="77"/>
        <v>23</v>
      </c>
      <c r="AD26" s="479">
        <f t="shared" si="77"/>
        <v>25</v>
      </c>
      <c r="AE26" s="479">
        <f t="shared" si="77"/>
        <v>27</v>
      </c>
      <c r="AF26" s="479">
        <f t="shared" si="77"/>
        <v>29</v>
      </c>
      <c r="AG26" s="479">
        <f t="shared" si="77"/>
        <v>31</v>
      </c>
      <c r="AH26" s="479">
        <f t="shared" si="77"/>
        <v>33</v>
      </c>
      <c r="AI26" s="479">
        <f t="shared" si="77"/>
        <v>35</v>
      </c>
      <c r="AJ26" s="479">
        <f t="shared" si="77"/>
        <v>37</v>
      </c>
      <c r="AK26" s="479">
        <f t="shared" si="77"/>
        <v>39</v>
      </c>
      <c r="AL26" s="479" t="str">
        <f t="shared" si="7"/>
        <v/>
      </c>
      <c r="AM26" s="479" t="str">
        <f t="shared" si="8"/>
        <v/>
      </c>
      <c r="AN26" s="479" t="str">
        <f t="shared" si="9"/>
        <v/>
      </c>
      <c r="AO26" s="479" t="str">
        <f t="shared" si="10"/>
        <v/>
      </c>
      <c r="AP26" s="479" t="str">
        <f t="shared" si="11"/>
        <v/>
      </c>
      <c r="AQ26" s="479" t="str">
        <f t="shared" si="12"/>
        <v/>
      </c>
      <c r="AR26" s="479" t="str">
        <f t="shared" si="13"/>
        <v/>
      </c>
      <c r="AS26" s="479" t="str">
        <f t="shared" si="14"/>
        <v/>
      </c>
      <c r="AT26" s="479" t="str">
        <f t="shared" si="15"/>
        <v/>
      </c>
      <c r="AU26" s="479" t="str">
        <f t="shared" si="16"/>
        <v/>
      </c>
      <c r="AV26" s="479" t="str">
        <f t="shared" si="17"/>
        <v/>
      </c>
      <c r="AW26" s="479" t="str">
        <f t="shared" si="18"/>
        <v/>
      </c>
      <c r="AX26" s="479" t="str">
        <f t="shared" si="19"/>
        <v/>
      </c>
      <c r="AY26" s="479" t="str">
        <f t="shared" si="20"/>
        <v/>
      </c>
      <c r="AZ26" s="479" t="str">
        <f t="shared" si="21"/>
        <v/>
      </c>
      <c r="BA26" s="479" t="str">
        <f t="shared" si="22"/>
        <v/>
      </c>
      <c r="BB26" s="479" t="str">
        <f t="shared" si="23"/>
        <v/>
      </c>
      <c r="BC26" s="479" t="str">
        <f t="shared" si="24"/>
        <v/>
      </c>
      <c r="BD26" s="479" t="str">
        <f t="shared" si="25"/>
        <v/>
      </c>
      <c r="BE26" s="479" t="str">
        <f t="shared" si="26"/>
        <v/>
      </c>
      <c r="BF26" s="479" t="str">
        <f t="shared" si="27"/>
        <v/>
      </c>
      <c r="BG26" s="479" t="str">
        <f t="shared" si="28"/>
        <v/>
      </c>
      <c r="BH26" s="479" t="str">
        <f t="shared" si="29"/>
        <v/>
      </c>
      <c r="BI26" s="479" t="str">
        <f t="shared" si="30"/>
        <v/>
      </c>
      <c r="BJ26" s="479" t="str">
        <f t="shared" si="31"/>
        <v/>
      </c>
      <c r="BK26" s="479" t="str">
        <f t="shared" si="32"/>
        <v/>
      </c>
      <c r="BL26" s="479" t="str">
        <f t="shared" si="33"/>
        <v/>
      </c>
      <c r="BM26" s="479" t="str">
        <f t="shared" si="34"/>
        <v/>
      </c>
      <c r="BN26" s="479" t="str">
        <f t="shared" si="35"/>
        <v/>
      </c>
      <c r="BO26" s="479" t="str">
        <f t="shared" si="36"/>
        <v/>
      </c>
      <c r="BP26" s="479" t="str">
        <f t="shared" si="37"/>
        <v/>
      </c>
      <c r="BQ26" s="479" t="str">
        <f t="shared" si="38"/>
        <v/>
      </c>
      <c r="BR26" s="479" t="str">
        <f t="shared" si="39"/>
        <v/>
      </c>
      <c r="BS26" s="479" t="str">
        <f t="shared" si="40"/>
        <v/>
      </c>
      <c r="BT26" s="479" t="str">
        <f t="shared" si="41"/>
        <v/>
      </c>
      <c r="BU26" s="479" t="str">
        <f t="shared" si="42"/>
        <v/>
      </c>
      <c r="BV26" s="479" t="str">
        <f t="shared" si="43"/>
        <v/>
      </c>
      <c r="BW26" s="479" t="str">
        <f t="shared" si="44"/>
        <v/>
      </c>
      <c r="BX26" s="479" t="str">
        <f t="shared" si="45"/>
        <v/>
      </c>
      <c r="BY26" s="479" t="str">
        <f t="shared" si="46"/>
        <v/>
      </c>
      <c r="BZ26" s="479" t="str">
        <f t="shared" si="47"/>
        <v/>
      </c>
      <c r="CA26" s="479" t="str">
        <f t="shared" si="48"/>
        <v/>
      </c>
      <c r="CB26" s="479" t="str">
        <f t="shared" si="49"/>
        <v/>
      </c>
      <c r="CC26" s="479" t="str">
        <f t="shared" si="50"/>
        <v/>
      </c>
      <c r="CD26" s="479" t="str">
        <f t="shared" si="51"/>
        <v/>
      </c>
      <c r="CE26" s="479" t="str">
        <f t="shared" si="52"/>
        <v/>
      </c>
      <c r="CF26" s="479" t="str">
        <f t="shared" si="53"/>
        <v/>
      </c>
      <c r="CG26" s="479" t="str">
        <f t="shared" si="54"/>
        <v/>
      </c>
      <c r="CH26" s="479" t="str">
        <f t="shared" si="55"/>
        <v/>
      </c>
      <c r="CI26" s="479" t="str">
        <f t="shared" si="56"/>
        <v/>
      </c>
      <c r="CJ26" s="479" t="str">
        <f t="shared" si="57"/>
        <v/>
      </c>
      <c r="CK26" s="479" t="str">
        <f t="shared" si="58"/>
        <v/>
      </c>
      <c r="CL26" s="479" t="str">
        <f t="shared" si="59"/>
        <v/>
      </c>
      <c r="CM26" s="479" t="str">
        <f t="shared" si="60"/>
        <v/>
      </c>
      <c r="CN26" s="479" t="str">
        <f t="shared" si="61"/>
        <v/>
      </c>
      <c r="CO26" s="479" t="str">
        <f t="shared" si="62"/>
        <v/>
      </c>
      <c r="CP26" s="479" t="str">
        <f t="shared" si="63"/>
        <v/>
      </c>
      <c r="CQ26" s="479" t="str">
        <f t="shared" si="64"/>
        <v/>
      </c>
      <c r="CR26" s="479" t="str">
        <f t="shared" si="65"/>
        <v/>
      </c>
      <c r="CS26" s="469" t="str">
        <f t="shared" si="66"/>
        <v/>
      </c>
      <c r="CT26" s="490">
        <f t="shared" si="67"/>
        <v>0</v>
      </c>
      <c r="CU26" s="491" t="str">
        <f t="shared" si="68"/>
        <v/>
      </c>
      <c r="CV26" s="146" t="str">
        <f t="shared" si="4"/>
        <v/>
      </c>
      <c r="CW26" s="266">
        <f t="shared" si="5"/>
        <v>35127296</v>
      </c>
    </row>
    <row r="27" spans="1:101">
      <c r="A27" s="125"/>
      <c r="B27" s="125"/>
      <c r="C27" s="125"/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44" t="s">
        <v>35</v>
      </c>
      <c r="O27" s="145" t="s">
        <v>37</v>
      </c>
      <c r="P27" s="145" t="s">
        <v>58</v>
      </c>
      <c r="Q27" s="475" t="str">
        <f>IF(B8="","",B8)</f>
        <v/>
      </c>
      <c r="R27" s="478">
        <v>1</v>
      </c>
      <c r="S27" s="479">
        <f t="shared" ref="S27:AK27" si="78">R27+IF(BF27&lt;65536,1,2)</f>
        <v>3</v>
      </c>
      <c r="T27" s="479">
        <f t="shared" si="78"/>
        <v>5</v>
      </c>
      <c r="U27" s="479">
        <f t="shared" si="78"/>
        <v>7</v>
      </c>
      <c r="V27" s="479">
        <f t="shared" si="78"/>
        <v>9</v>
      </c>
      <c r="W27" s="479">
        <f t="shared" si="78"/>
        <v>11</v>
      </c>
      <c r="X27" s="479">
        <f t="shared" si="78"/>
        <v>13</v>
      </c>
      <c r="Y27" s="479">
        <f t="shared" si="78"/>
        <v>15</v>
      </c>
      <c r="Z27" s="479">
        <f t="shared" si="78"/>
        <v>17</v>
      </c>
      <c r="AA27" s="479">
        <f t="shared" si="78"/>
        <v>19</v>
      </c>
      <c r="AB27" s="479">
        <f t="shared" si="78"/>
        <v>21</v>
      </c>
      <c r="AC27" s="479">
        <f t="shared" si="78"/>
        <v>23</v>
      </c>
      <c r="AD27" s="479">
        <f t="shared" si="78"/>
        <v>25</v>
      </c>
      <c r="AE27" s="479">
        <f t="shared" si="78"/>
        <v>27</v>
      </c>
      <c r="AF27" s="479">
        <f t="shared" si="78"/>
        <v>29</v>
      </c>
      <c r="AG27" s="479">
        <f t="shared" si="78"/>
        <v>31</v>
      </c>
      <c r="AH27" s="479">
        <f t="shared" si="78"/>
        <v>33</v>
      </c>
      <c r="AI27" s="479">
        <f t="shared" si="78"/>
        <v>35</v>
      </c>
      <c r="AJ27" s="479">
        <f t="shared" si="78"/>
        <v>37</v>
      </c>
      <c r="AK27" s="479">
        <f t="shared" si="78"/>
        <v>39</v>
      </c>
      <c r="AL27" s="479" t="str">
        <f t="shared" si="7"/>
        <v/>
      </c>
      <c r="AM27" s="479" t="str">
        <f t="shared" si="8"/>
        <v/>
      </c>
      <c r="AN27" s="479" t="str">
        <f t="shared" si="9"/>
        <v/>
      </c>
      <c r="AO27" s="479" t="str">
        <f t="shared" si="10"/>
        <v/>
      </c>
      <c r="AP27" s="479" t="str">
        <f t="shared" si="11"/>
        <v/>
      </c>
      <c r="AQ27" s="479" t="str">
        <f t="shared" si="12"/>
        <v/>
      </c>
      <c r="AR27" s="479" t="str">
        <f t="shared" si="13"/>
        <v/>
      </c>
      <c r="AS27" s="479" t="str">
        <f t="shared" si="14"/>
        <v/>
      </c>
      <c r="AT27" s="479" t="str">
        <f t="shared" si="15"/>
        <v/>
      </c>
      <c r="AU27" s="479" t="str">
        <f t="shared" si="16"/>
        <v/>
      </c>
      <c r="AV27" s="479" t="str">
        <f t="shared" si="17"/>
        <v/>
      </c>
      <c r="AW27" s="479" t="str">
        <f t="shared" si="18"/>
        <v/>
      </c>
      <c r="AX27" s="479" t="str">
        <f t="shared" si="19"/>
        <v/>
      </c>
      <c r="AY27" s="479" t="str">
        <f t="shared" si="20"/>
        <v/>
      </c>
      <c r="AZ27" s="479" t="str">
        <f t="shared" si="21"/>
        <v/>
      </c>
      <c r="BA27" s="479" t="str">
        <f t="shared" si="22"/>
        <v/>
      </c>
      <c r="BB27" s="479" t="str">
        <f t="shared" si="23"/>
        <v/>
      </c>
      <c r="BC27" s="479" t="str">
        <f t="shared" si="24"/>
        <v/>
      </c>
      <c r="BD27" s="479" t="str">
        <f t="shared" si="25"/>
        <v/>
      </c>
      <c r="BE27" s="479" t="str">
        <f t="shared" si="26"/>
        <v/>
      </c>
      <c r="BF27" s="479" t="str">
        <f t="shared" si="27"/>
        <v/>
      </c>
      <c r="BG27" s="479" t="str">
        <f t="shared" si="28"/>
        <v/>
      </c>
      <c r="BH27" s="479" t="str">
        <f t="shared" si="29"/>
        <v/>
      </c>
      <c r="BI27" s="479" t="str">
        <f t="shared" si="30"/>
        <v/>
      </c>
      <c r="BJ27" s="479" t="str">
        <f t="shared" si="31"/>
        <v/>
      </c>
      <c r="BK27" s="479" t="str">
        <f t="shared" si="32"/>
        <v/>
      </c>
      <c r="BL27" s="479" t="str">
        <f t="shared" si="33"/>
        <v/>
      </c>
      <c r="BM27" s="479" t="str">
        <f t="shared" si="34"/>
        <v/>
      </c>
      <c r="BN27" s="479" t="str">
        <f t="shared" si="35"/>
        <v/>
      </c>
      <c r="BO27" s="479" t="str">
        <f t="shared" si="36"/>
        <v/>
      </c>
      <c r="BP27" s="479" t="str">
        <f t="shared" si="37"/>
        <v/>
      </c>
      <c r="BQ27" s="479" t="str">
        <f t="shared" si="38"/>
        <v/>
      </c>
      <c r="BR27" s="479" t="str">
        <f t="shared" si="39"/>
        <v/>
      </c>
      <c r="BS27" s="479" t="str">
        <f t="shared" si="40"/>
        <v/>
      </c>
      <c r="BT27" s="479" t="str">
        <f t="shared" si="41"/>
        <v/>
      </c>
      <c r="BU27" s="479" t="str">
        <f t="shared" si="42"/>
        <v/>
      </c>
      <c r="BV27" s="479" t="str">
        <f t="shared" si="43"/>
        <v/>
      </c>
      <c r="BW27" s="479" t="str">
        <f t="shared" si="44"/>
        <v/>
      </c>
      <c r="BX27" s="479" t="str">
        <f t="shared" si="45"/>
        <v/>
      </c>
      <c r="BY27" s="479" t="str">
        <f t="shared" si="46"/>
        <v/>
      </c>
      <c r="BZ27" s="479" t="str">
        <f t="shared" si="47"/>
        <v/>
      </c>
      <c r="CA27" s="479" t="str">
        <f t="shared" si="48"/>
        <v/>
      </c>
      <c r="CB27" s="479" t="str">
        <f t="shared" si="49"/>
        <v/>
      </c>
      <c r="CC27" s="479" t="str">
        <f t="shared" si="50"/>
        <v/>
      </c>
      <c r="CD27" s="479" t="str">
        <f t="shared" si="51"/>
        <v/>
      </c>
      <c r="CE27" s="479" t="str">
        <f t="shared" si="52"/>
        <v/>
      </c>
      <c r="CF27" s="479" t="str">
        <f t="shared" si="53"/>
        <v/>
      </c>
      <c r="CG27" s="479" t="str">
        <f t="shared" si="54"/>
        <v/>
      </c>
      <c r="CH27" s="479" t="str">
        <f t="shared" si="55"/>
        <v/>
      </c>
      <c r="CI27" s="479" t="str">
        <f t="shared" si="56"/>
        <v/>
      </c>
      <c r="CJ27" s="479" t="str">
        <f t="shared" si="57"/>
        <v/>
      </c>
      <c r="CK27" s="479" t="str">
        <f t="shared" si="58"/>
        <v/>
      </c>
      <c r="CL27" s="479" t="str">
        <f t="shared" si="59"/>
        <v/>
      </c>
      <c r="CM27" s="479" t="str">
        <f t="shared" si="60"/>
        <v/>
      </c>
      <c r="CN27" s="479" t="str">
        <f t="shared" si="61"/>
        <v/>
      </c>
      <c r="CO27" s="479" t="str">
        <f t="shared" si="62"/>
        <v/>
      </c>
      <c r="CP27" s="479" t="str">
        <f t="shared" si="63"/>
        <v/>
      </c>
      <c r="CQ27" s="479" t="str">
        <f t="shared" si="64"/>
        <v/>
      </c>
      <c r="CR27" s="479" t="str">
        <f t="shared" si="65"/>
        <v/>
      </c>
      <c r="CS27" s="469" t="str">
        <f t="shared" si="66"/>
        <v/>
      </c>
      <c r="CT27" s="490">
        <f t="shared" si="67"/>
        <v>0</v>
      </c>
      <c r="CU27" s="491" t="str">
        <f t="shared" si="68"/>
        <v/>
      </c>
      <c r="CV27" s="146" t="str">
        <f t="shared" si="4"/>
        <v/>
      </c>
      <c r="CW27" s="266">
        <f t="shared" si="5"/>
        <v>68681728</v>
      </c>
    </row>
    <row r="28" spans="1:101">
      <c r="A28" s="125"/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44" t="s">
        <v>35</v>
      </c>
      <c r="O28" s="145" t="s">
        <v>37</v>
      </c>
      <c r="P28" s="145" t="s">
        <v>60</v>
      </c>
      <c r="Q28" s="475" t="str">
        <f>IF(C8="","",C8)</f>
        <v/>
      </c>
      <c r="R28" s="478">
        <v>1</v>
      </c>
      <c r="S28" s="479">
        <f t="shared" ref="S28:AK28" si="79">R28+IF(BF28&lt;65536,1,2)</f>
        <v>3</v>
      </c>
      <c r="T28" s="479">
        <f t="shared" si="79"/>
        <v>5</v>
      </c>
      <c r="U28" s="479">
        <f t="shared" si="79"/>
        <v>7</v>
      </c>
      <c r="V28" s="479">
        <f t="shared" si="79"/>
        <v>9</v>
      </c>
      <c r="W28" s="479">
        <f t="shared" si="79"/>
        <v>11</v>
      </c>
      <c r="X28" s="479">
        <f t="shared" si="79"/>
        <v>13</v>
      </c>
      <c r="Y28" s="479">
        <f t="shared" si="79"/>
        <v>15</v>
      </c>
      <c r="Z28" s="479">
        <f t="shared" si="79"/>
        <v>17</v>
      </c>
      <c r="AA28" s="479">
        <f t="shared" si="79"/>
        <v>19</v>
      </c>
      <c r="AB28" s="479">
        <f t="shared" si="79"/>
        <v>21</v>
      </c>
      <c r="AC28" s="479">
        <f t="shared" si="79"/>
        <v>23</v>
      </c>
      <c r="AD28" s="479">
        <f t="shared" si="79"/>
        <v>25</v>
      </c>
      <c r="AE28" s="479">
        <f t="shared" si="79"/>
        <v>27</v>
      </c>
      <c r="AF28" s="479">
        <f t="shared" si="79"/>
        <v>29</v>
      </c>
      <c r="AG28" s="479">
        <f t="shared" si="79"/>
        <v>31</v>
      </c>
      <c r="AH28" s="479">
        <f t="shared" si="79"/>
        <v>33</v>
      </c>
      <c r="AI28" s="479">
        <f t="shared" si="79"/>
        <v>35</v>
      </c>
      <c r="AJ28" s="479">
        <f t="shared" si="79"/>
        <v>37</v>
      </c>
      <c r="AK28" s="479">
        <f t="shared" si="79"/>
        <v>39</v>
      </c>
      <c r="AL28" s="479" t="str">
        <f t="shared" si="7"/>
        <v/>
      </c>
      <c r="AM28" s="479" t="str">
        <f t="shared" si="8"/>
        <v/>
      </c>
      <c r="AN28" s="479" t="str">
        <f t="shared" si="9"/>
        <v/>
      </c>
      <c r="AO28" s="479" t="str">
        <f t="shared" si="10"/>
        <v/>
      </c>
      <c r="AP28" s="479" t="str">
        <f t="shared" si="11"/>
        <v/>
      </c>
      <c r="AQ28" s="479" t="str">
        <f t="shared" si="12"/>
        <v/>
      </c>
      <c r="AR28" s="479" t="str">
        <f t="shared" si="13"/>
        <v/>
      </c>
      <c r="AS28" s="479" t="str">
        <f t="shared" si="14"/>
        <v/>
      </c>
      <c r="AT28" s="479" t="str">
        <f t="shared" si="15"/>
        <v/>
      </c>
      <c r="AU28" s="479" t="str">
        <f t="shared" si="16"/>
        <v/>
      </c>
      <c r="AV28" s="479" t="str">
        <f t="shared" si="17"/>
        <v/>
      </c>
      <c r="AW28" s="479" t="str">
        <f t="shared" si="18"/>
        <v/>
      </c>
      <c r="AX28" s="479" t="str">
        <f t="shared" si="19"/>
        <v/>
      </c>
      <c r="AY28" s="479" t="str">
        <f t="shared" si="20"/>
        <v/>
      </c>
      <c r="AZ28" s="479" t="str">
        <f t="shared" si="21"/>
        <v/>
      </c>
      <c r="BA28" s="479" t="str">
        <f t="shared" si="22"/>
        <v/>
      </c>
      <c r="BB28" s="479" t="str">
        <f t="shared" si="23"/>
        <v/>
      </c>
      <c r="BC28" s="479" t="str">
        <f t="shared" si="24"/>
        <v/>
      </c>
      <c r="BD28" s="479" t="str">
        <f t="shared" si="25"/>
        <v/>
      </c>
      <c r="BE28" s="479" t="str">
        <f t="shared" si="26"/>
        <v/>
      </c>
      <c r="BF28" s="479" t="str">
        <f t="shared" si="27"/>
        <v/>
      </c>
      <c r="BG28" s="479" t="str">
        <f t="shared" si="28"/>
        <v/>
      </c>
      <c r="BH28" s="479" t="str">
        <f t="shared" si="29"/>
        <v/>
      </c>
      <c r="BI28" s="479" t="str">
        <f t="shared" si="30"/>
        <v/>
      </c>
      <c r="BJ28" s="479" t="str">
        <f t="shared" si="31"/>
        <v/>
      </c>
      <c r="BK28" s="479" t="str">
        <f t="shared" si="32"/>
        <v/>
      </c>
      <c r="BL28" s="479" t="str">
        <f t="shared" si="33"/>
        <v/>
      </c>
      <c r="BM28" s="479" t="str">
        <f t="shared" si="34"/>
        <v/>
      </c>
      <c r="BN28" s="479" t="str">
        <f t="shared" si="35"/>
        <v/>
      </c>
      <c r="BO28" s="479" t="str">
        <f t="shared" si="36"/>
        <v/>
      </c>
      <c r="BP28" s="479" t="str">
        <f t="shared" si="37"/>
        <v/>
      </c>
      <c r="BQ28" s="479" t="str">
        <f t="shared" si="38"/>
        <v/>
      </c>
      <c r="BR28" s="479" t="str">
        <f t="shared" si="39"/>
        <v/>
      </c>
      <c r="BS28" s="479" t="str">
        <f t="shared" si="40"/>
        <v/>
      </c>
      <c r="BT28" s="479" t="str">
        <f t="shared" si="41"/>
        <v/>
      </c>
      <c r="BU28" s="479" t="str">
        <f t="shared" si="42"/>
        <v/>
      </c>
      <c r="BV28" s="479" t="str">
        <f t="shared" si="43"/>
        <v/>
      </c>
      <c r="BW28" s="479" t="str">
        <f t="shared" si="44"/>
        <v/>
      </c>
      <c r="BX28" s="479" t="str">
        <f t="shared" si="45"/>
        <v/>
      </c>
      <c r="BY28" s="479" t="str">
        <f t="shared" si="46"/>
        <v/>
      </c>
      <c r="BZ28" s="479" t="str">
        <f t="shared" si="47"/>
        <v/>
      </c>
      <c r="CA28" s="479" t="str">
        <f t="shared" si="48"/>
        <v/>
      </c>
      <c r="CB28" s="479" t="str">
        <f t="shared" si="49"/>
        <v/>
      </c>
      <c r="CC28" s="479" t="str">
        <f t="shared" si="50"/>
        <v/>
      </c>
      <c r="CD28" s="479" t="str">
        <f t="shared" si="51"/>
        <v/>
      </c>
      <c r="CE28" s="479" t="str">
        <f t="shared" si="52"/>
        <v/>
      </c>
      <c r="CF28" s="479" t="str">
        <f t="shared" si="53"/>
        <v/>
      </c>
      <c r="CG28" s="479" t="str">
        <f t="shared" si="54"/>
        <v/>
      </c>
      <c r="CH28" s="479" t="str">
        <f t="shared" si="55"/>
        <v/>
      </c>
      <c r="CI28" s="479" t="str">
        <f t="shared" si="56"/>
        <v/>
      </c>
      <c r="CJ28" s="479" t="str">
        <f t="shared" si="57"/>
        <v/>
      </c>
      <c r="CK28" s="479" t="str">
        <f t="shared" si="58"/>
        <v/>
      </c>
      <c r="CL28" s="479" t="str">
        <f t="shared" si="59"/>
        <v/>
      </c>
      <c r="CM28" s="479" t="str">
        <f t="shared" si="60"/>
        <v/>
      </c>
      <c r="CN28" s="479" t="str">
        <f t="shared" si="61"/>
        <v/>
      </c>
      <c r="CO28" s="479" t="str">
        <f t="shared" si="62"/>
        <v/>
      </c>
      <c r="CP28" s="479" t="str">
        <f t="shared" si="63"/>
        <v/>
      </c>
      <c r="CQ28" s="479" t="str">
        <f t="shared" si="64"/>
        <v/>
      </c>
      <c r="CR28" s="479" t="str">
        <f t="shared" si="65"/>
        <v/>
      </c>
      <c r="CS28" s="469" t="str">
        <f t="shared" si="66"/>
        <v/>
      </c>
      <c r="CT28" s="490">
        <f t="shared" si="67"/>
        <v>0</v>
      </c>
      <c r="CU28" s="491" t="str">
        <f t="shared" si="68"/>
        <v/>
      </c>
      <c r="CV28" s="146" t="str">
        <f t="shared" si="4"/>
        <v/>
      </c>
      <c r="CW28" s="266">
        <f t="shared" si="5"/>
        <v>135790592</v>
      </c>
    </row>
    <row r="29" spans="1:101">
      <c r="A29" s="125"/>
      <c r="B29" s="125"/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44" t="s">
        <v>35</v>
      </c>
      <c r="O29" s="145" t="s">
        <v>37</v>
      </c>
      <c r="P29" s="145" t="s">
        <v>62</v>
      </c>
      <c r="Q29" s="475" t="str">
        <f>IF(D8="","",D8)</f>
        <v/>
      </c>
      <c r="R29" s="478">
        <v>1</v>
      </c>
      <c r="S29" s="479">
        <f t="shared" ref="S29:AK29" si="80">R29+IF(BF29&lt;65536,1,2)</f>
        <v>3</v>
      </c>
      <c r="T29" s="479">
        <f t="shared" si="80"/>
        <v>5</v>
      </c>
      <c r="U29" s="479">
        <f t="shared" si="80"/>
        <v>7</v>
      </c>
      <c r="V29" s="479">
        <f t="shared" si="80"/>
        <v>9</v>
      </c>
      <c r="W29" s="479">
        <f t="shared" si="80"/>
        <v>11</v>
      </c>
      <c r="X29" s="479">
        <f t="shared" si="80"/>
        <v>13</v>
      </c>
      <c r="Y29" s="479">
        <f t="shared" si="80"/>
        <v>15</v>
      </c>
      <c r="Z29" s="479">
        <f t="shared" si="80"/>
        <v>17</v>
      </c>
      <c r="AA29" s="479">
        <f t="shared" si="80"/>
        <v>19</v>
      </c>
      <c r="AB29" s="479">
        <f t="shared" si="80"/>
        <v>21</v>
      </c>
      <c r="AC29" s="479">
        <f t="shared" si="80"/>
        <v>23</v>
      </c>
      <c r="AD29" s="479">
        <f t="shared" si="80"/>
        <v>25</v>
      </c>
      <c r="AE29" s="479">
        <f t="shared" si="80"/>
        <v>27</v>
      </c>
      <c r="AF29" s="479">
        <f t="shared" si="80"/>
        <v>29</v>
      </c>
      <c r="AG29" s="479">
        <f t="shared" si="80"/>
        <v>31</v>
      </c>
      <c r="AH29" s="479">
        <f t="shared" si="80"/>
        <v>33</v>
      </c>
      <c r="AI29" s="479">
        <f t="shared" si="80"/>
        <v>35</v>
      </c>
      <c r="AJ29" s="479">
        <f t="shared" si="80"/>
        <v>37</v>
      </c>
      <c r="AK29" s="479">
        <f t="shared" si="80"/>
        <v>39</v>
      </c>
      <c r="AL29" s="479" t="str">
        <f t="shared" si="7"/>
        <v/>
      </c>
      <c r="AM29" s="479" t="str">
        <f t="shared" si="8"/>
        <v/>
      </c>
      <c r="AN29" s="479" t="str">
        <f t="shared" si="9"/>
        <v/>
      </c>
      <c r="AO29" s="479" t="str">
        <f t="shared" si="10"/>
        <v/>
      </c>
      <c r="AP29" s="479" t="str">
        <f t="shared" si="11"/>
        <v/>
      </c>
      <c r="AQ29" s="479" t="str">
        <f t="shared" si="12"/>
        <v/>
      </c>
      <c r="AR29" s="479" t="str">
        <f t="shared" si="13"/>
        <v/>
      </c>
      <c r="AS29" s="479" t="str">
        <f t="shared" si="14"/>
        <v/>
      </c>
      <c r="AT29" s="479" t="str">
        <f t="shared" si="15"/>
        <v/>
      </c>
      <c r="AU29" s="479" t="str">
        <f t="shared" si="16"/>
        <v/>
      </c>
      <c r="AV29" s="479" t="str">
        <f t="shared" si="17"/>
        <v/>
      </c>
      <c r="AW29" s="479" t="str">
        <f t="shared" si="18"/>
        <v/>
      </c>
      <c r="AX29" s="479" t="str">
        <f t="shared" si="19"/>
        <v/>
      </c>
      <c r="AY29" s="479" t="str">
        <f t="shared" si="20"/>
        <v/>
      </c>
      <c r="AZ29" s="479" t="str">
        <f t="shared" si="21"/>
        <v/>
      </c>
      <c r="BA29" s="479" t="str">
        <f t="shared" si="22"/>
        <v/>
      </c>
      <c r="BB29" s="479" t="str">
        <f t="shared" si="23"/>
        <v/>
      </c>
      <c r="BC29" s="479" t="str">
        <f t="shared" si="24"/>
        <v/>
      </c>
      <c r="BD29" s="479" t="str">
        <f t="shared" si="25"/>
        <v/>
      </c>
      <c r="BE29" s="479" t="str">
        <f t="shared" si="26"/>
        <v/>
      </c>
      <c r="BF29" s="479" t="str">
        <f t="shared" si="27"/>
        <v/>
      </c>
      <c r="BG29" s="479" t="str">
        <f t="shared" si="28"/>
        <v/>
      </c>
      <c r="BH29" s="479" t="str">
        <f t="shared" si="29"/>
        <v/>
      </c>
      <c r="BI29" s="479" t="str">
        <f t="shared" si="30"/>
        <v/>
      </c>
      <c r="BJ29" s="479" t="str">
        <f t="shared" si="31"/>
        <v/>
      </c>
      <c r="BK29" s="479" t="str">
        <f t="shared" si="32"/>
        <v/>
      </c>
      <c r="BL29" s="479" t="str">
        <f t="shared" si="33"/>
        <v/>
      </c>
      <c r="BM29" s="479" t="str">
        <f t="shared" si="34"/>
        <v/>
      </c>
      <c r="BN29" s="479" t="str">
        <f t="shared" si="35"/>
        <v/>
      </c>
      <c r="BO29" s="479" t="str">
        <f t="shared" si="36"/>
        <v/>
      </c>
      <c r="BP29" s="479" t="str">
        <f t="shared" si="37"/>
        <v/>
      </c>
      <c r="BQ29" s="479" t="str">
        <f t="shared" si="38"/>
        <v/>
      </c>
      <c r="BR29" s="479" t="str">
        <f t="shared" si="39"/>
        <v/>
      </c>
      <c r="BS29" s="479" t="str">
        <f t="shared" si="40"/>
        <v/>
      </c>
      <c r="BT29" s="479" t="str">
        <f t="shared" si="41"/>
        <v/>
      </c>
      <c r="BU29" s="479" t="str">
        <f t="shared" si="42"/>
        <v/>
      </c>
      <c r="BV29" s="479" t="str">
        <f t="shared" si="43"/>
        <v/>
      </c>
      <c r="BW29" s="479" t="str">
        <f t="shared" si="44"/>
        <v/>
      </c>
      <c r="BX29" s="479" t="str">
        <f t="shared" si="45"/>
        <v/>
      </c>
      <c r="BY29" s="479" t="str">
        <f t="shared" si="46"/>
        <v/>
      </c>
      <c r="BZ29" s="479" t="str">
        <f t="shared" si="47"/>
        <v/>
      </c>
      <c r="CA29" s="479" t="str">
        <f t="shared" si="48"/>
        <v/>
      </c>
      <c r="CB29" s="479" t="str">
        <f t="shared" si="49"/>
        <v/>
      </c>
      <c r="CC29" s="479" t="str">
        <f t="shared" si="50"/>
        <v/>
      </c>
      <c r="CD29" s="479" t="str">
        <f t="shared" si="51"/>
        <v/>
      </c>
      <c r="CE29" s="479" t="str">
        <f t="shared" si="52"/>
        <v/>
      </c>
      <c r="CF29" s="479" t="str">
        <f t="shared" si="53"/>
        <v/>
      </c>
      <c r="CG29" s="479" t="str">
        <f t="shared" si="54"/>
        <v/>
      </c>
      <c r="CH29" s="479" t="str">
        <f t="shared" si="55"/>
        <v/>
      </c>
      <c r="CI29" s="479" t="str">
        <f t="shared" si="56"/>
        <v/>
      </c>
      <c r="CJ29" s="479" t="str">
        <f t="shared" si="57"/>
        <v/>
      </c>
      <c r="CK29" s="479" t="str">
        <f t="shared" si="58"/>
        <v/>
      </c>
      <c r="CL29" s="479" t="str">
        <f t="shared" si="59"/>
        <v/>
      </c>
      <c r="CM29" s="479" t="str">
        <f t="shared" si="60"/>
        <v/>
      </c>
      <c r="CN29" s="479" t="str">
        <f t="shared" si="61"/>
        <v/>
      </c>
      <c r="CO29" s="479" t="str">
        <f t="shared" si="62"/>
        <v/>
      </c>
      <c r="CP29" s="479" t="str">
        <f t="shared" si="63"/>
        <v/>
      </c>
      <c r="CQ29" s="479" t="str">
        <f t="shared" si="64"/>
        <v/>
      </c>
      <c r="CR29" s="479" t="str">
        <f t="shared" si="65"/>
        <v/>
      </c>
      <c r="CS29" s="469" t="str">
        <f t="shared" si="66"/>
        <v/>
      </c>
      <c r="CT29" s="490">
        <f t="shared" si="67"/>
        <v>0</v>
      </c>
      <c r="CU29" s="491" t="str">
        <f t="shared" si="68"/>
        <v/>
      </c>
      <c r="CV29" s="146" t="str">
        <f t="shared" si="4"/>
        <v/>
      </c>
      <c r="CW29" s="266">
        <f t="shared" si="5"/>
        <v>270008320</v>
      </c>
    </row>
    <row r="30" spans="1:101">
      <c r="A30" s="125"/>
      <c r="B30" s="125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44" t="s">
        <v>35</v>
      </c>
      <c r="O30" s="145" t="s">
        <v>37</v>
      </c>
      <c r="P30" s="145" t="s">
        <v>646</v>
      </c>
      <c r="Q30" s="475" t="str">
        <f>IF(E8="","",E8)</f>
        <v/>
      </c>
      <c r="R30" s="478">
        <v>1</v>
      </c>
      <c r="S30" s="479">
        <f t="shared" ref="S30:AK30" si="81">R30+IF(BF30&lt;65536,1,2)</f>
        <v>3</v>
      </c>
      <c r="T30" s="479">
        <f t="shared" si="81"/>
        <v>5</v>
      </c>
      <c r="U30" s="479">
        <f t="shared" si="81"/>
        <v>7</v>
      </c>
      <c r="V30" s="479">
        <f t="shared" si="81"/>
        <v>9</v>
      </c>
      <c r="W30" s="479">
        <f t="shared" si="81"/>
        <v>11</v>
      </c>
      <c r="X30" s="479">
        <f t="shared" si="81"/>
        <v>13</v>
      </c>
      <c r="Y30" s="479">
        <f t="shared" si="81"/>
        <v>15</v>
      </c>
      <c r="Z30" s="479">
        <f t="shared" si="81"/>
        <v>17</v>
      </c>
      <c r="AA30" s="479">
        <f t="shared" si="81"/>
        <v>19</v>
      </c>
      <c r="AB30" s="479">
        <f t="shared" si="81"/>
        <v>21</v>
      </c>
      <c r="AC30" s="479">
        <f t="shared" si="81"/>
        <v>23</v>
      </c>
      <c r="AD30" s="479">
        <f t="shared" si="81"/>
        <v>25</v>
      </c>
      <c r="AE30" s="479">
        <f t="shared" si="81"/>
        <v>27</v>
      </c>
      <c r="AF30" s="479">
        <f t="shared" si="81"/>
        <v>29</v>
      </c>
      <c r="AG30" s="479">
        <f t="shared" si="81"/>
        <v>31</v>
      </c>
      <c r="AH30" s="479">
        <f t="shared" si="81"/>
        <v>33</v>
      </c>
      <c r="AI30" s="479">
        <f t="shared" si="81"/>
        <v>35</v>
      </c>
      <c r="AJ30" s="479">
        <f t="shared" si="81"/>
        <v>37</v>
      </c>
      <c r="AK30" s="479">
        <f t="shared" si="81"/>
        <v>39</v>
      </c>
      <c r="AL30" s="479" t="str">
        <f t="shared" si="7"/>
        <v/>
      </c>
      <c r="AM30" s="479" t="str">
        <f t="shared" si="8"/>
        <v/>
      </c>
      <c r="AN30" s="479" t="str">
        <f t="shared" si="9"/>
        <v/>
      </c>
      <c r="AO30" s="479" t="str">
        <f t="shared" si="10"/>
        <v/>
      </c>
      <c r="AP30" s="479" t="str">
        <f t="shared" si="11"/>
        <v/>
      </c>
      <c r="AQ30" s="479" t="str">
        <f t="shared" si="12"/>
        <v/>
      </c>
      <c r="AR30" s="479" t="str">
        <f t="shared" si="13"/>
        <v/>
      </c>
      <c r="AS30" s="479" t="str">
        <f t="shared" si="14"/>
        <v/>
      </c>
      <c r="AT30" s="479" t="str">
        <f t="shared" si="15"/>
        <v/>
      </c>
      <c r="AU30" s="479" t="str">
        <f t="shared" si="16"/>
        <v/>
      </c>
      <c r="AV30" s="479" t="str">
        <f t="shared" si="17"/>
        <v/>
      </c>
      <c r="AW30" s="479" t="str">
        <f t="shared" si="18"/>
        <v/>
      </c>
      <c r="AX30" s="479" t="str">
        <f t="shared" si="19"/>
        <v/>
      </c>
      <c r="AY30" s="479" t="str">
        <f t="shared" si="20"/>
        <v/>
      </c>
      <c r="AZ30" s="479" t="str">
        <f t="shared" si="21"/>
        <v/>
      </c>
      <c r="BA30" s="479" t="str">
        <f t="shared" si="22"/>
        <v/>
      </c>
      <c r="BB30" s="479" t="str">
        <f t="shared" si="23"/>
        <v/>
      </c>
      <c r="BC30" s="479" t="str">
        <f t="shared" si="24"/>
        <v/>
      </c>
      <c r="BD30" s="479" t="str">
        <f t="shared" si="25"/>
        <v/>
      </c>
      <c r="BE30" s="479" t="str">
        <f t="shared" si="26"/>
        <v/>
      </c>
      <c r="BF30" s="479" t="str">
        <f t="shared" si="27"/>
        <v/>
      </c>
      <c r="BG30" s="479" t="str">
        <f t="shared" si="28"/>
        <v/>
      </c>
      <c r="BH30" s="479" t="str">
        <f t="shared" si="29"/>
        <v/>
      </c>
      <c r="BI30" s="479" t="str">
        <f t="shared" si="30"/>
        <v/>
      </c>
      <c r="BJ30" s="479" t="str">
        <f t="shared" si="31"/>
        <v/>
      </c>
      <c r="BK30" s="479" t="str">
        <f t="shared" si="32"/>
        <v/>
      </c>
      <c r="BL30" s="479" t="str">
        <f t="shared" si="33"/>
        <v/>
      </c>
      <c r="BM30" s="479" t="str">
        <f t="shared" si="34"/>
        <v/>
      </c>
      <c r="BN30" s="479" t="str">
        <f t="shared" si="35"/>
        <v/>
      </c>
      <c r="BO30" s="479" t="str">
        <f t="shared" si="36"/>
        <v/>
      </c>
      <c r="BP30" s="479" t="str">
        <f t="shared" si="37"/>
        <v/>
      </c>
      <c r="BQ30" s="479" t="str">
        <f t="shared" si="38"/>
        <v/>
      </c>
      <c r="BR30" s="479" t="str">
        <f t="shared" si="39"/>
        <v/>
      </c>
      <c r="BS30" s="479" t="str">
        <f t="shared" si="40"/>
        <v/>
      </c>
      <c r="BT30" s="479" t="str">
        <f t="shared" si="41"/>
        <v/>
      </c>
      <c r="BU30" s="479" t="str">
        <f t="shared" si="42"/>
        <v/>
      </c>
      <c r="BV30" s="479" t="str">
        <f t="shared" si="43"/>
        <v/>
      </c>
      <c r="BW30" s="479" t="str">
        <f t="shared" si="44"/>
        <v/>
      </c>
      <c r="BX30" s="479" t="str">
        <f t="shared" si="45"/>
        <v/>
      </c>
      <c r="BY30" s="479" t="str">
        <f t="shared" si="46"/>
        <v/>
      </c>
      <c r="BZ30" s="479" t="str">
        <f t="shared" si="47"/>
        <v/>
      </c>
      <c r="CA30" s="479" t="str">
        <f t="shared" si="48"/>
        <v/>
      </c>
      <c r="CB30" s="479" t="str">
        <f t="shared" si="49"/>
        <v/>
      </c>
      <c r="CC30" s="479" t="str">
        <f t="shared" si="50"/>
        <v/>
      </c>
      <c r="CD30" s="479" t="str">
        <f t="shared" si="51"/>
        <v/>
      </c>
      <c r="CE30" s="479" t="str">
        <f t="shared" si="52"/>
        <v/>
      </c>
      <c r="CF30" s="479" t="str">
        <f t="shared" si="53"/>
        <v/>
      </c>
      <c r="CG30" s="479" t="str">
        <f t="shared" si="54"/>
        <v/>
      </c>
      <c r="CH30" s="479" t="str">
        <f t="shared" si="55"/>
        <v/>
      </c>
      <c r="CI30" s="479" t="str">
        <f t="shared" si="56"/>
        <v/>
      </c>
      <c r="CJ30" s="479" t="str">
        <f t="shared" si="57"/>
        <v/>
      </c>
      <c r="CK30" s="479" t="str">
        <f t="shared" si="58"/>
        <v/>
      </c>
      <c r="CL30" s="479" t="str">
        <f t="shared" si="59"/>
        <v/>
      </c>
      <c r="CM30" s="479" t="str">
        <f t="shared" si="60"/>
        <v/>
      </c>
      <c r="CN30" s="479" t="str">
        <f t="shared" si="61"/>
        <v/>
      </c>
      <c r="CO30" s="479" t="str">
        <f t="shared" si="62"/>
        <v/>
      </c>
      <c r="CP30" s="479" t="str">
        <f t="shared" si="63"/>
        <v/>
      </c>
      <c r="CQ30" s="479" t="str">
        <f t="shared" si="64"/>
        <v/>
      </c>
      <c r="CR30" s="479" t="str">
        <f t="shared" si="65"/>
        <v/>
      </c>
      <c r="CS30" s="469" t="str">
        <f t="shared" si="66"/>
        <v/>
      </c>
      <c r="CT30" s="490">
        <f t="shared" si="67"/>
        <v>0</v>
      </c>
      <c r="CU30" s="491" t="str">
        <f t="shared" si="68"/>
        <v/>
      </c>
      <c r="CV30" s="146" t="str">
        <f t="shared" si="4"/>
        <v/>
      </c>
      <c r="CW30" s="266">
        <f t="shared" si="5"/>
        <v>538443776</v>
      </c>
    </row>
    <row r="31" spans="1:101">
      <c r="A31" s="125"/>
      <c r="B31" s="125"/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44" t="s">
        <v>35</v>
      </c>
      <c r="O31" s="145" t="s">
        <v>37</v>
      </c>
      <c r="P31" s="145" t="s">
        <v>84</v>
      </c>
      <c r="Q31" s="475" t="str">
        <f>IF(A10="","",A10)</f>
        <v/>
      </c>
      <c r="R31" s="478">
        <v>1</v>
      </c>
      <c r="S31" s="479">
        <f t="shared" ref="S31:AK31" si="82">R31+IF(BF31&lt;65536,1,2)</f>
        <v>3</v>
      </c>
      <c r="T31" s="479">
        <f t="shared" si="82"/>
        <v>5</v>
      </c>
      <c r="U31" s="479">
        <f t="shared" si="82"/>
        <v>7</v>
      </c>
      <c r="V31" s="479">
        <f t="shared" si="82"/>
        <v>9</v>
      </c>
      <c r="W31" s="479">
        <f t="shared" si="82"/>
        <v>11</v>
      </c>
      <c r="X31" s="479">
        <f t="shared" si="82"/>
        <v>13</v>
      </c>
      <c r="Y31" s="479">
        <f t="shared" si="82"/>
        <v>15</v>
      </c>
      <c r="Z31" s="479">
        <f t="shared" si="82"/>
        <v>17</v>
      </c>
      <c r="AA31" s="479">
        <f t="shared" si="82"/>
        <v>19</v>
      </c>
      <c r="AB31" s="479">
        <f t="shared" si="82"/>
        <v>21</v>
      </c>
      <c r="AC31" s="479">
        <f t="shared" si="82"/>
        <v>23</v>
      </c>
      <c r="AD31" s="479">
        <f t="shared" si="82"/>
        <v>25</v>
      </c>
      <c r="AE31" s="479">
        <f t="shared" si="82"/>
        <v>27</v>
      </c>
      <c r="AF31" s="479">
        <f t="shared" si="82"/>
        <v>29</v>
      </c>
      <c r="AG31" s="479">
        <f t="shared" si="82"/>
        <v>31</v>
      </c>
      <c r="AH31" s="479">
        <f t="shared" si="82"/>
        <v>33</v>
      </c>
      <c r="AI31" s="479">
        <f t="shared" si="82"/>
        <v>35</v>
      </c>
      <c r="AJ31" s="479">
        <f t="shared" si="82"/>
        <v>37</v>
      </c>
      <c r="AK31" s="479">
        <f t="shared" si="82"/>
        <v>39</v>
      </c>
      <c r="AL31" s="479" t="str">
        <f t="shared" si="7"/>
        <v/>
      </c>
      <c r="AM31" s="479" t="str">
        <f t="shared" si="8"/>
        <v/>
      </c>
      <c r="AN31" s="479" t="str">
        <f t="shared" si="9"/>
        <v/>
      </c>
      <c r="AO31" s="479" t="str">
        <f t="shared" si="10"/>
        <v/>
      </c>
      <c r="AP31" s="479" t="str">
        <f t="shared" si="11"/>
        <v/>
      </c>
      <c r="AQ31" s="479" t="str">
        <f t="shared" si="12"/>
        <v/>
      </c>
      <c r="AR31" s="479" t="str">
        <f t="shared" si="13"/>
        <v/>
      </c>
      <c r="AS31" s="479" t="str">
        <f t="shared" si="14"/>
        <v/>
      </c>
      <c r="AT31" s="479" t="str">
        <f t="shared" si="15"/>
        <v/>
      </c>
      <c r="AU31" s="479" t="str">
        <f t="shared" si="16"/>
        <v/>
      </c>
      <c r="AV31" s="479" t="str">
        <f t="shared" si="17"/>
        <v/>
      </c>
      <c r="AW31" s="479" t="str">
        <f t="shared" si="18"/>
        <v/>
      </c>
      <c r="AX31" s="479" t="str">
        <f t="shared" si="19"/>
        <v/>
      </c>
      <c r="AY31" s="479" t="str">
        <f t="shared" si="20"/>
        <v/>
      </c>
      <c r="AZ31" s="479" t="str">
        <f t="shared" si="21"/>
        <v/>
      </c>
      <c r="BA31" s="479" t="str">
        <f t="shared" si="22"/>
        <v/>
      </c>
      <c r="BB31" s="479" t="str">
        <f t="shared" si="23"/>
        <v/>
      </c>
      <c r="BC31" s="479" t="str">
        <f t="shared" si="24"/>
        <v/>
      </c>
      <c r="BD31" s="479" t="str">
        <f t="shared" si="25"/>
        <v/>
      </c>
      <c r="BE31" s="479" t="str">
        <f t="shared" si="26"/>
        <v/>
      </c>
      <c r="BF31" s="479" t="str">
        <f t="shared" si="27"/>
        <v/>
      </c>
      <c r="BG31" s="479" t="str">
        <f t="shared" si="28"/>
        <v/>
      </c>
      <c r="BH31" s="479" t="str">
        <f t="shared" si="29"/>
        <v/>
      </c>
      <c r="BI31" s="479" t="str">
        <f t="shared" si="30"/>
        <v/>
      </c>
      <c r="BJ31" s="479" t="str">
        <f t="shared" si="31"/>
        <v/>
      </c>
      <c r="BK31" s="479" t="str">
        <f t="shared" si="32"/>
        <v/>
      </c>
      <c r="BL31" s="479" t="str">
        <f t="shared" si="33"/>
        <v/>
      </c>
      <c r="BM31" s="479" t="str">
        <f t="shared" si="34"/>
        <v/>
      </c>
      <c r="BN31" s="479" t="str">
        <f t="shared" si="35"/>
        <v/>
      </c>
      <c r="BO31" s="479" t="str">
        <f t="shared" si="36"/>
        <v/>
      </c>
      <c r="BP31" s="479" t="str">
        <f t="shared" si="37"/>
        <v/>
      </c>
      <c r="BQ31" s="479" t="str">
        <f t="shared" si="38"/>
        <v/>
      </c>
      <c r="BR31" s="479" t="str">
        <f t="shared" si="39"/>
        <v/>
      </c>
      <c r="BS31" s="479" t="str">
        <f t="shared" si="40"/>
        <v/>
      </c>
      <c r="BT31" s="479" t="str">
        <f t="shared" si="41"/>
        <v/>
      </c>
      <c r="BU31" s="479" t="str">
        <f t="shared" si="42"/>
        <v/>
      </c>
      <c r="BV31" s="479" t="str">
        <f t="shared" si="43"/>
        <v/>
      </c>
      <c r="BW31" s="479" t="str">
        <f t="shared" si="44"/>
        <v/>
      </c>
      <c r="BX31" s="479" t="str">
        <f t="shared" si="45"/>
        <v/>
      </c>
      <c r="BY31" s="479" t="str">
        <f t="shared" si="46"/>
        <v/>
      </c>
      <c r="BZ31" s="479" t="str">
        <f t="shared" si="47"/>
        <v/>
      </c>
      <c r="CA31" s="479" t="str">
        <f t="shared" si="48"/>
        <v/>
      </c>
      <c r="CB31" s="479" t="str">
        <f t="shared" si="49"/>
        <v/>
      </c>
      <c r="CC31" s="479" t="str">
        <f t="shared" si="50"/>
        <v/>
      </c>
      <c r="CD31" s="479" t="str">
        <f t="shared" si="51"/>
        <v/>
      </c>
      <c r="CE31" s="479" t="str">
        <f t="shared" si="52"/>
        <v/>
      </c>
      <c r="CF31" s="479" t="str">
        <f t="shared" si="53"/>
        <v/>
      </c>
      <c r="CG31" s="479" t="str">
        <f t="shared" si="54"/>
        <v/>
      </c>
      <c r="CH31" s="479" t="str">
        <f t="shared" si="55"/>
        <v/>
      </c>
      <c r="CI31" s="479" t="str">
        <f t="shared" si="56"/>
        <v/>
      </c>
      <c r="CJ31" s="479" t="str">
        <f t="shared" si="57"/>
        <v/>
      </c>
      <c r="CK31" s="479" t="str">
        <f t="shared" si="58"/>
        <v/>
      </c>
      <c r="CL31" s="479" t="str">
        <f t="shared" si="59"/>
        <v/>
      </c>
      <c r="CM31" s="479" t="str">
        <f t="shared" si="60"/>
        <v/>
      </c>
      <c r="CN31" s="479" t="str">
        <f t="shared" si="61"/>
        <v/>
      </c>
      <c r="CO31" s="479" t="str">
        <f t="shared" si="62"/>
        <v/>
      </c>
      <c r="CP31" s="479" t="str">
        <f t="shared" si="63"/>
        <v/>
      </c>
      <c r="CQ31" s="479" t="str">
        <f t="shared" si="64"/>
        <v/>
      </c>
      <c r="CR31" s="479" t="str">
        <f t="shared" si="65"/>
        <v/>
      </c>
      <c r="CS31" s="469" t="str">
        <f t="shared" si="66"/>
        <v/>
      </c>
      <c r="CT31" s="490">
        <f t="shared" si="67"/>
        <v>0</v>
      </c>
      <c r="CU31" s="491" t="str">
        <f t="shared" si="68"/>
        <v/>
      </c>
      <c r="CV31" s="146" t="str">
        <f t="shared" si="4"/>
        <v/>
      </c>
      <c r="CW31" s="266">
        <f t="shared" si="5"/>
        <v>137440526336</v>
      </c>
    </row>
    <row r="32" spans="1:101">
      <c r="A32" s="125"/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44" t="s">
        <v>35</v>
      </c>
      <c r="O32" s="145" t="s">
        <v>37</v>
      </c>
      <c r="P32" s="145" t="s">
        <v>86</v>
      </c>
      <c r="Q32" s="475" t="str">
        <f>IF(B10="","",B10)</f>
        <v/>
      </c>
      <c r="R32" s="478">
        <v>1</v>
      </c>
      <c r="S32" s="479">
        <f t="shared" ref="S32:AK32" si="83">R32+IF(BF32&lt;65536,1,2)</f>
        <v>3</v>
      </c>
      <c r="T32" s="479">
        <f t="shared" si="83"/>
        <v>5</v>
      </c>
      <c r="U32" s="479">
        <f t="shared" si="83"/>
        <v>7</v>
      </c>
      <c r="V32" s="479">
        <f t="shared" si="83"/>
        <v>9</v>
      </c>
      <c r="W32" s="479">
        <f t="shared" si="83"/>
        <v>11</v>
      </c>
      <c r="X32" s="479">
        <f t="shared" si="83"/>
        <v>13</v>
      </c>
      <c r="Y32" s="479">
        <f t="shared" si="83"/>
        <v>15</v>
      </c>
      <c r="Z32" s="479">
        <f t="shared" si="83"/>
        <v>17</v>
      </c>
      <c r="AA32" s="479">
        <f t="shared" si="83"/>
        <v>19</v>
      </c>
      <c r="AB32" s="479">
        <f t="shared" si="83"/>
        <v>21</v>
      </c>
      <c r="AC32" s="479">
        <f t="shared" si="83"/>
        <v>23</v>
      </c>
      <c r="AD32" s="479">
        <f t="shared" si="83"/>
        <v>25</v>
      </c>
      <c r="AE32" s="479">
        <f t="shared" si="83"/>
        <v>27</v>
      </c>
      <c r="AF32" s="479">
        <f t="shared" si="83"/>
        <v>29</v>
      </c>
      <c r="AG32" s="479">
        <f t="shared" si="83"/>
        <v>31</v>
      </c>
      <c r="AH32" s="479">
        <f t="shared" si="83"/>
        <v>33</v>
      </c>
      <c r="AI32" s="479">
        <f t="shared" si="83"/>
        <v>35</v>
      </c>
      <c r="AJ32" s="479">
        <f t="shared" si="83"/>
        <v>37</v>
      </c>
      <c r="AK32" s="479">
        <f t="shared" si="83"/>
        <v>39</v>
      </c>
      <c r="AL32" s="479" t="str">
        <f t="shared" si="7"/>
        <v/>
      </c>
      <c r="AM32" s="479" t="str">
        <f t="shared" si="8"/>
        <v/>
      </c>
      <c r="AN32" s="479" t="str">
        <f t="shared" si="9"/>
        <v/>
      </c>
      <c r="AO32" s="479" t="str">
        <f t="shared" si="10"/>
        <v/>
      </c>
      <c r="AP32" s="479" t="str">
        <f t="shared" si="11"/>
        <v/>
      </c>
      <c r="AQ32" s="479" t="str">
        <f t="shared" si="12"/>
        <v/>
      </c>
      <c r="AR32" s="479" t="str">
        <f t="shared" si="13"/>
        <v/>
      </c>
      <c r="AS32" s="479" t="str">
        <f t="shared" si="14"/>
        <v/>
      </c>
      <c r="AT32" s="479" t="str">
        <f t="shared" si="15"/>
        <v/>
      </c>
      <c r="AU32" s="479" t="str">
        <f t="shared" si="16"/>
        <v/>
      </c>
      <c r="AV32" s="479" t="str">
        <f t="shared" si="17"/>
        <v/>
      </c>
      <c r="AW32" s="479" t="str">
        <f t="shared" si="18"/>
        <v/>
      </c>
      <c r="AX32" s="479" t="str">
        <f t="shared" si="19"/>
        <v/>
      </c>
      <c r="AY32" s="479" t="str">
        <f t="shared" si="20"/>
        <v/>
      </c>
      <c r="AZ32" s="479" t="str">
        <f t="shared" si="21"/>
        <v/>
      </c>
      <c r="BA32" s="479" t="str">
        <f t="shared" si="22"/>
        <v/>
      </c>
      <c r="BB32" s="479" t="str">
        <f t="shared" si="23"/>
        <v/>
      </c>
      <c r="BC32" s="479" t="str">
        <f t="shared" si="24"/>
        <v/>
      </c>
      <c r="BD32" s="479" t="str">
        <f t="shared" si="25"/>
        <v/>
      </c>
      <c r="BE32" s="479" t="str">
        <f t="shared" si="26"/>
        <v/>
      </c>
      <c r="BF32" s="479" t="str">
        <f t="shared" si="27"/>
        <v/>
      </c>
      <c r="BG32" s="479" t="str">
        <f t="shared" si="28"/>
        <v/>
      </c>
      <c r="BH32" s="479" t="str">
        <f t="shared" si="29"/>
        <v/>
      </c>
      <c r="BI32" s="479" t="str">
        <f t="shared" si="30"/>
        <v/>
      </c>
      <c r="BJ32" s="479" t="str">
        <f t="shared" si="31"/>
        <v/>
      </c>
      <c r="BK32" s="479" t="str">
        <f t="shared" si="32"/>
        <v/>
      </c>
      <c r="BL32" s="479" t="str">
        <f t="shared" si="33"/>
        <v/>
      </c>
      <c r="BM32" s="479" t="str">
        <f t="shared" si="34"/>
        <v/>
      </c>
      <c r="BN32" s="479" t="str">
        <f t="shared" si="35"/>
        <v/>
      </c>
      <c r="BO32" s="479" t="str">
        <f t="shared" si="36"/>
        <v/>
      </c>
      <c r="BP32" s="479" t="str">
        <f t="shared" si="37"/>
        <v/>
      </c>
      <c r="BQ32" s="479" t="str">
        <f t="shared" si="38"/>
        <v/>
      </c>
      <c r="BR32" s="479" t="str">
        <f t="shared" si="39"/>
        <v/>
      </c>
      <c r="BS32" s="479" t="str">
        <f t="shared" si="40"/>
        <v/>
      </c>
      <c r="BT32" s="479" t="str">
        <f t="shared" si="41"/>
        <v/>
      </c>
      <c r="BU32" s="479" t="str">
        <f t="shared" si="42"/>
        <v/>
      </c>
      <c r="BV32" s="479" t="str">
        <f t="shared" si="43"/>
        <v/>
      </c>
      <c r="BW32" s="479" t="str">
        <f t="shared" si="44"/>
        <v/>
      </c>
      <c r="BX32" s="479" t="str">
        <f t="shared" si="45"/>
        <v/>
      </c>
      <c r="BY32" s="479" t="str">
        <f t="shared" si="46"/>
        <v/>
      </c>
      <c r="BZ32" s="479" t="str">
        <f t="shared" si="47"/>
        <v/>
      </c>
      <c r="CA32" s="479" t="str">
        <f t="shared" si="48"/>
        <v/>
      </c>
      <c r="CB32" s="479" t="str">
        <f t="shared" si="49"/>
        <v/>
      </c>
      <c r="CC32" s="479" t="str">
        <f t="shared" si="50"/>
        <v/>
      </c>
      <c r="CD32" s="479" t="str">
        <f t="shared" si="51"/>
        <v/>
      </c>
      <c r="CE32" s="479" t="str">
        <f t="shared" si="52"/>
        <v/>
      </c>
      <c r="CF32" s="479" t="str">
        <f t="shared" si="53"/>
        <v/>
      </c>
      <c r="CG32" s="479" t="str">
        <f t="shared" si="54"/>
        <v/>
      </c>
      <c r="CH32" s="479" t="str">
        <f t="shared" si="55"/>
        <v/>
      </c>
      <c r="CI32" s="479" t="str">
        <f t="shared" si="56"/>
        <v/>
      </c>
      <c r="CJ32" s="479" t="str">
        <f t="shared" si="57"/>
        <v/>
      </c>
      <c r="CK32" s="479" t="str">
        <f t="shared" si="58"/>
        <v/>
      </c>
      <c r="CL32" s="479" t="str">
        <f t="shared" si="59"/>
        <v/>
      </c>
      <c r="CM32" s="479" t="str">
        <f t="shared" si="60"/>
        <v/>
      </c>
      <c r="CN32" s="479" t="str">
        <f t="shared" si="61"/>
        <v/>
      </c>
      <c r="CO32" s="479" t="str">
        <f t="shared" si="62"/>
        <v/>
      </c>
      <c r="CP32" s="479" t="str">
        <f t="shared" si="63"/>
        <v/>
      </c>
      <c r="CQ32" s="479" t="str">
        <f t="shared" si="64"/>
        <v/>
      </c>
      <c r="CR32" s="479" t="str">
        <f t="shared" si="65"/>
        <v/>
      </c>
      <c r="CS32" s="469" t="str">
        <f t="shared" si="66"/>
        <v/>
      </c>
      <c r="CT32" s="490">
        <f t="shared" si="67"/>
        <v>0</v>
      </c>
      <c r="CU32" s="491" t="str">
        <f t="shared" si="68"/>
        <v/>
      </c>
      <c r="CV32" s="146" t="str">
        <f t="shared" si="4"/>
        <v/>
      </c>
      <c r="CW32" s="266">
        <f t="shared" si="5"/>
        <v>274879479808</v>
      </c>
    </row>
    <row r="33" spans="1:101">
      <c r="A33" s="125"/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44" t="s">
        <v>35</v>
      </c>
      <c r="O33" s="145" t="s">
        <v>37</v>
      </c>
      <c r="P33" s="145" t="s">
        <v>88</v>
      </c>
      <c r="Q33" s="475" t="str">
        <f>IF(C10="","",C10)</f>
        <v/>
      </c>
      <c r="R33" s="478">
        <v>1</v>
      </c>
      <c r="S33" s="479">
        <f t="shared" ref="S33:AK33" si="84">R33+IF(BF33&lt;65536,1,2)</f>
        <v>3</v>
      </c>
      <c r="T33" s="479">
        <f t="shared" si="84"/>
        <v>5</v>
      </c>
      <c r="U33" s="479">
        <f t="shared" si="84"/>
        <v>7</v>
      </c>
      <c r="V33" s="479">
        <f t="shared" si="84"/>
        <v>9</v>
      </c>
      <c r="W33" s="479">
        <f t="shared" si="84"/>
        <v>11</v>
      </c>
      <c r="X33" s="479">
        <f t="shared" si="84"/>
        <v>13</v>
      </c>
      <c r="Y33" s="479">
        <f t="shared" si="84"/>
        <v>15</v>
      </c>
      <c r="Z33" s="479">
        <f t="shared" si="84"/>
        <v>17</v>
      </c>
      <c r="AA33" s="479">
        <f t="shared" si="84"/>
        <v>19</v>
      </c>
      <c r="AB33" s="479">
        <f t="shared" si="84"/>
        <v>21</v>
      </c>
      <c r="AC33" s="479">
        <f t="shared" si="84"/>
        <v>23</v>
      </c>
      <c r="AD33" s="479">
        <f t="shared" si="84"/>
        <v>25</v>
      </c>
      <c r="AE33" s="479">
        <f t="shared" si="84"/>
        <v>27</v>
      </c>
      <c r="AF33" s="479">
        <f t="shared" si="84"/>
        <v>29</v>
      </c>
      <c r="AG33" s="479">
        <f t="shared" si="84"/>
        <v>31</v>
      </c>
      <c r="AH33" s="479">
        <f t="shared" si="84"/>
        <v>33</v>
      </c>
      <c r="AI33" s="479">
        <f t="shared" si="84"/>
        <v>35</v>
      </c>
      <c r="AJ33" s="479">
        <f t="shared" si="84"/>
        <v>37</v>
      </c>
      <c r="AK33" s="479">
        <f t="shared" si="84"/>
        <v>39</v>
      </c>
      <c r="AL33" s="479" t="str">
        <f t="shared" si="7"/>
        <v/>
      </c>
      <c r="AM33" s="479" t="str">
        <f t="shared" si="8"/>
        <v/>
      </c>
      <c r="AN33" s="479" t="str">
        <f t="shared" si="9"/>
        <v/>
      </c>
      <c r="AO33" s="479" t="str">
        <f t="shared" si="10"/>
        <v/>
      </c>
      <c r="AP33" s="479" t="str">
        <f t="shared" si="11"/>
        <v/>
      </c>
      <c r="AQ33" s="479" t="str">
        <f t="shared" si="12"/>
        <v/>
      </c>
      <c r="AR33" s="479" t="str">
        <f t="shared" si="13"/>
        <v/>
      </c>
      <c r="AS33" s="479" t="str">
        <f t="shared" si="14"/>
        <v/>
      </c>
      <c r="AT33" s="479" t="str">
        <f t="shared" si="15"/>
        <v/>
      </c>
      <c r="AU33" s="479" t="str">
        <f t="shared" si="16"/>
        <v/>
      </c>
      <c r="AV33" s="479" t="str">
        <f t="shared" si="17"/>
        <v/>
      </c>
      <c r="AW33" s="479" t="str">
        <f t="shared" si="18"/>
        <v/>
      </c>
      <c r="AX33" s="479" t="str">
        <f t="shared" si="19"/>
        <v/>
      </c>
      <c r="AY33" s="479" t="str">
        <f t="shared" si="20"/>
        <v/>
      </c>
      <c r="AZ33" s="479" t="str">
        <f t="shared" si="21"/>
        <v/>
      </c>
      <c r="BA33" s="479" t="str">
        <f t="shared" si="22"/>
        <v/>
      </c>
      <c r="BB33" s="479" t="str">
        <f t="shared" si="23"/>
        <v/>
      </c>
      <c r="BC33" s="479" t="str">
        <f t="shared" si="24"/>
        <v/>
      </c>
      <c r="BD33" s="479" t="str">
        <f t="shared" si="25"/>
        <v/>
      </c>
      <c r="BE33" s="479" t="str">
        <f t="shared" si="26"/>
        <v/>
      </c>
      <c r="BF33" s="479" t="str">
        <f t="shared" si="27"/>
        <v/>
      </c>
      <c r="BG33" s="479" t="str">
        <f t="shared" si="28"/>
        <v/>
      </c>
      <c r="BH33" s="479" t="str">
        <f t="shared" si="29"/>
        <v/>
      </c>
      <c r="BI33" s="479" t="str">
        <f t="shared" si="30"/>
        <v/>
      </c>
      <c r="BJ33" s="479" t="str">
        <f t="shared" si="31"/>
        <v/>
      </c>
      <c r="BK33" s="479" t="str">
        <f t="shared" si="32"/>
        <v/>
      </c>
      <c r="BL33" s="479" t="str">
        <f t="shared" si="33"/>
        <v/>
      </c>
      <c r="BM33" s="479" t="str">
        <f t="shared" si="34"/>
        <v/>
      </c>
      <c r="BN33" s="479" t="str">
        <f t="shared" si="35"/>
        <v/>
      </c>
      <c r="BO33" s="479" t="str">
        <f t="shared" si="36"/>
        <v/>
      </c>
      <c r="BP33" s="479" t="str">
        <f t="shared" si="37"/>
        <v/>
      </c>
      <c r="BQ33" s="479" t="str">
        <f t="shared" si="38"/>
        <v/>
      </c>
      <c r="BR33" s="479" t="str">
        <f t="shared" si="39"/>
        <v/>
      </c>
      <c r="BS33" s="479" t="str">
        <f t="shared" si="40"/>
        <v/>
      </c>
      <c r="BT33" s="479" t="str">
        <f t="shared" si="41"/>
        <v/>
      </c>
      <c r="BU33" s="479" t="str">
        <f t="shared" si="42"/>
        <v/>
      </c>
      <c r="BV33" s="479" t="str">
        <f t="shared" si="43"/>
        <v/>
      </c>
      <c r="BW33" s="479" t="str">
        <f t="shared" si="44"/>
        <v/>
      </c>
      <c r="BX33" s="479" t="str">
        <f t="shared" si="45"/>
        <v/>
      </c>
      <c r="BY33" s="479" t="str">
        <f t="shared" si="46"/>
        <v/>
      </c>
      <c r="BZ33" s="479" t="str">
        <f t="shared" si="47"/>
        <v/>
      </c>
      <c r="CA33" s="479" t="str">
        <f t="shared" si="48"/>
        <v/>
      </c>
      <c r="CB33" s="479" t="str">
        <f t="shared" si="49"/>
        <v/>
      </c>
      <c r="CC33" s="479" t="str">
        <f t="shared" si="50"/>
        <v/>
      </c>
      <c r="CD33" s="479" t="str">
        <f t="shared" si="51"/>
        <v/>
      </c>
      <c r="CE33" s="479" t="str">
        <f t="shared" si="52"/>
        <v/>
      </c>
      <c r="CF33" s="479" t="str">
        <f t="shared" si="53"/>
        <v/>
      </c>
      <c r="CG33" s="479" t="str">
        <f t="shared" si="54"/>
        <v/>
      </c>
      <c r="CH33" s="479" t="str">
        <f t="shared" si="55"/>
        <v/>
      </c>
      <c r="CI33" s="479" t="str">
        <f t="shared" si="56"/>
        <v/>
      </c>
      <c r="CJ33" s="479" t="str">
        <f t="shared" si="57"/>
        <v/>
      </c>
      <c r="CK33" s="479" t="str">
        <f t="shared" si="58"/>
        <v/>
      </c>
      <c r="CL33" s="479" t="str">
        <f t="shared" si="59"/>
        <v/>
      </c>
      <c r="CM33" s="479" t="str">
        <f t="shared" si="60"/>
        <v/>
      </c>
      <c r="CN33" s="479" t="str">
        <f t="shared" si="61"/>
        <v/>
      </c>
      <c r="CO33" s="479" t="str">
        <f t="shared" si="62"/>
        <v/>
      </c>
      <c r="CP33" s="479" t="str">
        <f t="shared" si="63"/>
        <v/>
      </c>
      <c r="CQ33" s="479" t="str">
        <f t="shared" si="64"/>
        <v/>
      </c>
      <c r="CR33" s="479" t="str">
        <f t="shared" si="65"/>
        <v/>
      </c>
      <c r="CS33" s="469" t="str">
        <f t="shared" si="66"/>
        <v/>
      </c>
      <c r="CT33" s="490">
        <f t="shared" si="67"/>
        <v>0</v>
      </c>
      <c r="CU33" s="491" t="str">
        <f t="shared" si="68"/>
        <v/>
      </c>
      <c r="CV33" s="146" t="str">
        <f t="shared" si="4"/>
        <v/>
      </c>
      <c r="CW33" s="266">
        <f t="shared" si="5"/>
        <v>549757386752</v>
      </c>
    </row>
    <row r="34" spans="1:101">
      <c r="A34" s="125"/>
      <c r="B34" s="125"/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44" t="s">
        <v>35</v>
      </c>
      <c r="O34" s="145" t="s">
        <v>37</v>
      </c>
      <c r="P34" s="145" t="s">
        <v>90</v>
      </c>
      <c r="Q34" s="475" t="str">
        <f>IF(D10="","",D10)</f>
        <v/>
      </c>
      <c r="R34" s="478">
        <v>1</v>
      </c>
      <c r="S34" s="479">
        <f t="shared" ref="S34:AK34" si="85">R34+IF(BF34&lt;65536,1,2)</f>
        <v>3</v>
      </c>
      <c r="T34" s="479">
        <f t="shared" si="85"/>
        <v>5</v>
      </c>
      <c r="U34" s="479">
        <f t="shared" si="85"/>
        <v>7</v>
      </c>
      <c r="V34" s="479">
        <f t="shared" si="85"/>
        <v>9</v>
      </c>
      <c r="W34" s="479">
        <f t="shared" si="85"/>
        <v>11</v>
      </c>
      <c r="X34" s="479">
        <f t="shared" si="85"/>
        <v>13</v>
      </c>
      <c r="Y34" s="479">
        <f t="shared" si="85"/>
        <v>15</v>
      </c>
      <c r="Z34" s="479">
        <f t="shared" si="85"/>
        <v>17</v>
      </c>
      <c r="AA34" s="479">
        <f t="shared" si="85"/>
        <v>19</v>
      </c>
      <c r="AB34" s="479">
        <f t="shared" si="85"/>
        <v>21</v>
      </c>
      <c r="AC34" s="479">
        <f t="shared" si="85"/>
        <v>23</v>
      </c>
      <c r="AD34" s="479">
        <f t="shared" si="85"/>
        <v>25</v>
      </c>
      <c r="AE34" s="479">
        <f t="shared" si="85"/>
        <v>27</v>
      </c>
      <c r="AF34" s="479">
        <f t="shared" si="85"/>
        <v>29</v>
      </c>
      <c r="AG34" s="479">
        <f t="shared" si="85"/>
        <v>31</v>
      </c>
      <c r="AH34" s="479">
        <f t="shared" si="85"/>
        <v>33</v>
      </c>
      <c r="AI34" s="479">
        <f t="shared" si="85"/>
        <v>35</v>
      </c>
      <c r="AJ34" s="479">
        <f t="shared" si="85"/>
        <v>37</v>
      </c>
      <c r="AK34" s="479">
        <f t="shared" si="85"/>
        <v>39</v>
      </c>
      <c r="AL34" s="479" t="str">
        <f t="shared" si="7"/>
        <v/>
      </c>
      <c r="AM34" s="479" t="str">
        <f t="shared" si="8"/>
        <v/>
      </c>
      <c r="AN34" s="479" t="str">
        <f t="shared" si="9"/>
        <v/>
      </c>
      <c r="AO34" s="479" t="str">
        <f t="shared" si="10"/>
        <v/>
      </c>
      <c r="AP34" s="479" t="str">
        <f t="shared" si="11"/>
        <v/>
      </c>
      <c r="AQ34" s="479" t="str">
        <f t="shared" si="12"/>
        <v/>
      </c>
      <c r="AR34" s="479" t="str">
        <f t="shared" si="13"/>
        <v/>
      </c>
      <c r="AS34" s="479" t="str">
        <f t="shared" si="14"/>
        <v/>
      </c>
      <c r="AT34" s="479" t="str">
        <f t="shared" si="15"/>
        <v/>
      </c>
      <c r="AU34" s="479" t="str">
        <f t="shared" si="16"/>
        <v/>
      </c>
      <c r="AV34" s="479" t="str">
        <f t="shared" si="17"/>
        <v/>
      </c>
      <c r="AW34" s="479" t="str">
        <f t="shared" si="18"/>
        <v/>
      </c>
      <c r="AX34" s="479" t="str">
        <f t="shared" si="19"/>
        <v/>
      </c>
      <c r="AY34" s="479" t="str">
        <f t="shared" si="20"/>
        <v/>
      </c>
      <c r="AZ34" s="479" t="str">
        <f t="shared" si="21"/>
        <v/>
      </c>
      <c r="BA34" s="479" t="str">
        <f t="shared" si="22"/>
        <v/>
      </c>
      <c r="BB34" s="479" t="str">
        <f t="shared" si="23"/>
        <v/>
      </c>
      <c r="BC34" s="479" t="str">
        <f t="shared" si="24"/>
        <v/>
      </c>
      <c r="BD34" s="479" t="str">
        <f t="shared" si="25"/>
        <v/>
      </c>
      <c r="BE34" s="479" t="str">
        <f t="shared" si="26"/>
        <v/>
      </c>
      <c r="BF34" s="479" t="str">
        <f t="shared" si="27"/>
        <v/>
      </c>
      <c r="BG34" s="479" t="str">
        <f t="shared" si="28"/>
        <v/>
      </c>
      <c r="BH34" s="479" t="str">
        <f t="shared" si="29"/>
        <v/>
      </c>
      <c r="BI34" s="479" t="str">
        <f t="shared" si="30"/>
        <v/>
      </c>
      <c r="BJ34" s="479" t="str">
        <f t="shared" si="31"/>
        <v/>
      </c>
      <c r="BK34" s="479" t="str">
        <f t="shared" si="32"/>
        <v/>
      </c>
      <c r="BL34" s="479" t="str">
        <f t="shared" si="33"/>
        <v/>
      </c>
      <c r="BM34" s="479" t="str">
        <f t="shared" si="34"/>
        <v/>
      </c>
      <c r="BN34" s="479" t="str">
        <f t="shared" si="35"/>
        <v/>
      </c>
      <c r="BO34" s="479" t="str">
        <f t="shared" si="36"/>
        <v/>
      </c>
      <c r="BP34" s="479" t="str">
        <f t="shared" si="37"/>
        <v/>
      </c>
      <c r="BQ34" s="479" t="str">
        <f t="shared" si="38"/>
        <v/>
      </c>
      <c r="BR34" s="479" t="str">
        <f t="shared" si="39"/>
        <v/>
      </c>
      <c r="BS34" s="479" t="str">
        <f t="shared" si="40"/>
        <v/>
      </c>
      <c r="BT34" s="479" t="str">
        <f t="shared" si="41"/>
        <v/>
      </c>
      <c r="BU34" s="479" t="str">
        <f t="shared" si="42"/>
        <v/>
      </c>
      <c r="BV34" s="479" t="str">
        <f t="shared" si="43"/>
        <v/>
      </c>
      <c r="BW34" s="479" t="str">
        <f t="shared" si="44"/>
        <v/>
      </c>
      <c r="BX34" s="479" t="str">
        <f t="shared" si="45"/>
        <v/>
      </c>
      <c r="BY34" s="479" t="str">
        <f t="shared" si="46"/>
        <v/>
      </c>
      <c r="BZ34" s="479" t="str">
        <f t="shared" si="47"/>
        <v/>
      </c>
      <c r="CA34" s="479" t="str">
        <f t="shared" si="48"/>
        <v/>
      </c>
      <c r="CB34" s="479" t="str">
        <f t="shared" si="49"/>
        <v/>
      </c>
      <c r="CC34" s="479" t="str">
        <f t="shared" si="50"/>
        <v/>
      </c>
      <c r="CD34" s="479" t="str">
        <f t="shared" si="51"/>
        <v/>
      </c>
      <c r="CE34" s="479" t="str">
        <f t="shared" si="52"/>
        <v/>
      </c>
      <c r="CF34" s="479" t="str">
        <f t="shared" si="53"/>
        <v/>
      </c>
      <c r="CG34" s="479" t="str">
        <f t="shared" si="54"/>
        <v/>
      </c>
      <c r="CH34" s="479" t="str">
        <f t="shared" si="55"/>
        <v/>
      </c>
      <c r="CI34" s="479" t="str">
        <f t="shared" si="56"/>
        <v/>
      </c>
      <c r="CJ34" s="479" t="str">
        <f t="shared" si="57"/>
        <v/>
      </c>
      <c r="CK34" s="479" t="str">
        <f t="shared" si="58"/>
        <v/>
      </c>
      <c r="CL34" s="479" t="str">
        <f t="shared" si="59"/>
        <v/>
      </c>
      <c r="CM34" s="479" t="str">
        <f t="shared" si="60"/>
        <v/>
      </c>
      <c r="CN34" s="479" t="str">
        <f t="shared" si="61"/>
        <v/>
      </c>
      <c r="CO34" s="479" t="str">
        <f t="shared" si="62"/>
        <v/>
      </c>
      <c r="CP34" s="479" t="str">
        <f t="shared" si="63"/>
        <v/>
      </c>
      <c r="CQ34" s="479" t="str">
        <f t="shared" si="64"/>
        <v/>
      </c>
      <c r="CR34" s="479" t="str">
        <f t="shared" si="65"/>
        <v/>
      </c>
      <c r="CS34" s="469" t="str">
        <f t="shared" si="66"/>
        <v/>
      </c>
      <c r="CT34" s="490">
        <f t="shared" si="67"/>
        <v>0</v>
      </c>
      <c r="CU34" s="491" t="str">
        <f t="shared" si="68"/>
        <v/>
      </c>
      <c r="CV34" s="146" t="str">
        <f t="shared" si="4"/>
        <v/>
      </c>
      <c r="CW34" s="266">
        <f t="shared" si="5"/>
        <v>1099513200640</v>
      </c>
    </row>
    <row r="35" spans="1:101">
      <c r="A35" s="125"/>
      <c r="B35" s="125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44" t="s">
        <v>35</v>
      </c>
      <c r="O35" s="145" t="s">
        <v>37</v>
      </c>
      <c r="P35" s="145" t="s">
        <v>92</v>
      </c>
      <c r="Q35" s="475" t="str">
        <f>IF(E10="","",E10)</f>
        <v/>
      </c>
      <c r="R35" s="478">
        <v>1</v>
      </c>
      <c r="S35" s="479">
        <f t="shared" ref="S35:AK35" si="86">R35+IF(BF35&lt;65536,1,2)</f>
        <v>3</v>
      </c>
      <c r="T35" s="479">
        <f t="shared" si="86"/>
        <v>5</v>
      </c>
      <c r="U35" s="479">
        <f t="shared" si="86"/>
        <v>7</v>
      </c>
      <c r="V35" s="479">
        <f t="shared" si="86"/>
        <v>9</v>
      </c>
      <c r="W35" s="479">
        <f t="shared" si="86"/>
        <v>11</v>
      </c>
      <c r="X35" s="479">
        <f t="shared" si="86"/>
        <v>13</v>
      </c>
      <c r="Y35" s="479">
        <f t="shared" si="86"/>
        <v>15</v>
      </c>
      <c r="Z35" s="479">
        <f t="shared" si="86"/>
        <v>17</v>
      </c>
      <c r="AA35" s="479">
        <f t="shared" si="86"/>
        <v>19</v>
      </c>
      <c r="AB35" s="479">
        <f t="shared" si="86"/>
        <v>21</v>
      </c>
      <c r="AC35" s="479">
        <f t="shared" si="86"/>
        <v>23</v>
      </c>
      <c r="AD35" s="479">
        <f t="shared" si="86"/>
        <v>25</v>
      </c>
      <c r="AE35" s="479">
        <f t="shared" si="86"/>
        <v>27</v>
      </c>
      <c r="AF35" s="479">
        <f t="shared" si="86"/>
        <v>29</v>
      </c>
      <c r="AG35" s="479">
        <f t="shared" si="86"/>
        <v>31</v>
      </c>
      <c r="AH35" s="479">
        <f t="shared" si="86"/>
        <v>33</v>
      </c>
      <c r="AI35" s="479">
        <f t="shared" si="86"/>
        <v>35</v>
      </c>
      <c r="AJ35" s="479">
        <f t="shared" si="86"/>
        <v>37</v>
      </c>
      <c r="AK35" s="479">
        <f t="shared" si="86"/>
        <v>39</v>
      </c>
      <c r="AL35" s="479" t="str">
        <f t="shared" si="7"/>
        <v/>
      </c>
      <c r="AM35" s="479" t="str">
        <f t="shared" si="8"/>
        <v/>
      </c>
      <c r="AN35" s="479" t="str">
        <f t="shared" si="9"/>
        <v/>
      </c>
      <c r="AO35" s="479" t="str">
        <f t="shared" si="10"/>
        <v/>
      </c>
      <c r="AP35" s="479" t="str">
        <f t="shared" si="11"/>
        <v/>
      </c>
      <c r="AQ35" s="479" t="str">
        <f t="shared" si="12"/>
        <v/>
      </c>
      <c r="AR35" s="479" t="str">
        <f t="shared" si="13"/>
        <v/>
      </c>
      <c r="AS35" s="479" t="str">
        <f t="shared" si="14"/>
        <v/>
      </c>
      <c r="AT35" s="479" t="str">
        <f t="shared" si="15"/>
        <v/>
      </c>
      <c r="AU35" s="479" t="str">
        <f t="shared" si="16"/>
        <v/>
      </c>
      <c r="AV35" s="479" t="str">
        <f t="shared" si="17"/>
        <v/>
      </c>
      <c r="AW35" s="479" t="str">
        <f t="shared" si="18"/>
        <v/>
      </c>
      <c r="AX35" s="479" t="str">
        <f t="shared" si="19"/>
        <v/>
      </c>
      <c r="AY35" s="479" t="str">
        <f t="shared" si="20"/>
        <v/>
      </c>
      <c r="AZ35" s="479" t="str">
        <f t="shared" si="21"/>
        <v/>
      </c>
      <c r="BA35" s="479" t="str">
        <f t="shared" si="22"/>
        <v/>
      </c>
      <c r="BB35" s="479" t="str">
        <f t="shared" si="23"/>
        <v/>
      </c>
      <c r="BC35" s="479" t="str">
        <f t="shared" si="24"/>
        <v/>
      </c>
      <c r="BD35" s="479" t="str">
        <f t="shared" si="25"/>
        <v/>
      </c>
      <c r="BE35" s="479" t="str">
        <f t="shared" si="26"/>
        <v/>
      </c>
      <c r="BF35" s="479" t="str">
        <f t="shared" si="27"/>
        <v/>
      </c>
      <c r="BG35" s="479" t="str">
        <f t="shared" si="28"/>
        <v/>
      </c>
      <c r="BH35" s="479" t="str">
        <f t="shared" si="29"/>
        <v/>
      </c>
      <c r="BI35" s="479" t="str">
        <f t="shared" si="30"/>
        <v/>
      </c>
      <c r="BJ35" s="479" t="str">
        <f t="shared" si="31"/>
        <v/>
      </c>
      <c r="BK35" s="479" t="str">
        <f t="shared" si="32"/>
        <v/>
      </c>
      <c r="BL35" s="479" t="str">
        <f t="shared" si="33"/>
        <v/>
      </c>
      <c r="BM35" s="479" t="str">
        <f t="shared" si="34"/>
        <v/>
      </c>
      <c r="BN35" s="479" t="str">
        <f t="shared" si="35"/>
        <v/>
      </c>
      <c r="BO35" s="479" t="str">
        <f t="shared" si="36"/>
        <v/>
      </c>
      <c r="BP35" s="479" t="str">
        <f t="shared" si="37"/>
        <v/>
      </c>
      <c r="BQ35" s="479" t="str">
        <f t="shared" si="38"/>
        <v/>
      </c>
      <c r="BR35" s="479" t="str">
        <f t="shared" si="39"/>
        <v/>
      </c>
      <c r="BS35" s="479" t="str">
        <f t="shared" si="40"/>
        <v/>
      </c>
      <c r="BT35" s="479" t="str">
        <f t="shared" si="41"/>
        <v/>
      </c>
      <c r="BU35" s="479" t="str">
        <f t="shared" si="42"/>
        <v/>
      </c>
      <c r="BV35" s="479" t="str">
        <f t="shared" si="43"/>
        <v/>
      </c>
      <c r="BW35" s="479" t="str">
        <f t="shared" si="44"/>
        <v/>
      </c>
      <c r="BX35" s="479" t="str">
        <f t="shared" si="45"/>
        <v/>
      </c>
      <c r="BY35" s="479" t="str">
        <f t="shared" si="46"/>
        <v/>
      </c>
      <c r="BZ35" s="479" t="str">
        <f t="shared" si="47"/>
        <v/>
      </c>
      <c r="CA35" s="479" t="str">
        <f t="shared" si="48"/>
        <v/>
      </c>
      <c r="CB35" s="479" t="str">
        <f t="shared" si="49"/>
        <v/>
      </c>
      <c r="CC35" s="479" t="str">
        <f t="shared" si="50"/>
        <v/>
      </c>
      <c r="CD35" s="479" t="str">
        <f t="shared" si="51"/>
        <v/>
      </c>
      <c r="CE35" s="479" t="str">
        <f t="shared" si="52"/>
        <v/>
      </c>
      <c r="CF35" s="479" t="str">
        <f t="shared" si="53"/>
        <v/>
      </c>
      <c r="CG35" s="479" t="str">
        <f t="shared" si="54"/>
        <v/>
      </c>
      <c r="CH35" s="479" t="str">
        <f t="shared" si="55"/>
        <v/>
      </c>
      <c r="CI35" s="479" t="str">
        <f t="shared" si="56"/>
        <v/>
      </c>
      <c r="CJ35" s="479" t="str">
        <f t="shared" si="57"/>
        <v/>
      </c>
      <c r="CK35" s="479" t="str">
        <f t="shared" si="58"/>
        <v/>
      </c>
      <c r="CL35" s="479" t="str">
        <f t="shared" si="59"/>
        <v/>
      </c>
      <c r="CM35" s="479" t="str">
        <f t="shared" si="60"/>
        <v/>
      </c>
      <c r="CN35" s="479" t="str">
        <f t="shared" si="61"/>
        <v/>
      </c>
      <c r="CO35" s="479" t="str">
        <f t="shared" si="62"/>
        <v/>
      </c>
      <c r="CP35" s="479" t="str">
        <f t="shared" si="63"/>
        <v/>
      </c>
      <c r="CQ35" s="479" t="str">
        <f t="shared" si="64"/>
        <v/>
      </c>
      <c r="CR35" s="479" t="str">
        <f t="shared" si="65"/>
        <v/>
      </c>
      <c r="CS35" s="469" t="str">
        <f t="shared" si="66"/>
        <v/>
      </c>
      <c r="CT35" s="490">
        <f t="shared" si="67"/>
        <v>0</v>
      </c>
      <c r="CU35" s="491" t="str">
        <f t="shared" si="68"/>
        <v/>
      </c>
      <c r="CV35" s="146" t="str">
        <f t="shared" si="4"/>
        <v/>
      </c>
      <c r="CW35" s="266">
        <f t="shared" si="5"/>
        <v>2199024828416</v>
      </c>
    </row>
    <row r="36" spans="1:101">
      <c r="A36" s="125"/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44" t="s">
        <v>27</v>
      </c>
      <c r="O36" s="145" t="s">
        <v>29</v>
      </c>
      <c r="P36" s="145" t="s">
        <v>9</v>
      </c>
      <c r="Q36" s="475" t="str">
        <f>IF(F4="","",F4)</f>
        <v/>
      </c>
      <c r="R36" s="478">
        <v>1</v>
      </c>
      <c r="S36" s="479">
        <f t="shared" ref="S36:AK36" si="87">R36+IF(BF36&lt;65536,1,2)</f>
        <v>3</v>
      </c>
      <c r="T36" s="479">
        <f t="shared" si="87"/>
        <v>5</v>
      </c>
      <c r="U36" s="479">
        <f t="shared" si="87"/>
        <v>7</v>
      </c>
      <c r="V36" s="479">
        <f t="shared" si="87"/>
        <v>9</v>
      </c>
      <c r="W36" s="479">
        <f t="shared" si="87"/>
        <v>11</v>
      </c>
      <c r="X36" s="479">
        <f t="shared" si="87"/>
        <v>13</v>
      </c>
      <c r="Y36" s="479">
        <f t="shared" si="87"/>
        <v>15</v>
      </c>
      <c r="Z36" s="479">
        <f t="shared" si="87"/>
        <v>17</v>
      </c>
      <c r="AA36" s="479">
        <f t="shared" si="87"/>
        <v>19</v>
      </c>
      <c r="AB36" s="479">
        <f t="shared" si="87"/>
        <v>21</v>
      </c>
      <c r="AC36" s="479">
        <f t="shared" si="87"/>
        <v>23</v>
      </c>
      <c r="AD36" s="479">
        <f t="shared" si="87"/>
        <v>25</v>
      </c>
      <c r="AE36" s="479">
        <f t="shared" si="87"/>
        <v>27</v>
      </c>
      <c r="AF36" s="479">
        <f t="shared" si="87"/>
        <v>29</v>
      </c>
      <c r="AG36" s="479">
        <f t="shared" si="87"/>
        <v>31</v>
      </c>
      <c r="AH36" s="479">
        <f t="shared" si="87"/>
        <v>33</v>
      </c>
      <c r="AI36" s="479">
        <f t="shared" si="87"/>
        <v>35</v>
      </c>
      <c r="AJ36" s="479">
        <f t="shared" si="87"/>
        <v>37</v>
      </c>
      <c r="AK36" s="479">
        <f t="shared" si="87"/>
        <v>39</v>
      </c>
      <c r="AL36" s="479" t="str">
        <f t="shared" si="7"/>
        <v/>
      </c>
      <c r="AM36" s="479" t="str">
        <f t="shared" si="8"/>
        <v/>
      </c>
      <c r="AN36" s="479" t="str">
        <f t="shared" si="9"/>
        <v/>
      </c>
      <c r="AO36" s="479" t="str">
        <f t="shared" si="10"/>
        <v/>
      </c>
      <c r="AP36" s="479" t="str">
        <f t="shared" si="11"/>
        <v/>
      </c>
      <c r="AQ36" s="479" t="str">
        <f t="shared" si="12"/>
        <v/>
      </c>
      <c r="AR36" s="479" t="str">
        <f t="shared" si="13"/>
        <v/>
      </c>
      <c r="AS36" s="479" t="str">
        <f t="shared" si="14"/>
        <v/>
      </c>
      <c r="AT36" s="479" t="str">
        <f t="shared" si="15"/>
        <v/>
      </c>
      <c r="AU36" s="479" t="str">
        <f t="shared" si="16"/>
        <v/>
      </c>
      <c r="AV36" s="479" t="str">
        <f t="shared" si="17"/>
        <v/>
      </c>
      <c r="AW36" s="479" t="str">
        <f t="shared" si="18"/>
        <v/>
      </c>
      <c r="AX36" s="479" t="str">
        <f t="shared" si="19"/>
        <v/>
      </c>
      <c r="AY36" s="479" t="str">
        <f t="shared" si="20"/>
        <v/>
      </c>
      <c r="AZ36" s="479" t="str">
        <f t="shared" si="21"/>
        <v/>
      </c>
      <c r="BA36" s="479" t="str">
        <f t="shared" si="22"/>
        <v/>
      </c>
      <c r="BB36" s="479" t="str">
        <f t="shared" si="23"/>
        <v/>
      </c>
      <c r="BC36" s="479" t="str">
        <f t="shared" si="24"/>
        <v/>
      </c>
      <c r="BD36" s="479" t="str">
        <f t="shared" si="25"/>
        <v/>
      </c>
      <c r="BE36" s="479" t="str">
        <f t="shared" si="26"/>
        <v/>
      </c>
      <c r="BF36" s="479" t="str">
        <f t="shared" si="27"/>
        <v/>
      </c>
      <c r="BG36" s="479" t="str">
        <f t="shared" si="28"/>
        <v/>
      </c>
      <c r="BH36" s="479" t="str">
        <f t="shared" si="29"/>
        <v/>
      </c>
      <c r="BI36" s="479" t="str">
        <f t="shared" si="30"/>
        <v/>
      </c>
      <c r="BJ36" s="479" t="str">
        <f t="shared" si="31"/>
        <v/>
      </c>
      <c r="BK36" s="479" t="str">
        <f t="shared" si="32"/>
        <v/>
      </c>
      <c r="BL36" s="479" t="str">
        <f t="shared" si="33"/>
        <v/>
      </c>
      <c r="BM36" s="479" t="str">
        <f t="shared" si="34"/>
        <v/>
      </c>
      <c r="BN36" s="479" t="str">
        <f t="shared" si="35"/>
        <v/>
      </c>
      <c r="BO36" s="479" t="str">
        <f t="shared" si="36"/>
        <v/>
      </c>
      <c r="BP36" s="479" t="str">
        <f t="shared" si="37"/>
        <v/>
      </c>
      <c r="BQ36" s="479" t="str">
        <f t="shared" si="38"/>
        <v/>
      </c>
      <c r="BR36" s="479" t="str">
        <f t="shared" si="39"/>
        <v/>
      </c>
      <c r="BS36" s="479" t="str">
        <f t="shared" si="40"/>
        <v/>
      </c>
      <c r="BT36" s="479" t="str">
        <f t="shared" si="41"/>
        <v/>
      </c>
      <c r="BU36" s="479" t="str">
        <f t="shared" si="42"/>
        <v/>
      </c>
      <c r="BV36" s="479" t="str">
        <f t="shared" si="43"/>
        <v/>
      </c>
      <c r="BW36" s="479" t="str">
        <f t="shared" si="44"/>
        <v/>
      </c>
      <c r="BX36" s="479" t="str">
        <f t="shared" si="45"/>
        <v/>
      </c>
      <c r="BY36" s="479" t="str">
        <f t="shared" si="46"/>
        <v/>
      </c>
      <c r="BZ36" s="479" t="str">
        <f t="shared" si="47"/>
        <v/>
      </c>
      <c r="CA36" s="479" t="str">
        <f t="shared" si="48"/>
        <v/>
      </c>
      <c r="CB36" s="479" t="str">
        <f t="shared" si="49"/>
        <v/>
      </c>
      <c r="CC36" s="479" t="str">
        <f t="shared" si="50"/>
        <v/>
      </c>
      <c r="CD36" s="479" t="str">
        <f t="shared" si="51"/>
        <v/>
      </c>
      <c r="CE36" s="479" t="str">
        <f t="shared" si="52"/>
        <v/>
      </c>
      <c r="CF36" s="479" t="str">
        <f t="shared" si="53"/>
        <v/>
      </c>
      <c r="CG36" s="479" t="str">
        <f t="shared" si="54"/>
        <v/>
      </c>
      <c r="CH36" s="479" t="str">
        <f t="shared" si="55"/>
        <v/>
      </c>
      <c r="CI36" s="479" t="str">
        <f t="shared" si="56"/>
        <v/>
      </c>
      <c r="CJ36" s="479" t="str">
        <f t="shared" si="57"/>
        <v/>
      </c>
      <c r="CK36" s="479" t="str">
        <f t="shared" si="58"/>
        <v/>
      </c>
      <c r="CL36" s="479" t="str">
        <f t="shared" si="59"/>
        <v/>
      </c>
      <c r="CM36" s="479" t="str">
        <f t="shared" si="60"/>
        <v/>
      </c>
      <c r="CN36" s="479" t="str">
        <f t="shared" si="61"/>
        <v/>
      </c>
      <c r="CO36" s="479" t="str">
        <f t="shared" si="62"/>
        <v/>
      </c>
      <c r="CP36" s="479" t="str">
        <f t="shared" si="63"/>
        <v/>
      </c>
      <c r="CQ36" s="479" t="str">
        <f t="shared" si="64"/>
        <v/>
      </c>
      <c r="CR36" s="479" t="str">
        <f t="shared" si="65"/>
        <v/>
      </c>
      <c r="CS36" s="469" t="str">
        <f t="shared" si="66"/>
        <v/>
      </c>
      <c r="CT36" s="490">
        <f t="shared" si="67"/>
        <v>0</v>
      </c>
      <c r="CU36" s="491" t="str">
        <f t="shared" si="68"/>
        <v/>
      </c>
      <c r="CV36" s="146" t="str">
        <f t="shared" si="4"/>
        <v/>
      </c>
      <c r="CW36" s="266">
        <f t="shared" si="5"/>
        <v>98336</v>
      </c>
    </row>
    <row r="37" spans="1:101">
      <c r="A37" s="125"/>
      <c r="B37" s="125"/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44" t="s">
        <v>27</v>
      </c>
      <c r="O37" s="145" t="s">
        <v>29</v>
      </c>
      <c r="P37" s="145" t="s">
        <v>10</v>
      </c>
      <c r="Q37" s="475" t="str">
        <f>IF(G4="","",G4)</f>
        <v/>
      </c>
      <c r="R37" s="478">
        <v>1</v>
      </c>
      <c r="S37" s="479">
        <f t="shared" ref="S37:AK37" si="88">R37+IF(BF37&lt;65536,1,2)</f>
        <v>3</v>
      </c>
      <c r="T37" s="479">
        <f t="shared" si="88"/>
        <v>5</v>
      </c>
      <c r="U37" s="479">
        <f t="shared" si="88"/>
        <v>7</v>
      </c>
      <c r="V37" s="479">
        <f t="shared" si="88"/>
        <v>9</v>
      </c>
      <c r="W37" s="479">
        <f t="shared" si="88"/>
        <v>11</v>
      </c>
      <c r="X37" s="479">
        <f t="shared" si="88"/>
        <v>13</v>
      </c>
      <c r="Y37" s="479">
        <f t="shared" si="88"/>
        <v>15</v>
      </c>
      <c r="Z37" s="479">
        <f t="shared" si="88"/>
        <v>17</v>
      </c>
      <c r="AA37" s="479">
        <f t="shared" si="88"/>
        <v>19</v>
      </c>
      <c r="AB37" s="479">
        <f t="shared" si="88"/>
        <v>21</v>
      </c>
      <c r="AC37" s="479">
        <f t="shared" si="88"/>
        <v>23</v>
      </c>
      <c r="AD37" s="479">
        <f t="shared" si="88"/>
        <v>25</v>
      </c>
      <c r="AE37" s="479">
        <f t="shared" si="88"/>
        <v>27</v>
      </c>
      <c r="AF37" s="479">
        <f t="shared" si="88"/>
        <v>29</v>
      </c>
      <c r="AG37" s="479">
        <f t="shared" si="88"/>
        <v>31</v>
      </c>
      <c r="AH37" s="479">
        <f t="shared" si="88"/>
        <v>33</v>
      </c>
      <c r="AI37" s="479">
        <f t="shared" si="88"/>
        <v>35</v>
      </c>
      <c r="AJ37" s="479">
        <f t="shared" si="88"/>
        <v>37</v>
      </c>
      <c r="AK37" s="479">
        <f t="shared" si="88"/>
        <v>39</v>
      </c>
      <c r="AL37" s="479" t="str">
        <f t="shared" si="7"/>
        <v/>
      </c>
      <c r="AM37" s="479" t="str">
        <f t="shared" si="8"/>
        <v/>
      </c>
      <c r="AN37" s="479" t="str">
        <f t="shared" si="9"/>
        <v/>
      </c>
      <c r="AO37" s="479" t="str">
        <f t="shared" si="10"/>
        <v/>
      </c>
      <c r="AP37" s="479" t="str">
        <f t="shared" si="11"/>
        <v/>
      </c>
      <c r="AQ37" s="479" t="str">
        <f t="shared" si="12"/>
        <v/>
      </c>
      <c r="AR37" s="479" t="str">
        <f t="shared" si="13"/>
        <v/>
      </c>
      <c r="AS37" s="479" t="str">
        <f t="shared" si="14"/>
        <v/>
      </c>
      <c r="AT37" s="479" t="str">
        <f t="shared" si="15"/>
        <v/>
      </c>
      <c r="AU37" s="479" t="str">
        <f t="shared" si="16"/>
        <v/>
      </c>
      <c r="AV37" s="479" t="str">
        <f t="shared" si="17"/>
        <v/>
      </c>
      <c r="AW37" s="479" t="str">
        <f t="shared" si="18"/>
        <v/>
      </c>
      <c r="AX37" s="479" t="str">
        <f t="shared" si="19"/>
        <v/>
      </c>
      <c r="AY37" s="479" t="str">
        <f t="shared" si="20"/>
        <v/>
      </c>
      <c r="AZ37" s="479" t="str">
        <f t="shared" si="21"/>
        <v/>
      </c>
      <c r="BA37" s="479" t="str">
        <f t="shared" si="22"/>
        <v/>
      </c>
      <c r="BB37" s="479" t="str">
        <f t="shared" si="23"/>
        <v/>
      </c>
      <c r="BC37" s="479" t="str">
        <f t="shared" si="24"/>
        <v/>
      </c>
      <c r="BD37" s="479" t="str">
        <f t="shared" si="25"/>
        <v/>
      </c>
      <c r="BE37" s="479" t="str">
        <f t="shared" si="26"/>
        <v/>
      </c>
      <c r="BF37" s="479" t="str">
        <f t="shared" si="27"/>
        <v/>
      </c>
      <c r="BG37" s="479" t="str">
        <f t="shared" si="28"/>
        <v/>
      </c>
      <c r="BH37" s="479" t="str">
        <f t="shared" si="29"/>
        <v/>
      </c>
      <c r="BI37" s="479" t="str">
        <f t="shared" si="30"/>
        <v/>
      </c>
      <c r="BJ37" s="479" t="str">
        <f t="shared" si="31"/>
        <v/>
      </c>
      <c r="BK37" s="479" t="str">
        <f t="shared" si="32"/>
        <v/>
      </c>
      <c r="BL37" s="479" t="str">
        <f t="shared" si="33"/>
        <v/>
      </c>
      <c r="BM37" s="479" t="str">
        <f t="shared" si="34"/>
        <v/>
      </c>
      <c r="BN37" s="479" t="str">
        <f t="shared" si="35"/>
        <v/>
      </c>
      <c r="BO37" s="479" t="str">
        <f t="shared" si="36"/>
        <v/>
      </c>
      <c r="BP37" s="479" t="str">
        <f t="shared" si="37"/>
        <v/>
      </c>
      <c r="BQ37" s="479" t="str">
        <f t="shared" si="38"/>
        <v/>
      </c>
      <c r="BR37" s="479" t="str">
        <f t="shared" si="39"/>
        <v/>
      </c>
      <c r="BS37" s="479" t="str">
        <f t="shared" si="40"/>
        <v/>
      </c>
      <c r="BT37" s="479" t="str">
        <f t="shared" si="41"/>
        <v/>
      </c>
      <c r="BU37" s="479" t="str">
        <f t="shared" si="42"/>
        <v/>
      </c>
      <c r="BV37" s="479" t="str">
        <f t="shared" si="43"/>
        <v/>
      </c>
      <c r="BW37" s="479" t="str">
        <f t="shared" si="44"/>
        <v/>
      </c>
      <c r="BX37" s="479" t="str">
        <f t="shared" si="45"/>
        <v/>
      </c>
      <c r="BY37" s="479" t="str">
        <f t="shared" si="46"/>
        <v/>
      </c>
      <c r="BZ37" s="479" t="str">
        <f t="shared" si="47"/>
        <v/>
      </c>
      <c r="CA37" s="479" t="str">
        <f t="shared" si="48"/>
        <v/>
      </c>
      <c r="CB37" s="479" t="str">
        <f t="shared" si="49"/>
        <v/>
      </c>
      <c r="CC37" s="479" t="str">
        <f t="shared" si="50"/>
        <v/>
      </c>
      <c r="CD37" s="479" t="str">
        <f t="shared" si="51"/>
        <v/>
      </c>
      <c r="CE37" s="479" t="str">
        <f t="shared" si="52"/>
        <v/>
      </c>
      <c r="CF37" s="479" t="str">
        <f t="shared" si="53"/>
        <v/>
      </c>
      <c r="CG37" s="479" t="str">
        <f t="shared" si="54"/>
        <v/>
      </c>
      <c r="CH37" s="479" t="str">
        <f t="shared" si="55"/>
        <v/>
      </c>
      <c r="CI37" s="479" t="str">
        <f t="shared" si="56"/>
        <v/>
      </c>
      <c r="CJ37" s="479" t="str">
        <f t="shared" si="57"/>
        <v/>
      </c>
      <c r="CK37" s="479" t="str">
        <f t="shared" si="58"/>
        <v/>
      </c>
      <c r="CL37" s="479" t="str">
        <f t="shared" si="59"/>
        <v/>
      </c>
      <c r="CM37" s="479" t="str">
        <f t="shared" si="60"/>
        <v/>
      </c>
      <c r="CN37" s="479" t="str">
        <f t="shared" si="61"/>
        <v/>
      </c>
      <c r="CO37" s="479" t="str">
        <f t="shared" si="62"/>
        <v/>
      </c>
      <c r="CP37" s="479" t="str">
        <f t="shared" si="63"/>
        <v/>
      </c>
      <c r="CQ37" s="479" t="str">
        <f t="shared" si="64"/>
        <v/>
      </c>
      <c r="CR37" s="479" t="str">
        <f t="shared" si="65"/>
        <v/>
      </c>
      <c r="CS37" s="469" t="str">
        <f t="shared" si="66"/>
        <v/>
      </c>
      <c r="CT37" s="490">
        <f t="shared" si="67"/>
        <v>0</v>
      </c>
      <c r="CU37" s="491" t="str">
        <f t="shared" si="68"/>
        <v/>
      </c>
      <c r="CV37" s="146" t="str">
        <f t="shared" si="4"/>
        <v/>
      </c>
      <c r="CW37" s="266">
        <f t="shared" si="5"/>
        <v>98368</v>
      </c>
    </row>
    <row r="38" spans="1:101">
      <c r="A38" s="125"/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44" t="s">
        <v>27</v>
      </c>
      <c r="O38" s="145" t="s">
        <v>29</v>
      </c>
      <c r="P38" s="145" t="s">
        <v>11</v>
      </c>
      <c r="Q38" s="475" t="str">
        <f>IF(H4="","",H4)</f>
        <v/>
      </c>
      <c r="R38" s="478">
        <v>1</v>
      </c>
      <c r="S38" s="479">
        <f t="shared" ref="S38:AK38" si="89">R38+IF(BF38&lt;65536,1,2)</f>
        <v>3</v>
      </c>
      <c r="T38" s="479">
        <f t="shared" si="89"/>
        <v>5</v>
      </c>
      <c r="U38" s="479">
        <f t="shared" si="89"/>
        <v>7</v>
      </c>
      <c r="V38" s="479">
        <f t="shared" si="89"/>
        <v>9</v>
      </c>
      <c r="W38" s="479">
        <f t="shared" si="89"/>
        <v>11</v>
      </c>
      <c r="X38" s="479">
        <f t="shared" si="89"/>
        <v>13</v>
      </c>
      <c r="Y38" s="479">
        <f t="shared" si="89"/>
        <v>15</v>
      </c>
      <c r="Z38" s="479">
        <f t="shared" si="89"/>
        <v>17</v>
      </c>
      <c r="AA38" s="479">
        <f t="shared" si="89"/>
        <v>19</v>
      </c>
      <c r="AB38" s="479">
        <f t="shared" si="89"/>
        <v>21</v>
      </c>
      <c r="AC38" s="479">
        <f t="shared" si="89"/>
        <v>23</v>
      </c>
      <c r="AD38" s="479">
        <f t="shared" si="89"/>
        <v>25</v>
      </c>
      <c r="AE38" s="479">
        <f t="shared" si="89"/>
        <v>27</v>
      </c>
      <c r="AF38" s="479">
        <f t="shared" si="89"/>
        <v>29</v>
      </c>
      <c r="AG38" s="479">
        <f t="shared" si="89"/>
        <v>31</v>
      </c>
      <c r="AH38" s="479">
        <f t="shared" si="89"/>
        <v>33</v>
      </c>
      <c r="AI38" s="479">
        <f t="shared" si="89"/>
        <v>35</v>
      </c>
      <c r="AJ38" s="479">
        <f t="shared" si="89"/>
        <v>37</v>
      </c>
      <c r="AK38" s="479">
        <f t="shared" si="89"/>
        <v>39</v>
      </c>
      <c r="AL38" s="479" t="str">
        <f t="shared" si="7"/>
        <v/>
      </c>
      <c r="AM38" s="479" t="str">
        <f t="shared" si="8"/>
        <v/>
      </c>
      <c r="AN38" s="479" t="str">
        <f t="shared" si="9"/>
        <v/>
      </c>
      <c r="AO38" s="479" t="str">
        <f t="shared" si="10"/>
        <v/>
      </c>
      <c r="AP38" s="479" t="str">
        <f t="shared" si="11"/>
        <v/>
      </c>
      <c r="AQ38" s="479" t="str">
        <f t="shared" si="12"/>
        <v/>
      </c>
      <c r="AR38" s="479" t="str">
        <f t="shared" si="13"/>
        <v/>
      </c>
      <c r="AS38" s="479" t="str">
        <f t="shared" si="14"/>
        <v/>
      </c>
      <c r="AT38" s="479" t="str">
        <f t="shared" si="15"/>
        <v/>
      </c>
      <c r="AU38" s="479" t="str">
        <f t="shared" si="16"/>
        <v/>
      </c>
      <c r="AV38" s="479" t="str">
        <f t="shared" si="17"/>
        <v/>
      </c>
      <c r="AW38" s="479" t="str">
        <f t="shared" si="18"/>
        <v/>
      </c>
      <c r="AX38" s="479" t="str">
        <f t="shared" si="19"/>
        <v/>
      </c>
      <c r="AY38" s="479" t="str">
        <f t="shared" si="20"/>
        <v/>
      </c>
      <c r="AZ38" s="479" t="str">
        <f t="shared" si="21"/>
        <v/>
      </c>
      <c r="BA38" s="479" t="str">
        <f t="shared" si="22"/>
        <v/>
      </c>
      <c r="BB38" s="479" t="str">
        <f t="shared" si="23"/>
        <v/>
      </c>
      <c r="BC38" s="479" t="str">
        <f t="shared" si="24"/>
        <v/>
      </c>
      <c r="BD38" s="479" t="str">
        <f t="shared" si="25"/>
        <v/>
      </c>
      <c r="BE38" s="479" t="str">
        <f t="shared" si="26"/>
        <v/>
      </c>
      <c r="BF38" s="479" t="str">
        <f t="shared" si="27"/>
        <v/>
      </c>
      <c r="BG38" s="479" t="str">
        <f t="shared" si="28"/>
        <v/>
      </c>
      <c r="BH38" s="479" t="str">
        <f t="shared" si="29"/>
        <v/>
      </c>
      <c r="BI38" s="479" t="str">
        <f t="shared" si="30"/>
        <v/>
      </c>
      <c r="BJ38" s="479" t="str">
        <f t="shared" si="31"/>
        <v/>
      </c>
      <c r="BK38" s="479" t="str">
        <f t="shared" si="32"/>
        <v/>
      </c>
      <c r="BL38" s="479" t="str">
        <f t="shared" si="33"/>
        <v/>
      </c>
      <c r="BM38" s="479" t="str">
        <f t="shared" si="34"/>
        <v/>
      </c>
      <c r="BN38" s="479" t="str">
        <f t="shared" si="35"/>
        <v/>
      </c>
      <c r="BO38" s="479" t="str">
        <f t="shared" si="36"/>
        <v/>
      </c>
      <c r="BP38" s="479" t="str">
        <f t="shared" si="37"/>
        <v/>
      </c>
      <c r="BQ38" s="479" t="str">
        <f t="shared" si="38"/>
        <v/>
      </c>
      <c r="BR38" s="479" t="str">
        <f t="shared" si="39"/>
        <v/>
      </c>
      <c r="BS38" s="479" t="str">
        <f t="shared" si="40"/>
        <v/>
      </c>
      <c r="BT38" s="479" t="str">
        <f t="shared" si="41"/>
        <v/>
      </c>
      <c r="BU38" s="479" t="str">
        <f t="shared" si="42"/>
        <v/>
      </c>
      <c r="BV38" s="479" t="str">
        <f t="shared" si="43"/>
        <v/>
      </c>
      <c r="BW38" s="479" t="str">
        <f t="shared" si="44"/>
        <v/>
      </c>
      <c r="BX38" s="479" t="str">
        <f t="shared" si="45"/>
        <v/>
      </c>
      <c r="BY38" s="479" t="str">
        <f t="shared" si="46"/>
        <v/>
      </c>
      <c r="BZ38" s="479" t="str">
        <f t="shared" si="47"/>
        <v/>
      </c>
      <c r="CA38" s="479" t="str">
        <f t="shared" si="48"/>
        <v/>
      </c>
      <c r="CB38" s="479" t="str">
        <f t="shared" si="49"/>
        <v/>
      </c>
      <c r="CC38" s="479" t="str">
        <f t="shared" si="50"/>
        <v/>
      </c>
      <c r="CD38" s="479" t="str">
        <f t="shared" si="51"/>
        <v/>
      </c>
      <c r="CE38" s="479" t="str">
        <f t="shared" si="52"/>
        <v/>
      </c>
      <c r="CF38" s="479" t="str">
        <f t="shared" si="53"/>
        <v/>
      </c>
      <c r="CG38" s="479" t="str">
        <f t="shared" si="54"/>
        <v/>
      </c>
      <c r="CH38" s="479" t="str">
        <f t="shared" si="55"/>
        <v/>
      </c>
      <c r="CI38" s="479" t="str">
        <f t="shared" si="56"/>
        <v/>
      </c>
      <c r="CJ38" s="479" t="str">
        <f t="shared" si="57"/>
        <v/>
      </c>
      <c r="CK38" s="479" t="str">
        <f t="shared" si="58"/>
        <v/>
      </c>
      <c r="CL38" s="479" t="str">
        <f t="shared" si="59"/>
        <v/>
      </c>
      <c r="CM38" s="479" t="str">
        <f t="shared" si="60"/>
        <v/>
      </c>
      <c r="CN38" s="479" t="str">
        <f t="shared" si="61"/>
        <v/>
      </c>
      <c r="CO38" s="479" t="str">
        <f t="shared" si="62"/>
        <v/>
      </c>
      <c r="CP38" s="479" t="str">
        <f t="shared" si="63"/>
        <v/>
      </c>
      <c r="CQ38" s="479" t="str">
        <f t="shared" si="64"/>
        <v/>
      </c>
      <c r="CR38" s="479" t="str">
        <f t="shared" si="65"/>
        <v/>
      </c>
      <c r="CS38" s="469" t="str">
        <f t="shared" si="66"/>
        <v/>
      </c>
      <c r="CT38" s="490">
        <f t="shared" si="67"/>
        <v>0</v>
      </c>
      <c r="CU38" s="491" t="str">
        <f t="shared" si="68"/>
        <v/>
      </c>
      <c r="CV38" s="146" t="str">
        <f t="shared" si="4"/>
        <v/>
      </c>
      <c r="CW38" s="266">
        <f t="shared" si="5"/>
        <v>98432</v>
      </c>
    </row>
    <row r="39" spans="1:101">
      <c r="A39" s="125"/>
      <c r="B39" s="125"/>
      <c r="C39" s="125"/>
      <c r="D39" s="125"/>
      <c r="E39" s="125"/>
      <c r="F39" s="125"/>
      <c r="G39" s="125"/>
      <c r="H39" s="125"/>
      <c r="I39" s="125"/>
      <c r="J39" s="125"/>
      <c r="K39" s="125"/>
      <c r="L39" s="125"/>
      <c r="M39" s="125"/>
      <c r="N39" s="144" t="s">
        <v>27</v>
      </c>
      <c r="O39" s="145" t="s">
        <v>29</v>
      </c>
      <c r="P39" s="145" t="s">
        <v>12</v>
      </c>
      <c r="Q39" s="475" t="str">
        <f>IF(I4="","",I4)</f>
        <v/>
      </c>
      <c r="R39" s="478">
        <v>1</v>
      </c>
      <c r="S39" s="479">
        <f t="shared" ref="S39:AK39" si="90">R39+IF(BF39&lt;65536,1,2)</f>
        <v>3</v>
      </c>
      <c r="T39" s="479">
        <f t="shared" si="90"/>
        <v>5</v>
      </c>
      <c r="U39" s="479">
        <f t="shared" si="90"/>
        <v>7</v>
      </c>
      <c r="V39" s="479">
        <f t="shared" si="90"/>
        <v>9</v>
      </c>
      <c r="W39" s="479">
        <f t="shared" si="90"/>
        <v>11</v>
      </c>
      <c r="X39" s="479">
        <f t="shared" si="90"/>
        <v>13</v>
      </c>
      <c r="Y39" s="479">
        <f t="shared" si="90"/>
        <v>15</v>
      </c>
      <c r="Z39" s="479">
        <f t="shared" si="90"/>
        <v>17</v>
      </c>
      <c r="AA39" s="479">
        <f t="shared" si="90"/>
        <v>19</v>
      </c>
      <c r="AB39" s="479">
        <f t="shared" si="90"/>
        <v>21</v>
      </c>
      <c r="AC39" s="479">
        <f t="shared" si="90"/>
        <v>23</v>
      </c>
      <c r="AD39" s="479">
        <f t="shared" si="90"/>
        <v>25</v>
      </c>
      <c r="AE39" s="479">
        <f t="shared" si="90"/>
        <v>27</v>
      </c>
      <c r="AF39" s="479">
        <f t="shared" si="90"/>
        <v>29</v>
      </c>
      <c r="AG39" s="479">
        <f t="shared" si="90"/>
        <v>31</v>
      </c>
      <c r="AH39" s="479">
        <f t="shared" si="90"/>
        <v>33</v>
      </c>
      <c r="AI39" s="479">
        <f t="shared" si="90"/>
        <v>35</v>
      </c>
      <c r="AJ39" s="479">
        <f t="shared" si="90"/>
        <v>37</v>
      </c>
      <c r="AK39" s="479">
        <f t="shared" si="90"/>
        <v>39</v>
      </c>
      <c r="AL39" s="479" t="str">
        <f t="shared" si="7"/>
        <v/>
      </c>
      <c r="AM39" s="479" t="str">
        <f t="shared" si="8"/>
        <v/>
      </c>
      <c r="AN39" s="479" t="str">
        <f t="shared" si="9"/>
        <v/>
      </c>
      <c r="AO39" s="479" t="str">
        <f t="shared" si="10"/>
        <v/>
      </c>
      <c r="AP39" s="479" t="str">
        <f t="shared" si="11"/>
        <v/>
      </c>
      <c r="AQ39" s="479" t="str">
        <f t="shared" si="12"/>
        <v/>
      </c>
      <c r="AR39" s="479" t="str">
        <f t="shared" si="13"/>
        <v/>
      </c>
      <c r="AS39" s="479" t="str">
        <f t="shared" si="14"/>
        <v/>
      </c>
      <c r="AT39" s="479" t="str">
        <f t="shared" si="15"/>
        <v/>
      </c>
      <c r="AU39" s="479" t="str">
        <f t="shared" si="16"/>
        <v/>
      </c>
      <c r="AV39" s="479" t="str">
        <f t="shared" si="17"/>
        <v/>
      </c>
      <c r="AW39" s="479" t="str">
        <f t="shared" si="18"/>
        <v/>
      </c>
      <c r="AX39" s="479" t="str">
        <f t="shared" si="19"/>
        <v/>
      </c>
      <c r="AY39" s="479" t="str">
        <f t="shared" si="20"/>
        <v/>
      </c>
      <c r="AZ39" s="479" t="str">
        <f t="shared" si="21"/>
        <v/>
      </c>
      <c r="BA39" s="479" t="str">
        <f t="shared" si="22"/>
        <v/>
      </c>
      <c r="BB39" s="479" t="str">
        <f t="shared" si="23"/>
        <v/>
      </c>
      <c r="BC39" s="479" t="str">
        <f t="shared" si="24"/>
        <v/>
      </c>
      <c r="BD39" s="479" t="str">
        <f t="shared" si="25"/>
        <v/>
      </c>
      <c r="BE39" s="479" t="str">
        <f t="shared" si="26"/>
        <v/>
      </c>
      <c r="BF39" s="479" t="str">
        <f t="shared" si="27"/>
        <v/>
      </c>
      <c r="BG39" s="479" t="str">
        <f t="shared" si="28"/>
        <v/>
      </c>
      <c r="BH39" s="479" t="str">
        <f t="shared" si="29"/>
        <v/>
      </c>
      <c r="BI39" s="479" t="str">
        <f t="shared" si="30"/>
        <v/>
      </c>
      <c r="BJ39" s="479" t="str">
        <f t="shared" si="31"/>
        <v/>
      </c>
      <c r="BK39" s="479" t="str">
        <f t="shared" si="32"/>
        <v/>
      </c>
      <c r="BL39" s="479" t="str">
        <f t="shared" si="33"/>
        <v/>
      </c>
      <c r="BM39" s="479" t="str">
        <f t="shared" si="34"/>
        <v/>
      </c>
      <c r="BN39" s="479" t="str">
        <f t="shared" si="35"/>
        <v/>
      </c>
      <c r="BO39" s="479" t="str">
        <f t="shared" si="36"/>
        <v/>
      </c>
      <c r="BP39" s="479" t="str">
        <f t="shared" si="37"/>
        <v/>
      </c>
      <c r="BQ39" s="479" t="str">
        <f t="shared" si="38"/>
        <v/>
      </c>
      <c r="BR39" s="479" t="str">
        <f t="shared" si="39"/>
        <v/>
      </c>
      <c r="BS39" s="479" t="str">
        <f t="shared" si="40"/>
        <v/>
      </c>
      <c r="BT39" s="479" t="str">
        <f t="shared" si="41"/>
        <v/>
      </c>
      <c r="BU39" s="479" t="str">
        <f t="shared" si="42"/>
        <v/>
      </c>
      <c r="BV39" s="479" t="str">
        <f t="shared" si="43"/>
        <v/>
      </c>
      <c r="BW39" s="479" t="str">
        <f t="shared" si="44"/>
        <v/>
      </c>
      <c r="BX39" s="479" t="str">
        <f t="shared" si="45"/>
        <v/>
      </c>
      <c r="BY39" s="479" t="str">
        <f t="shared" si="46"/>
        <v/>
      </c>
      <c r="BZ39" s="479" t="str">
        <f t="shared" si="47"/>
        <v/>
      </c>
      <c r="CA39" s="479" t="str">
        <f t="shared" si="48"/>
        <v/>
      </c>
      <c r="CB39" s="479" t="str">
        <f t="shared" si="49"/>
        <v/>
      </c>
      <c r="CC39" s="479" t="str">
        <f t="shared" si="50"/>
        <v/>
      </c>
      <c r="CD39" s="479" t="str">
        <f t="shared" si="51"/>
        <v/>
      </c>
      <c r="CE39" s="479" t="str">
        <f t="shared" si="52"/>
        <v/>
      </c>
      <c r="CF39" s="479" t="str">
        <f t="shared" si="53"/>
        <v/>
      </c>
      <c r="CG39" s="479" t="str">
        <f t="shared" si="54"/>
        <v/>
      </c>
      <c r="CH39" s="479" t="str">
        <f t="shared" si="55"/>
        <v/>
      </c>
      <c r="CI39" s="479" t="str">
        <f t="shared" si="56"/>
        <v/>
      </c>
      <c r="CJ39" s="479" t="str">
        <f t="shared" si="57"/>
        <v/>
      </c>
      <c r="CK39" s="479" t="str">
        <f t="shared" si="58"/>
        <v/>
      </c>
      <c r="CL39" s="479" t="str">
        <f t="shared" si="59"/>
        <v/>
      </c>
      <c r="CM39" s="479" t="str">
        <f t="shared" si="60"/>
        <v/>
      </c>
      <c r="CN39" s="479" t="str">
        <f t="shared" si="61"/>
        <v/>
      </c>
      <c r="CO39" s="479" t="str">
        <f t="shared" si="62"/>
        <v/>
      </c>
      <c r="CP39" s="479" t="str">
        <f t="shared" si="63"/>
        <v/>
      </c>
      <c r="CQ39" s="479" t="str">
        <f t="shared" si="64"/>
        <v/>
      </c>
      <c r="CR39" s="479" t="str">
        <f t="shared" si="65"/>
        <v/>
      </c>
      <c r="CS39" s="469" t="str">
        <f t="shared" si="66"/>
        <v/>
      </c>
      <c r="CT39" s="490">
        <f t="shared" si="67"/>
        <v>0</v>
      </c>
      <c r="CU39" s="491" t="str">
        <f t="shared" si="68"/>
        <v/>
      </c>
      <c r="CV39" s="146" t="str">
        <f t="shared" si="4"/>
        <v/>
      </c>
      <c r="CW39" s="266">
        <f t="shared" si="5"/>
        <v>98560</v>
      </c>
    </row>
    <row r="40" spans="1:101">
      <c r="A40" s="125"/>
      <c r="B40" s="125"/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44" t="s">
        <v>27</v>
      </c>
      <c r="O40" s="145" t="s">
        <v>29</v>
      </c>
      <c r="P40" s="145" t="s">
        <v>13</v>
      </c>
      <c r="Q40" s="475" t="str">
        <f>IF(J4="","",J4)</f>
        <v/>
      </c>
      <c r="R40" s="478">
        <v>1</v>
      </c>
      <c r="S40" s="479">
        <f t="shared" ref="S40:AK40" si="91">R40+IF(BF40&lt;65536,1,2)</f>
        <v>3</v>
      </c>
      <c r="T40" s="479">
        <f t="shared" si="91"/>
        <v>5</v>
      </c>
      <c r="U40" s="479">
        <f t="shared" si="91"/>
        <v>7</v>
      </c>
      <c r="V40" s="479">
        <f t="shared" si="91"/>
        <v>9</v>
      </c>
      <c r="W40" s="479">
        <f t="shared" si="91"/>
        <v>11</v>
      </c>
      <c r="X40" s="479">
        <f t="shared" si="91"/>
        <v>13</v>
      </c>
      <c r="Y40" s="479">
        <f t="shared" si="91"/>
        <v>15</v>
      </c>
      <c r="Z40" s="479">
        <f t="shared" si="91"/>
        <v>17</v>
      </c>
      <c r="AA40" s="479">
        <f t="shared" si="91"/>
        <v>19</v>
      </c>
      <c r="AB40" s="479">
        <f t="shared" si="91"/>
        <v>21</v>
      </c>
      <c r="AC40" s="479">
        <f t="shared" si="91"/>
        <v>23</v>
      </c>
      <c r="AD40" s="479">
        <f t="shared" si="91"/>
        <v>25</v>
      </c>
      <c r="AE40" s="479">
        <f t="shared" si="91"/>
        <v>27</v>
      </c>
      <c r="AF40" s="479">
        <f t="shared" si="91"/>
        <v>29</v>
      </c>
      <c r="AG40" s="479">
        <f t="shared" si="91"/>
        <v>31</v>
      </c>
      <c r="AH40" s="479">
        <f t="shared" si="91"/>
        <v>33</v>
      </c>
      <c r="AI40" s="479">
        <f t="shared" si="91"/>
        <v>35</v>
      </c>
      <c r="AJ40" s="479">
        <f t="shared" si="91"/>
        <v>37</v>
      </c>
      <c r="AK40" s="479">
        <f t="shared" si="91"/>
        <v>39</v>
      </c>
      <c r="AL40" s="479" t="str">
        <f t="shared" si="7"/>
        <v/>
      </c>
      <c r="AM40" s="479" t="str">
        <f t="shared" si="8"/>
        <v/>
      </c>
      <c r="AN40" s="479" t="str">
        <f t="shared" si="9"/>
        <v/>
      </c>
      <c r="AO40" s="479" t="str">
        <f t="shared" si="10"/>
        <v/>
      </c>
      <c r="AP40" s="479" t="str">
        <f t="shared" si="11"/>
        <v/>
      </c>
      <c r="AQ40" s="479" t="str">
        <f t="shared" si="12"/>
        <v/>
      </c>
      <c r="AR40" s="479" t="str">
        <f t="shared" si="13"/>
        <v/>
      </c>
      <c r="AS40" s="479" t="str">
        <f t="shared" si="14"/>
        <v/>
      </c>
      <c r="AT40" s="479" t="str">
        <f t="shared" si="15"/>
        <v/>
      </c>
      <c r="AU40" s="479" t="str">
        <f t="shared" si="16"/>
        <v/>
      </c>
      <c r="AV40" s="479" t="str">
        <f t="shared" si="17"/>
        <v/>
      </c>
      <c r="AW40" s="479" t="str">
        <f t="shared" si="18"/>
        <v/>
      </c>
      <c r="AX40" s="479" t="str">
        <f t="shared" si="19"/>
        <v/>
      </c>
      <c r="AY40" s="479" t="str">
        <f t="shared" si="20"/>
        <v/>
      </c>
      <c r="AZ40" s="479" t="str">
        <f t="shared" si="21"/>
        <v/>
      </c>
      <c r="BA40" s="479" t="str">
        <f t="shared" si="22"/>
        <v/>
      </c>
      <c r="BB40" s="479" t="str">
        <f t="shared" si="23"/>
        <v/>
      </c>
      <c r="BC40" s="479" t="str">
        <f t="shared" si="24"/>
        <v/>
      </c>
      <c r="BD40" s="479" t="str">
        <f t="shared" si="25"/>
        <v/>
      </c>
      <c r="BE40" s="479" t="str">
        <f t="shared" si="26"/>
        <v/>
      </c>
      <c r="BF40" s="479" t="str">
        <f t="shared" si="27"/>
        <v/>
      </c>
      <c r="BG40" s="479" t="str">
        <f t="shared" si="28"/>
        <v/>
      </c>
      <c r="BH40" s="479" t="str">
        <f t="shared" si="29"/>
        <v/>
      </c>
      <c r="BI40" s="479" t="str">
        <f t="shared" si="30"/>
        <v/>
      </c>
      <c r="BJ40" s="479" t="str">
        <f t="shared" si="31"/>
        <v/>
      </c>
      <c r="BK40" s="479" t="str">
        <f t="shared" si="32"/>
        <v/>
      </c>
      <c r="BL40" s="479" t="str">
        <f t="shared" si="33"/>
        <v/>
      </c>
      <c r="BM40" s="479" t="str">
        <f t="shared" si="34"/>
        <v/>
      </c>
      <c r="BN40" s="479" t="str">
        <f t="shared" si="35"/>
        <v/>
      </c>
      <c r="BO40" s="479" t="str">
        <f t="shared" si="36"/>
        <v/>
      </c>
      <c r="BP40" s="479" t="str">
        <f t="shared" si="37"/>
        <v/>
      </c>
      <c r="BQ40" s="479" t="str">
        <f t="shared" si="38"/>
        <v/>
      </c>
      <c r="BR40" s="479" t="str">
        <f t="shared" si="39"/>
        <v/>
      </c>
      <c r="BS40" s="479" t="str">
        <f t="shared" si="40"/>
        <v/>
      </c>
      <c r="BT40" s="479" t="str">
        <f t="shared" si="41"/>
        <v/>
      </c>
      <c r="BU40" s="479" t="str">
        <f t="shared" si="42"/>
        <v/>
      </c>
      <c r="BV40" s="479" t="str">
        <f t="shared" si="43"/>
        <v/>
      </c>
      <c r="BW40" s="479" t="str">
        <f t="shared" si="44"/>
        <v/>
      </c>
      <c r="BX40" s="479" t="str">
        <f t="shared" si="45"/>
        <v/>
      </c>
      <c r="BY40" s="479" t="str">
        <f t="shared" si="46"/>
        <v/>
      </c>
      <c r="BZ40" s="479" t="str">
        <f t="shared" si="47"/>
        <v/>
      </c>
      <c r="CA40" s="479" t="str">
        <f t="shared" si="48"/>
        <v/>
      </c>
      <c r="CB40" s="479" t="str">
        <f t="shared" si="49"/>
        <v/>
      </c>
      <c r="CC40" s="479" t="str">
        <f t="shared" si="50"/>
        <v/>
      </c>
      <c r="CD40" s="479" t="str">
        <f t="shared" si="51"/>
        <v/>
      </c>
      <c r="CE40" s="479" t="str">
        <f t="shared" si="52"/>
        <v/>
      </c>
      <c r="CF40" s="479" t="str">
        <f t="shared" si="53"/>
        <v/>
      </c>
      <c r="CG40" s="479" t="str">
        <f t="shared" si="54"/>
        <v/>
      </c>
      <c r="CH40" s="479" t="str">
        <f t="shared" si="55"/>
        <v/>
      </c>
      <c r="CI40" s="479" t="str">
        <f t="shared" si="56"/>
        <v/>
      </c>
      <c r="CJ40" s="479" t="str">
        <f t="shared" si="57"/>
        <v/>
      </c>
      <c r="CK40" s="479" t="str">
        <f t="shared" si="58"/>
        <v/>
      </c>
      <c r="CL40" s="479" t="str">
        <f t="shared" si="59"/>
        <v/>
      </c>
      <c r="CM40" s="479" t="str">
        <f t="shared" si="60"/>
        <v/>
      </c>
      <c r="CN40" s="479" t="str">
        <f t="shared" si="61"/>
        <v/>
      </c>
      <c r="CO40" s="479" t="str">
        <f t="shared" si="62"/>
        <v/>
      </c>
      <c r="CP40" s="479" t="str">
        <f t="shared" si="63"/>
        <v/>
      </c>
      <c r="CQ40" s="479" t="str">
        <f t="shared" si="64"/>
        <v/>
      </c>
      <c r="CR40" s="479" t="str">
        <f t="shared" si="65"/>
        <v/>
      </c>
      <c r="CS40" s="469" t="str">
        <f t="shared" si="66"/>
        <v/>
      </c>
      <c r="CT40" s="490">
        <f t="shared" si="67"/>
        <v>0</v>
      </c>
      <c r="CU40" s="491" t="str">
        <f t="shared" si="68"/>
        <v/>
      </c>
      <c r="CV40" s="146" t="str">
        <f t="shared" si="4"/>
        <v/>
      </c>
      <c r="CW40" s="266">
        <f t="shared" si="5"/>
        <v>98816</v>
      </c>
    </row>
    <row r="41" spans="1:101">
      <c r="A41" s="125"/>
      <c r="B41" s="125"/>
      <c r="C41" s="125"/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44" t="s">
        <v>27</v>
      </c>
      <c r="O41" s="145" t="s">
        <v>29</v>
      </c>
      <c r="P41" s="145" t="s">
        <v>195</v>
      </c>
      <c r="Q41" s="475" t="str">
        <f>IF(K4="","",K4)</f>
        <v/>
      </c>
      <c r="R41" s="478">
        <v>1</v>
      </c>
      <c r="S41" s="479">
        <f t="shared" ref="S41:AK41" si="92">R41+IF(BF41&lt;65536,1,2)</f>
        <v>3</v>
      </c>
      <c r="T41" s="479">
        <f t="shared" si="92"/>
        <v>5</v>
      </c>
      <c r="U41" s="479">
        <f t="shared" si="92"/>
        <v>7</v>
      </c>
      <c r="V41" s="479">
        <f t="shared" si="92"/>
        <v>9</v>
      </c>
      <c r="W41" s="479">
        <f t="shared" si="92"/>
        <v>11</v>
      </c>
      <c r="X41" s="479">
        <f t="shared" si="92"/>
        <v>13</v>
      </c>
      <c r="Y41" s="479">
        <f t="shared" si="92"/>
        <v>15</v>
      </c>
      <c r="Z41" s="479">
        <f t="shared" si="92"/>
        <v>17</v>
      </c>
      <c r="AA41" s="479">
        <f t="shared" si="92"/>
        <v>19</v>
      </c>
      <c r="AB41" s="479">
        <f t="shared" si="92"/>
        <v>21</v>
      </c>
      <c r="AC41" s="479">
        <f t="shared" si="92"/>
        <v>23</v>
      </c>
      <c r="AD41" s="479">
        <f t="shared" si="92"/>
        <v>25</v>
      </c>
      <c r="AE41" s="479">
        <f t="shared" si="92"/>
        <v>27</v>
      </c>
      <c r="AF41" s="479">
        <f t="shared" si="92"/>
        <v>29</v>
      </c>
      <c r="AG41" s="479">
        <f t="shared" si="92"/>
        <v>31</v>
      </c>
      <c r="AH41" s="479">
        <f t="shared" si="92"/>
        <v>33</v>
      </c>
      <c r="AI41" s="479">
        <f t="shared" si="92"/>
        <v>35</v>
      </c>
      <c r="AJ41" s="479">
        <f t="shared" si="92"/>
        <v>37</v>
      </c>
      <c r="AK41" s="479">
        <f t="shared" si="92"/>
        <v>39</v>
      </c>
      <c r="AL41" s="479" t="str">
        <f t="shared" si="7"/>
        <v/>
      </c>
      <c r="AM41" s="479" t="str">
        <f t="shared" si="8"/>
        <v/>
      </c>
      <c r="AN41" s="479" t="str">
        <f t="shared" si="9"/>
        <v/>
      </c>
      <c r="AO41" s="479" t="str">
        <f t="shared" si="10"/>
        <v/>
      </c>
      <c r="AP41" s="479" t="str">
        <f t="shared" si="11"/>
        <v/>
      </c>
      <c r="AQ41" s="479" t="str">
        <f t="shared" si="12"/>
        <v/>
      </c>
      <c r="AR41" s="479" t="str">
        <f t="shared" si="13"/>
        <v/>
      </c>
      <c r="AS41" s="479" t="str">
        <f t="shared" si="14"/>
        <v/>
      </c>
      <c r="AT41" s="479" t="str">
        <f t="shared" si="15"/>
        <v/>
      </c>
      <c r="AU41" s="479" t="str">
        <f t="shared" si="16"/>
        <v/>
      </c>
      <c r="AV41" s="479" t="str">
        <f t="shared" si="17"/>
        <v/>
      </c>
      <c r="AW41" s="479" t="str">
        <f t="shared" si="18"/>
        <v/>
      </c>
      <c r="AX41" s="479" t="str">
        <f t="shared" si="19"/>
        <v/>
      </c>
      <c r="AY41" s="479" t="str">
        <f t="shared" si="20"/>
        <v/>
      </c>
      <c r="AZ41" s="479" t="str">
        <f t="shared" si="21"/>
        <v/>
      </c>
      <c r="BA41" s="479" t="str">
        <f t="shared" si="22"/>
        <v/>
      </c>
      <c r="BB41" s="479" t="str">
        <f t="shared" si="23"/>
        <v/>
      </c>
      <c r="BC41" s="479" t="str">
        <f t="shared" si="24"/>
        <v/>
      </c>
      <c r="BD41" s="479" t="str">
        <f t="shared" si="25"/>
        <v/>
      </c>
      <c r="BE41" s="479" t="str">
        <f t="shared" si="26"/>
        <v/>
      </c>
      <c r="BF41" s="479" t="str">
        <f t="shared" si="27"/>
        <v/>
      </c>
      <c r="BG41" s="479" t="str">
        <f t="shared" si="28"/>
        <v/>
      </c>
      <c r="BH41" s="479" t="str">
        <f t="shared" si="29"/>
        <v/>
      </c>
      <c r="BI41" s="479" t="str">
        <f t="shared" si="30"/>
        <v/>
      </c>
      <c r="BJ41" s="479" t="str">
        <f t="shared" si="31"/>
        <v/>
      </c>
      <c r="BK41" s="479" t="str">
        <f t="shared" si="32"/>
        <v/>
      </c>
      <c r="BL41" s="479" t="str">
        <f t="shared" si="33"/>
        <v/>
      </c>
      <c r="BM41" s="479" t="str">
        <f t="shared" si="34"/>
        <v/>
      </c>
      <c r="BN41" s="479" t="str">
        <f t="shared" si="35"/>
        <v/>
      </c>
      <c r="BO41" s="479" t="str">
        <f t="shared" si="36"/>
        <v/>
      </c>
      <c r="BP41" s="479" t="str">
        <f t="shared" si="37"/>
        <v/>
      </c>
      <c r="BQ41" s="479" t="str">
        <f t="shared" si="38"/>
        <v/>
      </c>
      <c r="BR41" s="479" t="str">
        <f t="shared" si="39"/>
        <v/>
      </c>
      <c r="BS41" s="479" t="str">
        <f t="shared" si="40"/>
        <v/>
      </c>
      <c r="BT41" s="479" t="str">
        <f t="shared" si="41"/>
        <v/>
      </c>
      <c r="BU41" s="479" t="str">
        <f t="shared" si="42"/>
        <v/>
      </c>
      <c r="BV41" s="479" t="str">
        <f t="shared" si="43"/>
        <v/>
      </c>
      <c r="BW41" s="479" t="str">
        <f t="shared" si="44"/>
        <v/>
      </c>
      <c r="BX41" s="479" t="str">
        <f t="shared" si="45"/>
        <v/>
      </c>
      <c r="BY41" s="479" t="str">
        <f t="shared" si="46"/>
        <v/>
      </c>
      <c r="BZ41" s="479" t="str">
        <f t="shared" si="47"/>
        <v/>
      </c>
      <c r="CA41" s="479" t="str">
        <f t="shared" si="48"/>
        <v/>
      </c>
      <c r="CB41" s="479" t="str">
        <f t="shared" si="49"/>
        <v/>
      </c>
      <c r="CC41" s="479" t="str">
        <f t="shared" si="50"/>
        <v/>
      </c>
      <c r="CD41" s="479" t="str">
        <f t="shared" si="51"/>
        <v/>
      </c>
      <c r="CE41" s="479" t="str">
        <f t="shared" si="52"/>
        <v/>
      </c>
      <c r="CF41" s="479" t="str">
        <f t="shared" si="53"/>
        <v/>
      </c>
      <c r="CG41" s="479" t="str">
        <f t="shared" si="54"/>
        <v/>
      </c>
      <c r="CH41" s="479" t="str">
        <f t="shared" si="55"/>
        <v/>
      </c>
      <c r="CI41" s="479" t="str">
        <f t="shared" si="56"/>
        <v/>
      </c>
      <c r="CJ41" s="479" t="str">
        <f t="shared" si="57"/>
        <v/>
      </c>
      <c r="CK41" s="479" t="str">
        <f t="shared" si="58"/>
        <v/>
      </c>
      <c r="CL41" s="479" t="str">
        <f t="shared" si="59"/>
        <v/>
      </c>
      <c r="CM41" s="479" t="str">
        <f t="shared" si="60"/>
        <v/>
      </c>
      <c r="CN41" s="479" t="str">
        <f t="shared" si="61"/>
        <v/>
      </c>
      <c r="CO41" s="479" t="str">
        <f t="shared" si="62"/>
        <v/>
      </c>
      <c r="CP41" s="479" t="str">
        <f t="shared" si="63"/>
        <v/>
      </c>
      <c r="CQ41" s="479" t="str">
        <f t="shared" si="64"/>
        <v/>
      </c>
      <c r="CR41" s="479" t="str">
        <f t="shared" si="65"/>
        <v/>
      </c>
      <c r="CS41" s="469" t="str">
        <f t="shared" si="66"/>
        <v/>
      </c>
      <c r="CT41" s="490">
        <f t="shared" si="67"/>
        <v>0</v>
      </c>
      <c r="CU41" s="491" t="str">
        <f t="shared" si="68"/>
        <v/>
      </c>
      <c r="CV41" s="146" t="str">
        <f t="shared" si="4"/>
        <v/>
      </c>
      <c r="CW41" s="266">
        <f t="shared" si="5"/>
        <v>99328</v>
      </c>
    </row>
    <row r="42" spans="1:101">
      <c r="A42" s="125"/>
      <c r="B42" s="125"/>
      <c r="C42" s="125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44" t="s">
        <v>27</v>
      </c>
      <c r="O42" s="145" t="s">
        <v>29</v>
      </c>
      <c r="P42" s="145" t="s">
        <v>196</v>
      </c>
      <c r="Q42" s="475" t="str">
        <f>IF(L4="","",L4)</f>
        <v/>
      </c>
      <c r="R42" s="478">
        <v>1</v>
      </c>
      <c r="S42" s="479">
        <f t="shared" ref="S42:AK42" si="93">R42+IF(BF42&lt;65536,1,2)</f>
        <v>3</v>
      </c>
      <c r="T42" s="479">
        <f t="shared" si="93"/>
        <v>5</v>
      </c>
      <c r="U42" s="479">
        <f t="shared" si="93"/>
        <v>7</v>
      </c>
      <c r="V42" s="479">
        <f t="shared" si="93"/>
        <v>9</v>
      </c>
      <c r="W42" s="479">
        <f t="shared" si="93"/>
        <v>11</v>
      </c>
      <c r="X42" s="479">
        <f t="shared" si="93"/>
        <v>13</v>
      </c>
      <c r="Y42" s="479">
        <f t="shared" si="93"/>
        <v>15</v>
      </c>
      <c r="Z42" s="479">
        <f t="shared" si="93"/>
        <v>17</v>
      </c>
      <c r="AA42" s="479">
        <f t="shared" si="93"/>
        <v>19</v>
      </c>
      <c r="AB42" s="479">
        <f t="shared" si="93"/>
        <v>21</v>
      </c>
      <c r="AC42" s="479">
        <f t="shared" si="93"/>
        <v>23</v>
      </c>
      <c r="AD42" s="479">
        <f t="shared" si="93"/>
        <v>25</v>
      </c>
      <c r="AE42" s="479">
        <f t="shared" si="93"/>
        <v>27</v>
      </c>
      <c r="AF42" s="479">
        <f t="shared" si="93"/>
        <v>29</v>
      </c>
      <c r="AG42" s="479">
        <f t="shared" si="93"/>
        <v>31</v>
      </c>
      <c r="AH42" s="479">
        <f t="shared" si="93"/>
        <v>33</v>
      </c>
      <c r="AI42" s="479">
        <f t="shared" si="93"/>
        <v>35</v>
      </c>
      <c r="AJ42" s="479">
        <f t="shared" si="93"/>
        <v>37</v>
      </c>
      <c r="AK42" s="479">
        <f t="shared" si="93"/>
        <v>39</v>
      </c>
      <c r="AL42" s="479" t="str">
        <f t="shared" si="7"/>
        <v/>
      </c>
      <c r="AM42" s="479" t="str">
        <f t="shared" si="8"/>
        <v/>
      </c>
      <c r="AN42" s="479" t="str">
        <f t="shared" si="9"/>
        <v/>
      </c>
      <c r="AO42" s="479" t="str">
        <f t="shared" si="10"/>
        <v/>
      </c>
      <c r="AP42" s="479" t="str">
        <f t="shared" si="11"/>
        <v/>
      </c>
      <c r="AQ42" s="479" t="str">
        <f t="shared" si="12"/>
        <v/>
      </c>
      <c r="AR42" s="479" t="str">
        <f t="shared" si="13"/>
        <v/>
      </c>
      <c r="AS42" s="479" t="str">
        <f t="shared" si="14"/>
        <v/>
      </c>
      <c r="AT42" s="479" t="str">
        <f t="shared" si="15"/>
        <v/>
      </c>
      <c r="AU42" s="479" t="str">
        <f t="shared" si="16"/>
        <v/>
      </c>
      <c r="AV42" s="479" t="str">
        <f t="shared" si="17"/>
        <v/>
      </c>
      <c r="AW42" s="479" t="str">
        <f t="shared" si="18"/>
        <v/>
      </c>
      <c r="AX42" s="479" t="str">
        <f t="shared" si="19"/>
        <v/>
      </c>
      <c r="AY42" s="479" t="str">
        <f t="shared" si="20"/>
        <v/>
      </c>
      <c r="AZ42" s="479" t="str">
        <f t="shared" si="21"/>
        <v/>
      </c>
      <c r="BA42" s="479" t="str">
        <f t="shared" si="22"/>
        <v/>
      </c>
      <c r="BB42" s="479" t="str">
        <f t="shared" si="23"/>
        <v/>
      </c>
      <c r="BC42" s="479" t="str">
        <f t="shared" si="24"/>
        <v/>
      </c>
      <c r="BD42" s="479" t="str">
        <f t="shared" si="25"/>
        <v/>
      </c>
      <c r="BE42" s="479" t="str">
        <f t="shared" si="26"/>
        <v/>
      </c>
      <c r="BF42" s="479" t="str">
        <f t="shared" si="27"/>
        <v/>
      </c>
      <c r="BG42" s="479" t="str">
        <f t="shared" si="28"/>
        <v/>
      </c>
      <c r="BH42" s="479" t="str">
        <f t="shared" si="29"/>
        <v/>
      </c>
      <c r="BI42" s="479" t="str">
        <f t="shared" si="30"/>
        <v/>
      </c>
      <c r="BJ42" s="479" t="str">
        <f t="shared" si="31"/>
        <v/>
      </c>
      <c r="BK42" s="479" t="str">
        <f t="shared" si="32"/>
        <v/>
      </c>
      <c r="BL42" s="479" t="str">
        <f t="shared" si="33"/>
        <v/>
      </c>
      <c r="BM42" s="479" t="str">
        <f t="shared" si="34"/>
        <v/>
      </c>
      <c r="BN42" s="479" t="str">
        <f t="shared" si="35"/>
        <v/>
      </c>
      <c r="BO42" s="479" t="str">
        <f t="shared" si="36"/>
        <v/>
      </c>
      <c r="BP42" s="479" t="str">
        <f t="shared" si="37"/>
        <v/>
      </c>
      <c r="BQ42" s="479" t="str">
        <f t="shared" si="38"/>
        <v/>
      </c>
      <c r="BR42" s="479" t="str">
        <f t="shared" si="39"/>
        <v/>
      </c>
      <c r="BS42" s="479" t="str">
        <f t="shared" si="40"/>
        <v/>
      </c>
      <c r="BT42" s="479" t="str">
        <f t="shared" si="41"/>
        <v/>
      </c>
      <c r="BU42" s="479" t="str">
        <f t="shared" si="42"/>
        <v/>
      </c>
      <c r="BV42" s="479" t="str">
        <f t="shared" si="43"/>
        <v/>
      </c>
      <c r="BW42" s="479" t="str">
        <f t="shared" si="44"/>
        <v/>
      </c>
      <c r="BX42" s="479" t="str">
        <f t="shared" si="45"/>
        <v/>
      </c>
      <c r="BY42" s="479" t="str">
        <f t="shared" si="46"/>
        <v/>
      </c>
      <c r="BZ42" s="479" t="str">
        <f t="shared" si="47"/>
        <v/>
      </c>
      <c r="CA42" s="479" t="str">
        <f t="shared" si="48"/>
        <v/>
      </c>
      <c r="CB42" s="479" t="str">
        <f t="shared" si="49"/>
        <v/>
      </c>
      <c r="CC42" s="479" t="str">
        <f t="shared" si="50"/>
        <v/>
      </c>
      <c r="CD42" s="479" t="str">
        <f t="shared" si="51"/>
        <v/>
      </c>
      <c r="CE42" s="479" t="str">
        <f t="shared" si="52"/>
        <v/>
      </c>
      <c r="CF42" s="479" t="str">
        <f t="shared" si="53"/>
        <v/>
      </c>
      <c r="CG42" s="479" t="str">
        <f t="shared" si="54"/>
        <v/>
      </c>
      <c r="CH42" s="479" t="str">
        <f t="shared" si="55"/>
        <v/>
      </c>
      <c r="CI42" s="479" t="str">
        <f t="shared" si="56"/>
        <v/>
      </c>
      <c r="CJ42" s="479" t="str">
        <f t="shared" si="57"/>
        <v/>
      </c>
      <c r="CK42" s="479" t="str">
        <f t="shared" si="58"/>
        <v/>
      </c>
      <c r="CL42" s="479" t="str">
        <f t="shared" si="59"/>
        <v/>
      </c>
      <c r="CM42" s="479" t="str">
        <f t="shared" si="60"/>
        <v/>
      </c>
      <c r="CN42" s="479" t="str">
        <f t="shared" si="61"/>
        <v/>
      </c>
      <c r="CO42" s="479" t="str">
        <f t="shared" si="62"/>
        <v/>
      </c>
      <c r="CP42" s="479" t="str">
        <f t="shared" si="63"/>
        <v/>
      </c>
      <c r="CQ42" s="479" t="str">
        <f t="shared" si="64"/>
        <v/>
      </c>
      <c r="CR42" s="479" t="str">
        <f t="shared" si="65"/>
        <v/>
      </c>
      <c r="CS42" s="469" t="str">
        <f t="shared" si="66"/>
        <v/>
      </c>
      <c r="CT42" s="490">
        <f t="shared" si="67"/>
        <v>0</v>
      </c>
      <c r="CU42" s="491" t="str">
        <f t="shared" si="68"/>
        <v/>
      </c>
      <c r="CV42" s="146" t="str">
        <f t="shared" si="4"/>
        <v/>
      </c>
      <c r="CW42" s="266">
        <f t="shared" si="5"/>
        <v>100352</v>
      </c>
    </row>
    <row r="43" spans="1:101">
      <c r="A43" s="125"/>
      <c r="B43" s="125"/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44" t="s">
        <v>27</v>
      </c>
      <c r="O43" s="145" t="s">
        <v>29</v>
      </c>
      <c r="P43" s="145" t="s">
        <v>904</v>
      </c>
      <c r="Q43" s="475" t="str">
        <f>IF(M4="","",M4)</f>
        <v/>
      </c>
      <c r="R43" s="478">
        <v>1</v>
      </c>
      <c r="S43" s="479">
        <f t="shared" ref="S43:AK43" si="94">R43+IF(BF43&lt;65536,1,2)</f>
        <v>3</v>
      </c>
      <c r="T43" s="479">
        <f t="shared" si="94"/>
        <v>5</v>
      </c>
      <c r="U43" s="479">
        <f t="shared" si="94"/>
        <v>7</v>
      </c>
      <c r="V43" s="479">
        <f t="shared" si="94"/>
        <v>9</v>
      </c>
      <c r="W43" s="479">
        <f t="shared" si="94"/>
        <v>11</v>
      </c>
      <c r="X43" s="479">
        <f t="shared" si="94"/>
        <v>13</v>
      </c>
      <c r="Y43" s="479">
        <f t="shared" si="94"/>
        <v>15</v>
      </c>
      <c r="Z43" s="479">
        <f t="shared" si="94"/>
        <v>17</v>
      </c>
      <c r="AA43" s="479">
        <f t="shared" si="94"/>
        <v>19</v>
      </c>
      <c r="AB43" s="479">
        <f t="shared" si="94"/>
        <v>21</v>
      </c>
      <c r="AC43" s="479">
        <f t="shared" si="94"/>
        <v>23</v>
      </c>
      <c r="AD43" s="479">
        <f t="shared" si="94"/>
        <v>25</v>
      </c>
      <c r="AE43" s="479">
        <f t="shared" si="94"/>
        <v>27</v>
      </c>
      <c r="AF43" s="479">
        <f t="shared" si="94"/>
        <v>29</v>
      </c>
      <c r="AG43" s="479">
        <f t="shared" si="94"/>
        <v>31</v>
      </c>
      <c r="AH43" s="479">
        <f t="shared" si="94"/>
        <v>33</v>
      </c>
      <c r="AI43" s="479">
        <f t="shared" si="94"/>
        <v>35</v>
      </c>
      <c r="AJ43" s="479">
        <f t="shared" si="94"/>
        <v>37</v>
      </c>
      <c r="AK43" s="479">
        <f t="shared" si="94"/>
        <v>39</v>
      </c>
      <c r="AL43" s="479" t="str">
        <f t="shared" si="7"/>
        <v/>
      </c>
      <c r="AM43" s="479" t="str">
        <f t="shared" si="8"/>
        <v/>
      </c>
      <c r="AN43" s="479" t="str">
        <f t="shared" si="9"/>
        <v/>
      </c>
      <c r="AO43" s="479" t="str">
        <f t="shared" si="10"/>
        <v/>
      </c>
      <c r="AP43" s="479" t="str">
        <f t="shared" si="11"/>
        <v/>
      </c>
      <c r="AQ43" s="479" t="str">
        <f t="shared" si="12"/>
        <v/>
      </c>
      <c r="AR43" s="479" t="str">
        <f t="shared" si="13"/>
        <v/>
      </c>
      <c r="AS43" s="479" t="str">
        <f t="shared" si="14"/>
        <v/>
      </c>
      <c r="AT43" s="479" t="str">
        <f t="shared" si="15"/>
        <v/>
      </c>
      <c r="AU43" s="479" t="str">
        <f t="shared" si="16"/>
        <v/>
      </c>
      <c r="AV43" s="479" t="str">
        <f t="shared" si="17"/>
        <v/>
      </c>
      <c r="AW43" s="479" t="str">
        <f t="shared" si="18"/>
        <v/>
      </c>
      <c r="AX43" s="479" t="str">
        <f t="shared" si="19"/>
        <v/>
      </c>
      <c r="AY43" s="479" t="str">
        <f t="shared" si="20"/>
        <v/>
      </c>
      <c r="AZ43" s="479" t="str">
        <f t="shared" si="21"/>
        <v/>
      </c>
      <c r="BA43" s="479" t="str">
        <f t="shared" si="22"/>
        <v/>
      </c>
      <c r="BB43" s="479" t="str">
        <f t="shared" si="23"/>
        <v/>
      </c>
      <c r="BC43" s="479" t="str">
        <f t="shared" si="24"/>
        <v/>
      </c>
      <c r="BD43" s="479" t="str">
        <f t="shared" si="25"/>
        <v/>
      </c>
      <c r="BE43" s="479" t="str">
        <f t="shared" si="26"/>
        <v/>
      </c>
      <c r="BF43" s="479" t="str">
        <f t="shared" si="27"/>
        <v/>
      </c>
      <c r="BG43" s="479" t="str">
        <f t="shared" si="28"/>
        <v/>
      </c>
      <c r="BH43" s="479" t="str">
        <f t="shared" si="29"/>
        <v/>
      </c>
      <c r="BI43" s="479" t="str">
        <f t="shared" si="30"/>
        <v/>
      </c>
      <c r="BJ43" s="479" t="str">
        <f t="shared" si="31"/>
        <v/>
      </c>
      <c r="BK43" s="479" t="str">
        <f t="shared" si="32"/>
        <v/>
      </c>
      <c r="BL43" s="479" t="str">
        <f t="shared" si="33"/>
        <v/>
      </c>
      <c r="BM43" s="479" t="str">
        <f t="shared" si="34"/>
        <v/>
      </c>
      <c r="BN43" s="479" t="str">
        <f t="shared" si="35"/>
        <v/>
      </c>
      <c r="BO43" s="479" t="str">
        <f t="shared" si="36"/>
        <v/>
      </c>
      <c r="BP43" s="479" t="str">
        <f t="shared" si="37"/>
        <v/>
      </c>
      <c r="BQ43" s="479" t="str">
        <f t="shared" si="38"/>
        <v/>
      </c>
      <c r="BR43" s="479" t="str">
        <f t="shared" si="39"/>
        <v/>
      </c>
      <c r="BS43" s="479" t="str">
        <f t="shared" si="40"/>
        <v/>
      </c>
      <c r="BT43" s="479" t="str">
        <f t="shared" si="41"/>
        <v/>
      </c>
      <c r="BU43" s="479" t="str">
        <f t="shared" si="42"/>
        <v/>
      </c>
      <c r="BV43" s="479" t="str">
        <f t="shared" si="43"/>
        <v/>
      </c>
      <c r="BW43" s="479" t="str">
        <f t="shared" si="44"/>
        <v/>
      </c>
      <c r="BX43" s="479" t="str">
        <f t="shared" si="45"/>
        <v/>
      </c>
      <c r="BY43" s="479" t="str">
        <f t="shared" si="46"/>
        <v/>
      </c>
      <c r="BZ43" s="479" t="str">
        <f t="shared" si="47"/>
        <v/>
      </c>
      <c r="CA43" s="479" t="str">
        <f t="shared" si="48"/>
        <v/>
      </c>
      <c r="CB43" s="479" t="str">
        <f t="shared" si="49"/>
        <v/>
      </c>
      <c r="CC43" s="479" t="str">
        <f t="shared" si="50"/>
        <v/>
      </c>
      <c r="CD43" s="479" t="str">
        <f t="shared" si="51"/>
        <v/>
      </c>
      <c r="CE43" s="479" t="str">
        <f t="shared" si="52"/>
        <v/>
      </c>
      <c r="CF43" s="479" t="str">
        <f t="shared" si="53"/>
        <v/>
      </c>
      <c r="CG43" s="479" t="str">
        <f t="shared" si="54"/>
        <v/>
      </c>
      <c r="CH43" s="479" t="str">
        <f t="shared" si="55"/>
        <v/>
      </c>
      <c r="CI43" s="479" t="str">
        <f t="shared" si="56"/>
        <v/>
      </c>
      <c r="CJ43" s="479" t="str">
        <f t="shared" si="57"/>
        <v/>
      </c>
      <c r="CK43" s="479" t="str">
        <f t="shared" si="58"/>
        <v/>
      </c>
      <c r="CL43" s="479" t="str">
        <f t="shared" si="59"/>
        <v/>
      </c>
      <c r="CM43" s="479" t="str">
        <f t="shared" si="60"/>
        <v/>
      </c>
      <c r="CN43" s="479" t="str">
        <f t="shared" si="61"/>
        <v/>
      </c>
      <c r="CO43" s="479" t="str">
        <f t="shared" si="62"/>
        <v/>
      </c>
      <c r="CP43" s="479" t="str">
        <f t="shared" si="63"/>
        <v/>
      </c>
      <c r="CQ43" s="479" t="str">
        <f t="shared" si="64"/>
        <v/>
      </c>
      <c r="CR43" s="479" t="str">
        <f t="shared" si="65"/>
        <v/>
      </c>
      <c r="CS43" s="469" t="str">
        <f t="shared" si="66"/>
        <v/>
      </c>
      <c r="CT43" s="490">
        <f t="shared" si="67"/>
        <v>0</v>
      </c>
      <c r="CU43" s="491" t="str">
        <f t="shared" si="68"/>
        <v/>
      </c>
      <c r="CV43" s="146" t="str">
        <f t="shared" si="4"/>
        <v/>
      </c>
      <c r="CW43" s="266">
        <f t="shared" si="5"/>
        <v>102400</v>
      </c>
    </row>
    <row r="44" spans="1:101">
      <c r="A44" s="125"/>
      <c r="B44" s="125"/>
      <c r="C44" s="125"/>
      <c r="D44" s="125"/>
      <c r="E44" s="125"/>
      <c r="F44" s="125"/>
      <c r="G44" s="125"/>
      <c r="H44" s="125"/>
      <c r="I44" s="125"/>
      <c r="J44" s="125"/>
      <c r="K44" s="125"/>
      <c r="L44" s="125"/>
      <c r="M44" s="125"/>
      <c r="N44" s="144" t="s">
        <v>27</v>
      </c>
      <c r="O44" s="145" t="s">
        <v>29</v>
      </c>
      <c r="P44" s="145" t="s">
        <v>33</v>
      </c>
      <c r="Q44" s="475" t="str">
        <f>IF(F6="","",F6)</f>
        <v/>
      </c>
      <c r="R44" s="478">
        <v>1</v>
      </c>
      <c r="S44" s="479">
        <f t="shared" ref="S44:AK44" si="95">R44+IF(BF44&lt;65536,1,2)</f>
        <v>3</v>
      </c>
      <c r="T44" s="479">
        <f t="shared" si="95"/>
        <v>5</v>
      </c>
      <c r="U44" s="479">
        <f t="shared" si="95"/>
        <v>7</v>
      </c>
      <c r="V44" s="479">
        <f t="shared" si="95"/>
        <v>9</v>
      </c>
      <c r="W44" s="479">
        <f t="shared" si="95"/>
        <v>11</v>
      </c>
      <c r="X44" s="479">
        <f t="shared" si="95"/>
        <v>13</v>
      </c>
      <c r="Y44" s="479">
        <f t="shared" si="95"/>
        <v>15</v>
      </c>
      <c r="Z44" s="479">
        <f t="shared" si="95"/>
        <v>17</v>
      </c>
      <c r="AA44" s="479">
        <f t="shared" si="95"/>
        <v>19</v>
      </c>
      <c r="AB44" s="479">
        <f t="shared" si="95"/>
        <v>21</v>
      </c>
      <c r="AC44" s="479">
        <f t="shared" si="95"/>
        <v>23</v>
      </c>
      <c r="AD44" s="479">
        <f t="shared" si="95"/>
        <v>25</v>
      </c>
      <c r="AE44" s="479">
        <f t="shared" si="95"/>
        <v>27</v>
      </c>
      <c r="AF44" s="479">
        <f t="shared" si="95"/>
        <v>29</v>
      </c>
      <c r="AG44" s="479">
        <f t="shared" si="95"/>
        <v>31</v>
      </c>
      <c r="AH44" s="479">
        <f t="shared" si="95"/>
        <v>33</v>
      </c>
      <c r="AI44" s="479">
        <f t="shared" si="95"/>
        <v>35</v>
      </c>
      <c r="AJ44" s="479">
        <f t="shared" si="95"/>
        <v>37</v>
      </c>
      <c r="AK44" s="479">
        <f t="shared" si="95"/>
        <v>39</v>
      </c>
      <c r="AL44" s="479" t="str">
        <f t="shared" si="7"/>
        <v/>
      </c>
      <c r="AM44" s="479" t="str">
        <f t="shared" si="8"/>
        <v/>
      </c>
      <c r="AN44" s="479" t="str">
        <f t="shared" si="9"/>
        <v/>
      </c>
      <c r="AO44" s="479" t="str">
        <f t="shared" si="10"/>
        <v/>
      </c>
      <c r="AP44" s="479" t="str">
        <f t="shared" si="11"/>
        <v/>
      </c>
      <c r="AQ44" s="479" t="str">
        <f t="shared" si="12"/>
        <v/>
      </c>
      <c r="AR44" s="479" t="str">
        <f t="shared" si="13"/>
        <v/>
      </c>
      <c r="AS44" s="479" t="str">
        <f t="shared" si="14"/>
        <v/>
      </c>
      <c r="AT44" s="479" t="str">
        <f t="shared" si="15"/>
        <v/>
      </c>
      <c r="AU44" s="479" t="str">
        <f t="shared" si="16"/>
        <v/>
      </c>
      <c r="AV44" s="479" t="str">
        <f t="shared" si="17"/>
        <v/>
      </c>
      <c r="AW44" s="479" t="str">
        <f t="shared" si="18"/>
        <v/>
      </c>
      <c r="AX44" s="479" t="str">
        <f t="shared" si="19"/>
        <v/>
      </c>
      <c r="AY44" s="479" t="str">
        <f t="shared" si="20"/>
        <v/>
      </c>
      <c r="AZ44" s="479" t="str">
        <f t="shared" si="21"/>
        <v/>
      </c>
      <c r="BA44" s="479" t="str">
        <f t="shared" si="22"/>
        <v/>
      </c>
      <c r="BB44" s="479" t="str">
        <f t="shared" si="23"/>
        <v/>
      </c>
      <c r="BC44" s="479" t="str">
        <f t="shared" si="24"/>
        <v/>
      </c>
      <c r="BD44" s="479" t="str">
        <f t="shared" si="25"/>
        <v/>
      </c>
      <c r="BE44" s="479" t="str">
        <f t="shared" si="26"/>
        <v/>
      </c>
      <c r="BF44" s="479" t="str">
        <f t="shared" si="27"/>
        <v/>
      </c>
      <c r="BG44" s="479" t="str">
        <f t="shared" si="28"/>
        <v/>
      </c>
      <c r="BH44" s="479" t="str">
        <f t="shared" si="29"/>
        <v/>
      </c>
      <c r="BI44" s="479" t="str">
        <f t="shared" si="30"/>
        <v/>
      </c>
      <c r="BJ44" s="479" t="str">
        <f t="shared" si="31"/>
        <v/>
      </c>
      <c r="BK44" s="479" t="str">
        <f t="shared" si="32"/>
        <v/>
      </c>
      <c r="BL44" s="479" t="str">
        <f t="shared" si="33"/>
        <v/>
      </c>
      <c r="BM44" s="479" t="str">
        <f t="shared" si="34"/>
        <v/>
      </c>
      <c r="BN44" s="479" t="str">
        <f t="shared" si="35"/>
        <v/>
      </c>
      <c r="BO44" s="479" t="str">
        <f t="shared" si="36"/>
        <v/>
      </c>
      <c r="BP44" s="479" t="str">
        <f t="shared" si="37"/>
        <v/>
      </c>
      <c r="BQ44" s="479" t="str">
        <f t="shared" si="38"/>
        <v/>
      </c>
      <c r="BR44" s="479" t="str">
        <f t="shared" si="39"/>
        <v/>
      </c>
      <c r="BS44" s="479" t="str">
        <f t="shared" si="40"/>
        <v/>
      </c>
      <c r="BT44" s="479" t="str">
        <f t="shared" si="41"/>
        <v/>
      </c>
      <c r="BU44" s="479" t="str">
        <f t="shared" si="42"/>
        <v/>
      </c>
      <c r="BV44" s="479" t="str">
        <f t="shared" si="43"/>
        <v/>
      </c>
      <c r="BW44" s="479" t="str">
        <f t="shared" si="44"/>
        <v/>
      </c>
      <c r="BX44" s="479" t="str">
        <f t="shared" si="45"/>
        <v/>
      </c>
      <c r="BY44" s="479" t="str">
        <f t="shared" si="46"/>
        <v/>
      </c>
      <c r="BZ44" s="479" t="str">
        <f t="shared" si="47"/>
        <v/>
      </c>
      <c r="CA44" s="479" t="str">
        <f t="shared" si="48"/>
        <v/>
      </c>
      <c r="CB44" s="479" t="str">
        <f t="shared" si="49"/>
        <v/>
      </c>
      <c r="CC44" s="479" t="str">
        <f t="shared" si="50"/>
        <v/>
      </c>
      <c r="CD44" s="479" t="str">
        <f t="shared" si="51"/>
        <v/>
      </c>
      <c r="CE44" s="479" t="str">
        <f t="shared" si="52"/>
        <v/>
      </c>
      <c r="CF44" s="479" t="str">
        <f t="shared" si="53"/>
        <v/>
      </c>
      <c r="CG44" s="479" t="str">
        <f t="shared" si="54"/>
        <v/>
      </c>
      <c r="CH44" s="479" t="str">
        <f t="shared" si="55"/>
        <v/>
      </c>
      <c r="CI44" s="479" t="str">
        <f t="shared" si="56"/>
        <v/>
      </c>
      <c r="CJ44" s="479" t="str">
        <f t="shared" si="57"/>
        <v/>
      </c>
      <c r="CK44" s="479" t="str">
        <f t="shared" si="58"/>
        <v/>
      </c>
      <c r="CL44" s="479" t="str">
        <f t="shared" si="59"/>
        <v/>
      </c>
      <c r="CM44" s="479" t="str">
        <f t="shared" si="60"/>
        <v/>
      </c>
      <c r="CN44" s="479" t="str">
        <f t="shared" si="61"/>
        <v/>
      </c>
      <c r="CO44" s="479" t="str">
        <f t="shared" si="62"/>
        <v/>
      </c>
      <c r="CP44" s="479" t="str">
        <f t="shared" si="63"/>
        <v/>
      </c>
      <c r="CQ44" s="479" t="str">
        <f t="shared" si="64"/>
        <v/>
      </c>
      <c r="CR44" s="479" t="str">
        <f t="shared" si="65"/>
        <v/>
      </c>
      <c r="CS44" s="469" t="str">
        <f t="shared" si="66"/>
        <v/>
      </c>
      <c r="CT44" s="490">
        <f t="shared" si="67"/>
        <v>0</v>
      </c>
      <c r="CU44" s="491" t="str">
        <f t="shared" si="68"/>
        <v/>
      </c>
      <c r="CV44" s="146" t="str">
        <f t="shared" si="4"/>
        <v/>
      </c>
      <c r="CW44" s="266">
        <f t="shared" si="5"/>
        <v>360448</v>
      </c>
    </row>
    <row r="45" spans="1:101">
      <c r="A45" s="125"/>
      <c r="B45" s="125"/>
      <c r="C45" s="125"/>
      <c r="D45" s="125"/>
      <c r="E45" s="125"/>
      <c r="F45" s="125"/>
      <c r="G45" s="125"/>
      <c r="H45" s="125"/>
      <c r="I45" s="125"/>
      <c r="J45" s="125"/>
      <c r="K45" s="125"/>
      <c r="L45" s="125"/>
      <c r="M45" s="125"/>
      <c r="N45" s="144" t="s">
        <v>27</v>
      </c>
      <c r="O45" s="145" t="s">
        <v>29</v>
      </c>
      <c r="P45" s="145" t="s">
        <v>35</v>
      </c>
      <c r="Q45" s="475" t="str">
        <f>IF(G6="","",G6)</f>
        <v/>
      </c>
      <c r="R45" s="478">
        <v>1</v>
      </c>
      <c r="S45" s="479">
        <f t="shared" ref="S45:AK45" si="96">R45+IF(BF45&lt;65536,1,2)</f>
        <v>3</v>
      </c>
      <c r="T45" s="479">
        <f t="shared" si="96"/>
        <v>5</v>
      </c>
      <c r="U45" s="479">
        <f t="shared" si="96"/>
        <v>7</v>
      </c>
      <c r="V45" s="479">
        <f t="shared" si="96"/>
        <v>9</v>
      </c>
      <c r="W45" s="479">
        <f t="shared" si="96"/>
        <v>11</v>
      </c>
      <c r="X45" s="479">
        <f t="shared" si="96"/>
        <v>13</v>
      </c>
      <c r="Y45" s="479">
        <f t="shared" si="96"/>
        <v>15</v>
      </c>
      <c r="Z45" s="479">
        <f t="shared" si="96"/>
        <v>17</v>
      </c>
      <c r="AA45" s="479">
        <f t="shared" si="96"/>
        <v>19</v>
      </c>
      <c r="AB45" s="479">
        <f t="shared" si="96"/>
        <v>21</v>
      </c>
      <c r="AC45" s="479">
        <f t="shared" si="96"/>
        <v>23</v>
      </c>
      <c r="AD45" s="479">
        <f t="shared" si="96"/>
        <v>25</v>
      </c>
      <c r="AE45" s="479">
        <f t="shared" si="96"/>
        <v>27</v>
      </c>
      <c r="AF45" s="479">
        <f t="shared" si="96"/>
        <v>29</v>
      </c>
      <c r="AG45" s="479">
        <f t="shared" si="96"/>
        <v>31</v>
      </c>
      <c r="AH45" s="479">
        <f t="shared" si="96"/>
        <v>33</v>
      </c>
      <c r="AI45" s="479">
        <f t="shared" si="96"/>
        <v>35</v>
      </c>
      <c r="AJ45" s="479">
        <f t="shared" si="96"/>
        <v>37</v>
      </c>
      <c r="AK45" s="479">
        <f t="shared" si="96"/>
        <v>39</v>
      </c>
      <c r="AL45" s="479" t="str">
        <f t="shared" si="7"/>
        <v/>
      </c>
      <c r="AM45" s="479" t="str">
        <f t="shared" si="8"/>
        <v/>
      </c>
      <c r="AN45" s="479" t="str">
        <f t="shared" si="9"/>
        <v/>
      </c>
      <c r="AO45" s="479" t="str">
        <f t="shared" si="10"/>
        <v/>
      </c>
      <c r="AP45" s="479" t="str">
        <f t="shared" si="11"/>
        <v/>
      </c>
      <c r="AQ45" s="479" t="str">
        <f t="shared" si="12"/>
        <v/>
      </c>
      <c r="AR45" s="479" t="str">
        <f t="shared" si="13"/>
        <v/>
      </c>
      <c r="AS45" s="479" t="str">
        <f t="shared" si="14"/>
        <v/>
      </c>
      <c r="AT45" s="479" t="str">
        <f t="shared" si="15"/>
        <v/>
      </c>
      <c r="AU45" s="479" t="str">
        <f t="shared" si="16"/>
        <v/>
      </c>
      <c r="AV45" s="479" t="str">
        <f t="shared" si="17"/>
        <v/>
      </c>
      <c r="AW45" s="479" t="str">
        <f t="shared" si="18"/>
        <v/>
      </c>
      <c r="AX45" s="479" t="str">
        <f t="shared" si="19"/>
        <v/>
      </c>
      <c r="AY45" s="479" t="str">
        <f t="shared" si="20"/>
        <v/>
      </c>
      <c r="AZ45" s="479" t="str">
        <f t="shared" si="21"/>
        <v/>
      </c>
      <c r="BA45" s="479" t="str">
        <f t="shared" si="22"/>
        <v/>
      </c>
      <c r="BB45" s="479" t="str">
        <f t="shared" si="23"/>
        <v/>
      </c>
      <c r="BC45" s="479" t="str">
        <f t="shared" si="24"/>
        <v/>
      </c>
      <c r="BD45" s="479" t="str">
        <f t="shared" si="25"/>
        <v/>
      </c>
      <c r="BE45" s="479" t="str">
        <f t="shared" si="26"/>
        <v/>
      </c>
      <c r="BF45" s="479" t="str">
        <f t="shared" si="27"/>
        <v/>
      </c>
      <c r="BG45" s="479" t="str">
        <f t="shared" si="28"/>
        <v/>
      </c>
      <c r="BH45" s="479" t="str">
        <f t="shared" si="29"/>
        <v/>
      </c>
      <c r="BI45" s="479" t="str">
        <f t="shared" si="30"/>
        <v/>
      </c>
      <c r="BJ45" s="479" t="str">
        <f t="shared" si="31"/>
        <v/>
      </c>
      <c r="BK45" s="479" t="str">
        <f t="shared" si="32"/>
        <v/>
      </c>
      <c r="BL45" s="479" t="str">
        <f t="shared" si="33"/>
        <v/>
      </c>
      <c r="BM45" s="479" t="str">
        <f t="shared" si="34"/>
        <v/>
      </c>
      <c r="BN45" s="479" t="str">
        <f t="shared" si="35"/>
        <v/>
      </c>
      <c r="BO45" s="479" t="str">
        <f t="shared" si="36"/>
        <v/>
      </c>
      <c r="BP45" s="479" t="str">
        <f t="shared" si="37"/>
        <v/>
      </c>
      <c r="BQ45" s="479" t="str">
        <f t="shared" si="38"/>
        <v/>
      </c>
      <c r="BR45" s="479" t="str">
        <f t="shared" si="39"/>
        <v/>
      </c>
      <c r="BS45" s="479" t="str">
        <f t="shared" si="40"/>
        <v/>
      </c>
      <c r="BT45" s="479" t="str">
        <f t="shared" si="41"/>
        <v/>
      </c>
      <c r="BU45" s="479" t="str">
        <f t="shared" si="42"/>
        <v/>
      </c>
      <c r="BV45" s="479" t="str">
        <f t="shared" si="43"/>
        <v/>
      </c>
      <c r="BW45" s="479" t="str">
        <f t="shared" si="44"/>
        <v/>
      </c>
      <c r="BX45" s="479" t="str">
        <f t="shared" si="45"/>
        <v/>
      </c>
      <c r="BY45" s="479" t="str">
        <f t="shared" si="46"/>
        <v/>
      </c>
      <c r="BZ45" s="479" t="str">
        <f t="shared" si="47"/>
        <v/>
      </c>
      <c r="CA45" s="479" t="str">
        <f t="shared" si="48"/>
        <v/>
      </c>
      <c r="CB45" s="479" t="str">
        <f t="shared" si="49"/>
        <v/>
      </c>
      <c r="CC45" s="479" t="str">
        <f t="shared" si="50"/>
        <v/>
      </c>
      <c r="CD45" s="479" t="str">
        <f t="shared" si="51"/>
        <v/>
      </c>
      <c r="CE45" s="479" t="str">
        <f t="shared" si="52"/>
        <v/>
      </c>
      <c r="CF45" s="479" t="str">
        <f t="shared" si="53"/>
        <v/>
      </c>
      <c r="CG45" s="479" t="str">
        <f t="shared" si="54"/>
        <v/>
      </c>
      <c r="CH45" s="479" t="str">
        <f t="shared" si="55"/>
        <v/>
      </c>
      <c r="CI45" s="479" t="str">
        <f t="shared" si="56"/>
        <v/>
      </c>
      <c r="CJ45" s="479" t="str">
        <f t="shared" si="57"/>
        <v/>
      </c>
      <c r="CK45" s="479" t="str">
        <f t="shared" si="58"/>
        <v/>
      </c>
      <c r="CL45" s="479" t="str">
        <f t="shared" si="59"/>
        <v/>
      </c>
      <c r="CM45" s="479" t="str">
        <f t="shared" si="60"/>
        <v/>
      </c>
      <c r="CN45" s="479" t="str">
        <f t="shared" si="61"/>
        <v/>
      </c>
      <c r="CO45" s="479" t="str">
        <f t="shared" si="62"/>
        <v/>
      </c>
      <c r="CP45" s="479" t="str">
        <f t="shared" si="63"/>
        <v/>
      </c>
      <c r="CQ45" s="479" t="str">
        <f t="shared" si="64"/>
        <v/>
      </c>
      <c r="CR45" s="479" t="str">
        <f t="shared" si="65"/>
        <v/>
      </c>
      <c r="CS45" s="469" t="str">
        <f t="shared" si="66"/>
        <v/>
      </c>
      <c r="CT45" s="490">
        <f t="shared" si="67"/>
        <v>0</v>
      </c>
      <c r="CU45" s="491" t="str">
        <f t="shared" si="68"/>
        <v/>
      </c>
      <c r="CV45" s="146" t="str">
        <f t="shared" si="4"/>
        <v/>
      </c>
      <c r="CW45" s="266">
        <f t="shared" si="5"/>
        <v>622592</v>
      </c>
    </row>
    <row r="46" spans="1:101">
      <c r="A46" s="125"/>
      <c r="B46" s="125"/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44" t="s">
        <v>27</v>
      </c>
      <c r="O46" s="145" t="s">
        <v>29</v>
      </c>
      <c r="P46" s="145" t="s">
        <v>37</v>
      </c>
      <c r="Q46" s="475" t="str">
        <f>IF(H6="","",H6)</f>
        <v/>
      </c>
      <c r="R46" s="478">
        <v>1</v>
      </c>
      <c r="S46" s="479">
        <f t="shared" ref="S46:AK46" si="97">R46+IF(BF46&lt;65536,1,2)</f>
        <v>3</v>
      </c>
      <c r="T46" s="479">
        <f t="shared" si="97"/>
        <v>5</v>
      </c>
      <c r="U46" s="479">
        <f t="shared" si="97"/>
        <v>7</v>
      </c>
      <c r="V46" s="479">
        <f t="shared" si="97"/>
        <v>9</v>
      </c>
      <c r="W46" s="479">
        <f t="shared" si="97"/>
        <v>11</v>
      </c>
      <c r="X46" s="479">
        <f t="shared" si="97"/>
        <v>13</v>
      </c>
      <c r="Y46" s="479">
        <f t="shared" si="97"/>
        <v>15</v>
      </c>
      <c r="Z46" s="479">
        <f t="shared" si="97"/>
        <v>17</v>
      </c>
      <c r="AA46" s="479">
        <f t="shared" si="97"/>
        <v>19</v>
      </c>
      <c r="AB46" s="479">
        <f t="shared" si="97"/>
        <v>21</v>
      </c>
      <c r="AC46" s="479">
        <f t="shared" si="97"/>
        <v>23</v>
      </c>
      <c r="AD46" s="479">
        <f t="shared" si="97"/>
        <v>25</v>
      </c>
      <c r="AE46" s="479">
        <f t="shared" si="97"/>
        <v>27</v>
      </c>
      <c r="AF46" s="479">
        <f t="shared" si="97"/>
        <v>29</v>
      </c>
      <c r="AG46" s="479">
        <f t="shared" si="97"/>
        <v>31</v>
      </c>
      <c r="AH46" s="479">
        <f t="shared" si="97"/>
        <v>33</v>
      </c>
      <c r="AI46" s="479">
        <f t="shared" si="97"/>
        <v>35</v>
      </c>
      <c r="AJ46" s="479">
        <f t="shared" si="97"/>
        <v>37</v>
      </c>
      <c r="AK46" s="479">
        <f t="shared" si="97"/>
        <v>39</v>
      </c>
      <c r="AL46" s="479" t="str">
        <f t="shared" si="7"/>
        <v/>
      </c>
      <c r="AM46" s="479" t="str">
        <f t="shared" si="8"/>
        <v/>
      </c>
      <c r="AN46" s="479" t="str">
        <f t="shared" si="9"/>
        <v/>
      </c>
      <c r="AO46" s="479" t="str">
        <f t="shared" si="10"/>
        <v/>
      </c>
      <c r="AP46" s="479" t="str">
        <f t="shared" si="11"/>
        <v/>
      </c>
      <c r="AQ46" s="479" t="str">
        <f t="shared" si="12"/>
        <v/>
      </c>
      <c r="AR46" s="479" t="str">
        <f t="shared" si="13"/>
        <v/>
      </c>
      <c r="AS46" s="479" t="str">
        <f t="shared" si="14"/>
        <v/>
      </c>
      <c r="AT46" s="479" t="str">
        <f t="shared" si="15"/>
        <v/>
      </c>
      <c r="AU46" s="479" t="str">
        <f t="shared" si="16"/>
        <v/>
      </c>
      <c r="AV46" s="479" t="str">
        <f t="shared" si="17"/>
        <v/>
      </c>
      <c r="AW46" s="479" t="str">
        <f t="shared" si="18"/>
        <v/>
      </c>
      <c r="AX46" s="479" t="str">
        <f t="shared" si="19"/>
        <v/>
      </c>
      <c r="AY46" s="479" t="str">
        <f t="shared" si="20"/>
        <v/>
      </c>
      <c r="AZ46" s="479" t="str">
        <f t="shared" si="21"/>
        <v/>
      </c>
      <c r="BA46" s="479" t="str">
        <f t="shared" si="22"/>
        <v/>
      </c>
      <c r="BB46" s="479" t="str">
        <f t="shared" si="23"/>
        <v/>
      </c>
      <c r="BC46" s="479" t="str">
        <f t="shared" si="24"/>
        <v/>
      </c>
      <c r="BD46" s="479" t="str">
        <f t="shared" si="25"/>
        <v/>
      </c>
      <c r="BE46" s="479" t="str">
        <f t="shared" si="26"/>
        <v/>
      </c>
      <c r="BF46" s="479" t="str">
        <f t="shared" si="27"/>
        <v/>
      </c>
      <c r="BG46" s="479" t="str">
        <f t="shared" si="28"/>
        <v/>
      </c>
      <c r="BH46" s="479" t="str">
        <f t="shared" si="29"/>
        <v/>
      </c>
      <c r="BI46" s="479" t="str">
        <f t="shared" si="30"/>
        <v/>
      </c>
      <c r="BJ46" s="479" t="str">
        <f t="shared" si="31"/>
        <v/>
      </c>
      <c r="BK46" s="479" t="str">
        <f t="shared" si="32"/>
        <v/>
      </c>
      <c r="BL46" s="479" t="str">
        <f t="shared" si="33"/>
        <v/>
      </c>
      <c r="BM46" s="479" t="str">
        <f t="shared" si="34"/>
        <v/>
      </c>
      <c r="BN46" s="479" t="str">
        <f t="shared" si="35"/>
        <v/>
      </c>
      <c r="BO46" s="479" t="str">
        <f t="shared" si="36"/>
        <v/>
      </c>
      <c r="BP46" s="479" t="str">
        <f t="shared" si="37"/>
        <v/>
      </c>
      <c r="BQ46" s="479" t="str">
        <f t="shared" si="38"/>
        <v/>
      </c>
      <c r="BR46" s="479" t="str">
        <f t="shared" si="39"/>
        <v/>
      </c>
      <c r="BS46" s="479" t="str">
        <f t="shared" si="40"/>
        <v/>
      </c>
      <c r="BT46" s="479" t="str">
        <f t="shared" si="41"/>
        <v/>
      </c>
      <c r="BU46" s="479" t="str">
        <f t="shared" si="42"/>
        <v/>
      </c>
      <c r="BV46" s="479" t="str">
        <f t="shared" si="43"/>
        <v/>
      </c>
      <c r="BW46" s="479" t="str">
        <f t="shared" si="44"/>
        <v/>
      </c>
      <c r="BX46" s="479" t="str">
        <f t="shared" si="45"/>
        <v/>
      </c>
      <c r="BY46" s="479" t="str">
        <f t="shared" si="46"/>
        <v/>
      </c>
      <c r="BZ46" s="479" t="str">
        <f t="shared" si="47"/>
        <v/>
      </c>
      <c r="CA46" s="479" t="str">
        <f t="shared" si="48"/>
        <v/>
      </c>
      <c r="CB46" s="479" t="str">
        <f t="shared" si="49"/>
        <v/>
      </c>
      <c r="CC46" s="479" t="str">
        <f t="shared" si="50"/>
        <v/>
      </c>
      <c r="CD46" s="479" t="str">
        <f t="shared" si="51"/>
        <v/>
      </c>
      <c r="CE46" s="479" t="str">
        <f t="shared" si="52"/>
        <v/>
      </c>
      <c r="CF46" s="479" t="str">
        <f t="shared" si="53"/>
        <v/>
      </c>
      <c r="CG46" s="479" t="str">
        <f t="shared" si="54"/>
        <v/>
      </c>
      <c r="CH46" s="479" t="str">
        <f t="shared" si="55"/>
        <v/>
      </c>
      <c r="CI46" s="479" t="str">
        <f t="shared" si="56"/>
        <v/>
      </c>
      <c r="CJ46" s="479" t="str">
        <f t="shared" si="57"/>
        <v/>
      </c>
      <c r="CK46" s="479" t="str">
        <f t="shared" si="58"/>
        <v/>
      </c>
      <c r="CL46" s="479" t="str">
        <f t="shared" si="59"/>
        <v/>
      </c>
      <c r="CM46" s="479" t="str">
        <f t="shared" si="60"/>
        <v/>
      </c>
      <c r="CN46" s="479" t="str">
        <f t="shared" si="61"/>
        <v/>
      </c>
      <c r="CO46" s="479" t="str">
        <f t="shared" si="62"/>
        <v/>
      </c>
      <c r="CP46" s="479" t="str">
        <f t="shared" si="63"/>
        <v/>
      </c>
      <c r="CQ46" s="479" t="str">
        <f t="shared" si="64"/>
        <v/>
      </c>
      <c r="CR46" s="479" t="str">
        <f t="shared" si="65"/>
        <v/>
      </c>
      <c r="CS46" s="469" t="str">
        <f t="shared" si="66"/>
        <v/>
      </c>
      <c r="CT46" s="490">
        <f t="shared" si="67"/>
        <v>0</v>
      </c>
      <c r="CU46" s="491" t="str">
        <f t="shared" si="68"/>
        <v/>
      </c>
      <c r="CV46" s="146" t="str">
        <f t="shared" si="4"/>
        <v/>
      </c>
      <c r="CW46" s="266">
        <f t="shared" si="5"/>
        <v>1146880</v>
      </c>
    </row>
    <row r="47" spans="1:101">
      <c r="A47" s="125"/>
      <c r="B47" s="125"/>
      <c r="C47" s="125"/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47" t="s">
        <v>27</v>
      </c>
      <c r="O47" s="97" t="s">
        <v>29</v>
      </c>
      <c r="P47" s="145" t="s">
        <v>39</v>
      </c>
      <c r="Q47" s="475" t="str">
        <f>IF(I6="","",I6)</f>
        <v/>
      </c>
      <c r="R47" s="478">
        <v>1</v>
      </c>
      <c r="S47" s="479">
        <f t="shared" ref="S47:AK47" si="98">R47+IF(BF47&lt;65536,1,2)</f>
        <v>3</v>
      </c>
      <c r="T47" s="479">
        <f t="shared" si="98"/>
        <v>5</v>
      </c>
      <c r="U47" s="479">
        <f t="shared" si="98"/>
        <v>7</v>
      </c>
      <c r="V47" s="479">
        <f t="shared" si="98"/>
        <v>9</v>
      </c>
      <c r="W47" s="479">
        <f t="shared" si="98"/>
        <v>11</v>
      </c>
      <c r="X47" s="479">
        <f t="shared" si="98"/>
        <v>13</v>
      </c>
      <c r="Y47" s="479">
        <f t="shared" si="98"/>
        <v>15</v>
      </c>
      <c r="Z47" s="479">
        <f t="shared" si="98"/>
        <v>17</v>
      </c>
      <c r="AA47" s="479">
        <f t="shared" si="98"/>
        <v>19</v>
      </c>
      <c r="AB47" s="479">
        <f t="shared" si="98"/>
        <v>21</v>
      </c>
      <c r="AC47" s="479">
        <f t="shared" si="98"/>
        <v>23</v>
      </c>
      <c r="AD47" s="479">
        <f t="shared" si="98"/>
        <v>25</v>
      </c>
      <c r="AE47" s="479">
        <f t="shared" si="98"/>
        <v>27</v>
      </c>
      <c r="AF47" s="479">
        <f t="shared" si="98"/>
        <v>29</v>
      </c>
      <c r="AG47" s="479">
        <f t="shared" si="98"/>
        <v>31</v>
      </c>
      <c r="AH47" s="479">
        <f t="shared" si="98"/>
        <v>33</v>
      </c>
      <c r="AI47" s="479">
        <f t="shared" si="98"/>
        <v>35</v>
      </c>
      <c r="AJ47" s="479">
        <f t="shared" si="98"/>
        <v>37</v>
      </c>
      <c r="AK47" s="479">
        <f t="shared" si="98"/>
        <v>39</v>
      </c>
      <c r="AL47" s="479" t="str">
        <f t="shared" si="7"/>
        <v/>
      </c>
      <c r="AM47" s="479" t="str">
        <f t="shared" si="8"/>
        <v/>
      </c>
      <c r="AN47" s="479" t="str">
        <f t="shared" si="9"/>
        <v/>
      </c>
      <c r="AO47" s="479" t="str">
        <f t="shared" si="10"/>
        <v/>
      </c>
      <c r="AP47" s="479" t="str">
        <f t="shared" si="11"/>
        <v/>
      </c>
      <c r="AQ47" s="479" t="str">
        <f t="shared" si="12"/>
        <v/>
      </c>
      <c r="AR47" s="479" t="str">
        <f t="shared" si="13"/>
        <v/>
      </c>
      <c r="AS47" s="479" t="str">
        <f t="shared" si="14"/>
        <v/>
      </c>
      <c r="AT47" s="479" t="str">
        <f t="shared" si="15"/>
        <v/>
      </c>
      <c r="AU47" s="479" t="str">
        <f t="shared" si="16"/>
        <v/>
      </c>
      <c r="AV47" s="479" t="str">
        <f t="shared" si="17"/>
        <v/>
      </c>
      <c r="AW47" s="479" t="str">
        <f t="shared" si="18"/>
        <v/>
      </c>
      <c r="AX47" s="479" t="str">
        <f t="shared" si="19"/>
        <v/>
      </c>
      <c r="AY47" s="479" t="str">
        <f t="shared" si="20"/>
        <v/>
      </c>
      <c r="AZ47" s="479" t="str">
        <f t="shared" si="21"/>
        <v/>
      </c>
      <c r="BA47" s="479" t="str">
        <f t="shared" si="22"/>
        <v/>
      </c>
      <c r="BB47" s="479" t="str">
        <f t="shared" si="23"/>
        <v/>
      </c>
      <c r="BC47" s="479" t="str">
        <f t="shared" si="24"/>
        <v/>
      </c>
      <c r="BD47" s="479" t="str">
        <f t="shared" si="25"/>
        <v/>
      </c>
      <c r="BE47" s="479" t="str">
        <f t="shared" si="26"/>
        <v/>
      </c>
      <c r="BF47" s="479" t="str">
        <f t="shared" si="27"/>
        <v/>
      </c>
      <c r="BG47" s="479" t="str">
        <f t="shared" si="28"/>
        <v/>
      </c>
      <c r="BH47" s="479" t="str">
        <f t="shared" si="29"/>
        <v/>
      </c>
      <c r="BI47" s="479" t="str">
        <f t="shared" si="30"/>
        <v/>
      </c>
      <c r="BJ47" s="479" t="str">
        <f t="shared" si="31"/>
        <v/>
      </c>
      <c r="BK47" s="479" t="str">
        <f t="shared" si="32"/>
        <v/>
      </c>
      <c r="BL47" s="479" t="str">
        <f t="shared" si="33"/>
        <v/>
      </c>
      <c r="BM47" s="479" t="str">
        <f t="shared" si="34"/>
        <v/>
      </c>
      <c r="BN47" s="479" t="str">
        <f t="shared" si="35"/>
        <v/>
      </c>
      <c r="BO47" s="479" t="str">
        <f t="shared" si="36"/>
        <v/>
      </c>
      <c r="BP47" s="479" t="str">
        <f t="shared" si="37"/>
        <v/>
      </c>
      <c r="BQ47" s="479" t="str">
        <f t="shared" si="38"/>
        <v/>
      </c>
      <c r="BR47" s="479" t="str">
        <f t="shared" si="39"/>
        <v/>
      </c>
      <c r="BS47" s="479" t="str">
        <f t="shared" si="40"/>
        <v/>
      </c>
      <c r="BT47" s="479" t="str">
        <f t="shared" si="41"/>
        <v/>
      </c>
      <c r="BU47" s="479" t="str">
        <f t="shared" si="42"/>
        <v/>
      </c>
      <c r="BV47" s="479" t="str">
        <f t="shared" si="43"/>
        <v/>
      </c>
      <c r="BW47" s="479" t="str">
        <f t="shared" si="44"/>
        <v/>
      </c>
      <c r="BX47" s="479" t="str">
        <f t="shared" si="45"/>
        <v/>
      </c>
      <c r="BY47" s="479" t="str">
        <f t="shared" si="46"/>
        <v/>
      </c>
      <c r="BZ47" s="479" t="str">
        <f t="shared" si="47"/>
        <v/>
      </c>
      <c r="CA47" s="479" t="str">
        <f t="shared" si="48"/>
        <v/>
      </c>
      <c r="CB47" s="479" t="str">
        <f t="shared" si="49"/>
        <v/>
      </c>
      <c r="CC47" s="479" t="str">
        <f t="shared" si="50"/>
        <v/>
      </c>
      <c r="CD47" s="479" t="str">
        <f t="shared" si="51"/>
        <v/>
      </c>
      <c r="CE47" s="479" t="str">
        <f t="shared" si="52"/>
        <v/>
      </c>
      <c r="CF47" s="479" t="str">
        <f t="shared" si="53"/>
        <v/>
      </c>
      <c r="CG47" s="479" t="str">
        <f t="shared" si="54"/>
        <v/>
      </c>
      <c r="CH47" s="479" t="str">
        <f t="shared" si="55"/>
        <v/>
      </c>
      <c r="CI47" s="479" t="str">
        <f t="shared" si="56"/>
        <v/>
      </c>
      <c r="CJ47" s="479" t="str">
        <f t="shared" si="57"/>
        <v/>
      </c>
      <c r="CK47" s="479" t="str">
        <f t="shared" si="58"/>
        <v/>
      </c>
      <c r="CL47" s="479" t="str">
        <f t="shared" si="59"/>
        <v/>
      </c>
      <c r="CM47" s="479" t="str">
        <f t="shared" si="60"/>
        <v/>
      </c>
      <c r="CN47" s="479" t="str">
        <f t="shared" si="61"/>
        <v/>
      </c>
      <c r="CO47" s="479" t="str">
        <f t="shared" si="62"/>
        <v/>
      </c>
      <c r="CP47" s="479" t="str">
        <f t="shared" si="63"/>
        <v/>
      </c>
      <c r="CQ47" s="479" t="str">
        <f t="shared" si="64"/>
        <v/>
      </c>
      <c r="CR47" s="479" t="str">
        <f t="shared" si="65"/>
        <v/>
      </c>
      <c r="CS47" s="469" t="str">
        <f t="shared" si="66"/>
        <v/>
      </c>
      <c r="CT47" s="490">
        <f t="shared" si="67"/>
        <v>0</v>
      </c>
      <c r="CU47" s="491" t="str">
        <f t="shared" si="68"/>
        <v/>
      </c>
      <c r="CV47" s="148" t="str">
        <f t="shared" si="4"/>
        <v/>
      </c>
      <c r="CW47" s="266">
        <f t="shared" si="5"/>
        <v>2195456</v>
      </c>
    </row>
    <row r="48" spans="1:101">
      <c r="A48" s="125"/>
      <c r="N48" s="147" t="s">
        <v>27</v>
      </c>
      <c r="O48" s="97" t="s">
        <v>29</v>
      </c>
      <c r="P48" s="145" t="s">
        <v>41</v>
      </c>
      <c r="Q48" s="475" t="str">
        <f>IF(J6="","",J6)</f>
        <v/>
      </c>
      <c r="R48" s="478">
        <v>1</v>
      </c>
      <c r="S48" s="479">
        <f t="shared" ref="S48:AK48" si="99">R48+IF(BF48&lt;65536,1,2)</f>
        <v>3</v>
      </c>
      <c r="T48" s="479">
        <f t="shared" si="99"/>
        <v>5</v>
      </c>
      <c r="U48" s="479">
        <f t="shared" si="99"/>
        <v>7</v>
      </c>
      <c r="V48" s="479">
        <f t="shared" si="99"/>
        <v>9</v>
      </c>
      <c r="W48" s="479">
        <f t="shared" si="99"/>
        <v>11</v>
      </c>
      <c r="X48" s="479">
        <f t="shared" si="99"/>
        <v>13</v>
      </c>
      <c r="Y48" s="479">
        <f t="shared" si="99"/>
        <v>15</v>
      </c>
      <c r="Z48" s="479">
        <f t="shared" si="99"/>
        <v>17</v>
      </c>
      <c r="AA48" s="479">
        <f t="shared" si="99"/>
        <v>19</v>
      </c>
      <c r="AB48" s="479">
        <f t="shared" si="99"/>
        <v>21</v>
      </c>
      <c r="AC48" s="479">
        <f t="shared" si="99"/>
        <v>23</v>
      </c>
      <c r="AD48" s="479">
        <f t="shared" si="99"/>
        <v>25</v>
      </c>
      <c r="AE48" s="479">
        <f t="shared" si="99"/>
        <v>27</v>
      </c>
      <c r="AF48" s="479">
        <f t="shared" si="99"/>
        <v>29</v>
      </c>
      <c r="AG48" s="479">
        <f t="shared" si="99"/>
        <v>31</v>
      </c>
      <c r="AH48" s="479">
        <f t="shared" si="99"/>
        <v>33</v>
      </c>
      <c r="AI48" s="479">
        <f t="shared" si="99"/>
        <v>35</v>
      </c>
      <c r="AJ48" s="479">
        <f t="shared" si="99"/>
        <v>37</v>
      </c>
      <c r="AK48" s="479">
        <f t="shared" si="99"/>
        <v>39</v>
      </c>
      <c r="AL48" s="479" t="str">
        <f t="shared" si="7"/>
        <v/>
      </c>
      <c r="AM48" s="479" t="str">
        <f t="shared" si="8"/>
        <v/>
      </c>
      <c r="AN48" s="479" t="str">
        <f t="shared" si="9"/>
        <v/>
      </c>
      <c r="AO48" s="479" t="str">
        <f t="shared" si="10"/>
        <v/>
      </c>
      <c r="AP48" s="479" t="str">
        <f t="shared" si="11"/>
        <v/>
      </c>
      <c r="AQ48" s="479" t="str">
        <f t="shared" si="12"/>
        <v/>
      </c>
      <c r="AR48" s="479" t="str">
        <f t="shared" si="13"/>
        <v/>
      </c>
      <c r="AS48" s="479" t="str">
        <f t="shared" si="14"/>
        <v/>
      </c>
      <c r="AT48" s="479" t="str">
        <f t="shared" si="15"/>
        <v/>
      </c>
      <c r="AU48" s="479" t="str">
        <f t="shared" si="16"/>
        <v/>
      </c>
      <c r="AV48" s="479" t="str">
        <f t="shared" si="17"/>
        <v/>
      </c>
      <c r="AW48" s="479" t="str">
        <f t="shared" si="18"/>
        <v/>
      </c>
      <c r="AX48" s="479" t="str">
        <f t="shared" si="19"/>
        <v/>
      </c>
      <c r="AY48" s="479" t="str">
        <f t="shared" si="20"/>
        <v/>
      </c>
      <c r="AZ48" s="479" t="str">
        <f t="shared" si="21"/>
        <v/>
      </c>
      <c r="BA48" s="479" t="str">
        <f t="shared" si="22"/>
        <v/>
      </c>
      <c r="BB48" s="479" t="str">
        <f t="shared" si="23"/>
        <v/>
      </c>
      <c r="BC48" s="479" t="str">
        <f t="shared" si="24"/>
        <v/>
      </c>
      <c r="BD48" s="479" t="str">
        <f t="shared" si="25"/>
        <v/>
      </c>
      <c r="BE48" s="479" t="str">
        <f t="shared" si="26"/>
        <v/>
      </c>
      <c r="BF48" s="479" t="str">
        <f t="shared" si="27"/>
        <v/>
      </c>
      <c r="BG48" s="479" t="str">
        <f t="shared" si="28"/>
        <v/>
      </c>
      <c r="BH48" s="479" t="str">
        <f t="shared" si="29"/>
        <v/>
      </c>
      <c r="BI48" s="479" t="str">
        <f t="shared" si="30"/>
        <v/>
      </c>
      <c r="BJ48" s="479" t="str">
        <f t="shared" si="31"/>
        <v/>
      </c>
      <c r="BK48" s="479" t="str">
        <f t="shared" si="32"/>
        <v/>
      </c>
      <c r="BL48" s="479" t="str">
        <f t="shared" si="33"/>
        <v/>
      </c>
      <c r="BM48" s="479" t="str">
        <f t="shared" si="34"/>
        <v/>
      </c>
      <c r="BN48" s="479" t="str">
        <f t="shared" si="35"/>
        <v/>
      </c>
      <c r="BO48" s="479" t="str">
        <f t="shared" si="36"/>
        <v/>
      </c>
      <c r="BP48" s="479" t="str">
        <f t="shared" si="37"/>
        <v/>
      </c>
      <c r="BQ48" s="479" t="str">
        <f t="shared" si="38"/>
        <v/>
      </c>
      <c r="BR48" s="479" t="str">
        <f t="shared" si="39"/>
        <v/>
      </c>
      <c r="BS48" s="479" t="str">
        <f t="shared" si="40"/>
        <v/>
      </c>
      <c r="BT48" s="479" t="str">
        <f t="shared" si="41"/>
        <v/>
      </c>
      <c r="BU48" s="479" t="str">
        <f t="shared" si="42"/>
        <v/>
      </c>
      <c r="BV48" s="479" t="str">
        <f t="shared" si="43"/>
        <v/>
      </c>
      <c r="BW48" s="479" t="str">
        <f t="shared" si="44"/>
        <v/>
      </c>
      <c r="BX48" s="479" t="str">
        <f t="shared" si="45"/>
        <v/>
      </c>
      <c r="BY48" s="479" t="str">
        <f t="shared" si="46"/>
        <v/>
      </c>
      <c r="BZ48" s="479" t="str">
        <f t="shared" si="47"/>
        <v/>
      </c>
      <c r="CA48" s="479" t="str">
        <f t="shared" si="48"/>
        <v/>
      </c>
      <c r="CB48" s="479" t="str">
        <f t="shared" si="49"/>
        <v/>
      </c>
      <c r="CC48" s="479" t="str">
        <f t="shared" si="50"/>
        <v/>
      </c>
      <c r="CD48" s="479" t="str">
        <f t="shared" si="51"/>
        <v/>
      </c>
      <c r="CE48" s="479" t="str">
        <f t="shared" si="52"/>
        <v/>
      </c>
      <c r="CF48" s="479" t="str">
        <f t="shared" si="53"/>
        <v/>
      </c>
      <c r="CG48" s="479" t="str">
        <f t="shared" si="54"/>
        <v/>
      </c>
      <c r="CH48" s="479" t="str">
        <f t="shared" si="55"/>
        <v/>
      </c>
      <c r="CI48" s="479" t="str">
        <f t="shared" si="56"/>
        <v/>
      </c>
      <c r="CJ48" s="479" t="str">
        <f t="shared" si="57"/>
        <v/>
      </c>
      <c r="CK48" s="479" t="str">
        <f t="shared" si="58"/>
        <v/>
      </c>
      <c r="CL48" s="479" t="str">
        <f t="shared" si="59"/>
        <v/>
      </c>
      <c r="CM48" s="479" t="str">
        <f t="shared" si="60"/>
        <v/>
      </c>
      <c r="CN48" s="479" t="str">
        <f t="shared" si="61"/>
        <v/>
      </c>
      <c r="CO48" s="479" t="str">
        <f t="shared" si="62"/>
        <v/>
      </c>
      <c r="CP48" s="479" t="str">
        <f t="shared" si="63"/>
        <v/>
      </c>
      <c r="CQ48" s="479" t="str">
        <f t="shared" si="64"/>
        <v/>
      </c>
      <c r="CR48" s="479" t="str">
        <f t="shared" si="65"/>
        <v/>
      </c>
      <c r="CS48" s="469" t="str">
        <f t="shared" si="66"/>
        <v/>
      </c>
      <c r="CT48" s="490">
        <f t="shared" si="67"/>
        <v>0</v>
      </c>
      <c r="CU48" s="491" t="str">
        <f t="shared" si="68"/>
        <v/>
      </c>
      <c r="CV48" s="148" t="str">
        <f t="shared" si="4"/>
        <v/>
      </c>
      <c r="CW48" s="266">
        <f t="shared" si="5"/>
        <v>4292608</v>
      </c>
    </row>
    <row r="49" spans="1:101">
      <c r="A49" s="125"/>
      <c r="N49" s="147" t="s">
        <v>27</v>
      </c>
      <c r="O49" s="97" t="s">
        <v>29</v>
      </c>
      <c r="P49" s="145" t="s">
        <v>139</v>
      </c>
      <c r="Q49" s="475" t="str">
        <f>IF(K6="","",K6)</f>
        <v/>
      </c>
      <c r="R49" s="478">
        <v>1</v>
      </c>
      <c r="S49" s="479">
        <f t="shared" ref="S49:AK49" si="100">R49+IF(BF49&lt;65536,1,2)</f>
        <v>3</v>
      </c>
      <c r="T49" s="479">
        <f t="shared" si="100"/>
        <v>5</v>
      </c>
      <c r="U49" s="479">
        <f t="shared" si="100"/>
        <v>7</v>
      </c>
      <c r="V49" s="479">
        <f t="shared" si="100"/>
        <v>9</v>
      </c>
      <c r="W49" s="479">
        <f t="shared" si="100"/>
        <v>11</v>
      </c>
      <c r="X49" s="479">
        <f t="shared" si="100"/>
        <v>13</v>
      </c>
      <c r="Y49" s="479">
        <f t="shared" si="100"/>
        <v>15</v>
      </c>
      <c r="Z49" s="479">
        <f t="shared" si="100"/>
        <v>17</v>
      </c>
      <c r="AA49" s="479">
        <f t="shared" si="100"/>
        <v>19</v>
      </c>
      <c r="AB49" s="479">
        <f t="shared" si="100"/>
        <v>21</v>
      </c>
      <c r="AC49" s="479">
        <f t="shared" si="100"/>
        <v>23</v>
      </c>
      <c r="AD49" s="479">
        <f t="shared" si="100"/>
        <v>25</v>
      </c>
      <c r="AE49" s="479">
        <f t="shared" si="100"/>
        <v>27</v>
      </c>
      <c r="AF49" s="479">
        <f t="shared" si="100"/>
        <v>29</v>
      </c>
      <c r="AG49" s="479">
        <f t="shared" si="100"/>
        <v>31</v>
      </c>
      <c r="AH49" s="479">
        <f t="shared" si="100"/>
        <v>33</v>
      </c>
      <c r="AI49" s="479">
        <f t="shared" si="100"/>
        <v>35</v>
      </c>
      <c r="AJ49" s="479">
        <f t="shared" si="100"/>
        <v>37</v>
      </c>
      <c r="AK49" s="479">
        <f t="shared" si="100"/>
        <v>39</v>
      </c>
      <c r="AL49" s="479" t="str">
        <f t="shared" si="7"/>
        <v/>
      </c>
      <c r="AM49" s="479" t="str">
        <f t="shared" si="8"/>
        <v/>
      </c>
      <c r="AN49" s="479" t="str">
        <f t="shared" si="9"/>
        <v/>
      </c>
      <c r="AO49" s="479" t="str">
        <f t="shared" si="10"/>
        <v/>
      </c>
      <c r="AP49" s="479" t="str">
        <f t="shared" si="11"/>
        <v/>
      </c>
      <c r="AQ49" s="479" t="str">
        <f t="shared" si="12"/>
        <v/>
      </c>
      <c r="AR49" s="479" t="str">
        <f t="shared" si="13"/>
        <v/>
      </c>
      <c r="AS49" s="479" t="str">
        <f t="shared" si="14"/>
        <v/>
      </c>
      <c r="AT49" s="479" t="str">
        <f t="shared" si="15"/>
        <v/>
      </c>
      <c r="AU49" s="479" t="str">
        <f t="shared" si="16"/>
        <v/>
      </c>
      <c r="AV49" s="479" t="str">
        <f t="shared" si="17"/>
        <v/>
      </c>
      <c r="AW49" s="479" t="str">
        <f t="shared" si="18"/>
        <v/>
      </c>
      <c r="AX49" s="479" t="str">
        <f t="shared" si="19"/>
        <v/>
      </c>
      <c r="AY49" s="479" t="str">
        <f t="shared" si="20"/>
        <v/>
      </c>
      <c r="AZ49" s="479" t="str">
        <f t="shared" si="21"/>
        <v/>
      </c>
      <c r="BA49" s="479" t="str">
        <f t="shared" si="22"/>
        <v/>
      </c>
      <c r="BB49" s="479" t="str">
        <f t="shared" si="23"/>
        <v/>
      </c>
      <c r="BC49" s="479" t="str">
        <f t="shared" si="24"/>
        <v/>
      </c>
      <c r="BD49" s="479" t="str">
        <f t="shared" si="25"/>
        <v/>
      </c>
      <c r="BE49" s="479" t="str">
        <f t="shared" si="26"/>
        <v/>
      </c>
      <c r="BF49" s="479" t="str">
        <f t="shared" si="27"/>
        <v/>
      </c>
      <c r="BG49" s="479" t="str">
        <f t="shared" si="28"/>
        <v/>
      </c>
      <c r="BH49" s="479" t="str">
        <f t="shared" si="29"/>
        <v/>
      </c>
      <c r="BI49" s="479" t="str">
        <f t="shared" si="30"/>
        <v/>
      </c>
      <c r="BJ49" s="479" t="str">
        <f t="shared" si="31"/>
        <v/>
      </c>
      <c r="BK49" s="479" t="str">
        <f t="shared" si="32"/>
        <v/>
      </c>
      <c r="BL49" s="479" t="str">
        <f t="shared" si="33"/>
        <v/>
      </c>
      <c r="BM49" s="479" t="str">
        <f t="shared" si="34"/>
        <v/>
      </c>
      <c r="BN49" s="479" t="str">
        <f t="shared" si="35"/>
        <v/>
      </c>
      <c r="BO49" s="479" t="str">
        <f t="shared" si="36"/>
        <v/>
      </c>
      <c r="BP49" s="479" t="str">
        <f t="shared" si="37"/>
        <v/>
      </c>
      <c r="BQ49" s="479" t="str">
        <f t="shared" si="38"/>
        <v/>
      </c>
      <c r="BR49" s="479" t="str">
        <f t="shared" si="39"/>
        <v/>
      </c>
      <c r="BS49" s="479" t="str">
        <f t="shared" si="40"/>
        <v/>
      </c>
      <c r="BT49" s="479" t="str">
        <f t="shared" si="41"/>
        <v/>
      </c>
      <c r="BU49" s="479" t="str">
        <f t="shared" si="42"/>
        <v/>
      </c>
      <c r="BV49" s="479" t="str">
        <f t="shared" si="43"/>
        <v/>
      </c>
      <c r="BW49" s="479" t="str">
        <f t="shared" si="44"/>
        <v/>
      </c>
      <c r="BX49" s="479" t="str">
        <f t="shared" si="45"/>
        <v/>
      </c>
      <c r="BY49" s="479" t="str">
        <f t="shared" si="46"/>
        <v/>
      </c>
      <c r="BZ49" s="479" t="str">
        <f t="shared" si="47"/>
        <v/>
      </c>
      <c r="CA49" s="479" t="str">
        <f t="shared" si="48"/>
        <v/>
      </c>
      <c r="CB49" s="479" t="str">
        <f t="shared" si="49"/>
        <v/>
      </c>
      <c r="CC49" s="479" t="str">
        <f t="shared" si="50"/>
        <v/>
      </c>
      <c r="CD49" s="479" t="str">
        <f t="shared" si="51"/>
        <v/>
      </c>
      <c r="CE49" s="479" t="str">
        <f t="shared" si="52"/>
        <v/>
      </c>
      <c r="CF49" s="479" t="str">
        <f t="shared" si="53"/>
        <v/>
      </c>
      <c r="CG49" s="479" t="str">
        <f t="shared" si="54"/>
        <v/>
      </c>
      <c r="CH49" s="479" t="str">
        <f t="shared" si="55"/>
        <v/>
      </c>
      <c r="CI49" s="479" t="str">
        <f t="shared" si="56"/>
        <v/>
      </c>
      <c r="CJ49" s="479" t="str">
        <f t="shared" si="57"/>
        <v/>
      </c>
      <c r="CK49" s="479" t="str">
        <f t="shared" si="58"/>
        <v/>
      </c>
      <c r="CL49" s="479" t="str">
        <f t="shared" si="59"/>
        <v/>
      </c>
      <c r="CM49" s="479" t="str">
        <f t="shared" si="60"/>
        <v/>
      </c>
      <c r="CN49" s="479" t="str">
        <f t="shared" si="61"/>
        <v/>
      </c>
      <c r="CO49" s="479" t="str">
        <f t="shared" si="62"/>
        <v/>
      </c>
      <c r="CP49" s="479" t="str">
        <f t="shared" si="63"/>
        <v/>
      </c>
      <c r="CQ49" s="479" t="str">
        <f t="shared" si="64"/>
        <v/>
      </c>
      <c r="CR49" s="479" t="str">
        <f t="shared" si="65"/>
        <v/>
      </c>
      <c r="CS49" s="469" t="str">
        <f t="shared" si="66"/>
        <v/>
      </c>
      <c r="CT49" s="490">
        <f t="shared" si="67"/>
        <v>0</v>
      </c>
      <c r="CU49" s="491" t="str">
        <f t="shared" si="68"/>
        <v/>
      </c>
      <c r="CV49" s="148" t="str">
        <f t="shared" si="4"/>
        <v/>
      </c>
      <c r="CW49" s="266">
        <f t="shared" si="5"/>
        <v>8486912</v>
      </c>
    </row>
    <row r="50" spans="1:101">
      <c r="A50" s="125"/>
      <c r="N50" s="147" t="s">
        <v>27</v>
      </c>
      <c r="O50" s="97" t="s">
        <v>29</v>
      </c>
      <c r="P50" s="145" t="s">
        <v>141</v>
      </c>
      <c r="Q50" s="475" t="str">
        <f>IF(L6="","",L6)</f>
        <v/>
      </c>
      <c r="R50" s="478">
        <v>1</v>
      </c>
      <c r="S50" s="479">
        <f t="shared" ref="S50:AK50" si="101">R50+IF(BF50&lt;65536,1,2)</f>
        <v>3</v>
      </c>
      <c r="T50" s="479">
        <f t="shared" si="101"/>
        <v>5</v>
      </c>
      <c r="U50" s="479">
        <f t="shared" si="101"/>
        <v>7</v>
      </c>
      <c r="V50" s="479">
        <f t="shared" si="101"/>
        <v>9</v>
      </c>
      <c r="W50" s="479">
        <f t="shared" si="101"/>
        <v>11</v>
      </c>
      <c r="X50" s="479">
        <f t="shared" si="101"/>
        <v>13</v>
      </c>
      <c r="Y50" s="479">
        <f t="shared" si="101"/>
        <v>15</v>
      </c>
      <c r="Z50" s="479">
        <f t="shared" si="101"/>
        <v>17</v>
      </c>
      <c r="AA50" s="479">
        <f t="shared" si="101"/>
        <v>19</v>
      </c>
      <c r="AB50" s="479">
        <f t="shared" si="101"/>
        <v>21</v>
      </c>
      <c r="AC50" s="479">
        <f t="shared" si="101"/>
        <v>23</v>
      </c>
      <c r="AD50" s="479">
        <f t="shared" si="101"/>
        <v>25</v>
      </c>
      <c r="AE50" s="479">
        <f t="shared" si="101"/>
        <v>27</v>
      </c>
      <c r="AF50" s="479">
        <f t="shared" si="101"/>
        <v>29</v>
      </c>
      <c r="AG50" s="479">
        <f t="shared" si="101"/>
        <v>31</v>
      </c>
      <c r="AH50" s="479">
        <f t="shared" si="101"/>
        <v>33</v>
      </c>
      <c r="AI50" s="479">
        <f t="shared" si="101"/>
        <v>35</v>
      </c>
      <c r="AJ50" s="479">
        <f t="shared" si="101"/>
        <v>37</v>
      </c>
      <c r="AK50" s="479">
        <f t="shared" si="101"/>
        <v>39</v>
      </c>
      <c r="AL50" s="479" t="str">
        <f t="shared" si="7"/>
        <v/>
      </c>
      <c r="AM50" s="479" t="str">
        <f t="shared" si="8"/>
        <v/>
      </c>
      <c r="AN50" s="479" t="str">
        <f t="shared" si="9"/>
        <v/>
      </c>
      <c r="AO50" s="479" t="str">
        <f t="shared" si="10"/>
        <v/>
      </c>
      <c r="AP50" s="479" t="str">
        <f t="shared" si="11"/>
        <v/>
      </c>
      <c r="AQ50" s="479" t="str">
        <f t="shared" si="12"/>
        <v/>
      </c>
      <c r="AR50" s="479" t="str">
        <f t="shared" si="13"/>
        <v/>
      </c>
      <c r="AS50" s="479" t="str">
        <f t="shared" si="14"/>
        <v/>
      </c>
      <c r="AT50" s="479" t="str">
        <f t="shared" si="15"/>
        <v/>
      </c>
      <c r="AU50" s="479" t="str">
        <f t="shared" si="16"/>
        <v/>
      </c>
      <c r="AV50" s="479" t="str">
        <f t="shared" si="17"/>
        <v/>
      </c>
      <c r="AW50" s="479" t="str">
        <f t="shared" si="18"/>
        <v/>
      </c>
      <c r="AX50" s="479" t="str">
        <f t="shared" si="19"/>
        <v/>
      </c>
      <c r="AY50" s="479" t="str">
        <f t="shared" si="20"/>
        <v/>
      </c>
      <c r="AZ50" s="479" t="str">
        <f t="shared" si="21"/>
        <v/>
      </c>
      <c r="BA50" s="479" t="str">
        <f t="shared" si="22"/>
        <v/>
      </c>
      <c r="BB50" s="479" t="str">
        <f t="shared" si="23"/>
        <v/>
      </c>
      <c r="BC50" s="479" t="str">
        <f t="shared" si="24"/>
        <v/>
      </c>
      <c r="BD50" s="479" t="str">
        <f t="shared" si="25"/>
        <v/>
      </c>
      <c r="BE50" s="479" t="str">
        <f t="shared" si="26"/>
        <v/>
      </c>
      <c r="BF50" s="479" t="str">
        <f t="shared" si="27"/>
        <v/>
      </c>
      <c r="BG50" s="479" t="str">
        <f t="shared" si="28"/>
        <v/>
      </c>
      <c r="BH50" s="479" t="str">
        <f t="shared" si="29"/>
        <v/>
      </c>
      <c r="BI50" s="479" t="str">
        <f t="shared" si="30"/>
        <v/>
      </c>
      <c r="BJ50" s="479" t="str">
        <f t="shared" si="31"/>
        <v/>
      </c>
      <c r="BK50" s="479" t="str">
        <f t="shared" si="32"/>
        <v/>
      </c>
      <c r="BL50" s="479" t="str">
        <f t="shared" si="33"/>
        <v/>
      </c>
      <c r="BM50" s="479" t="str">
        <f t="shared" si="34"/>
        <v/>
      </c>
      <c r="BN50" s="479" t="str">
        <f t="shared" si="35"/>
        <v/>
      </c>
      <c r="BO50" s="479" t="str">
        <f t="shared" si="36"/>
        <v/>
      </c>
      <c r="BP50" s="479" t="str">
        <f t="shared" si="37"/>
        <v/>
      </c>
      <c r="BQ50" s="479" t="str">
        <f t="shared" si="38"/>
        <v/>
      </c>
      <c r="BR50" s="479" t="str">
        <f t="shared" si="39"/>
        <v/>
      </c>
      <c r="BS50" s="479" t="str">
        <f t="shared" si="40"/>
        <v/>
      </c>
      <c r="BT50" s="479" t="str">
        <f t="shared" si="41"/>
        <v/>
      </c>
      <c r="BU50" s="479" t="str">
        <f t="shared" si="42"/>
        <v/>
      </c>
      <c r="BV50" s="479" t="str">
        <f t="shared" si="43"/>
        <v/>
      </c>
      <c r="BW50" s="479" t="str">
        <f t="shared" si="44"/>
        <v/>
      </c>
      <c r="BX50" s="479" t="str">
        <f t="shared" si="45"/>
        <v/>
      </c>
      <c r="BY50" s="479" t="str">
        <f t="shared" si="46"/>
        <v/>
      </c>
      <c r="BZ50" s="479" t="str">
        <f t="shared" si="47"/>
        <v/>
      </c>
      <c r="CA50" s="479" t="str">
        <f t="shared" si="48"/>
        <v/>
      </c>
      <c r="CB50" s="479" t="str">
        <f t="shared" si="49"/>
        <v/>
      </c>
      <c r="CC50" s="479" t="str">
        <f t="shared" si="50"/>
        <v/>
      </c>
      <c r="CD50" s="479" t="str">
        <f t="shared" si="51"/>
        <v/>
      </c>
      <c r="CE50" s="479" t="str">
        <f t="shared" si="52"/>
        <v/>
      </c>
      <c r="CF50" s="479" t="str">
        <f t="shared" si="53"/>
        <v/>
      </c>
      <c r="CG50" s="479" t="str">
        <f t="shared" si="54"/>
        <v/>
      </c>
      <c r="CH50" s="479" t="str">
        <f t="shared" si="55"/>
        <v/>
      </c>
      <c r="CI50" s="479" t="str">
        <f t="shared" si="56"/>
        <v/>
      </c>
      <c r="CJ50" s="479" t="str">
        <f t="shared" si="57"/>
        <v/>
      </c>
      <c r="CK50" s="479" t="str">
        <f t="shared" si="58"/>
        <v/>
      </c>
      <c r="CL50" s="479" t="str">
        <f t="shared" si="59"/>
        <v/>
      </c>
      <c r="CM50" s="479" t="str">
        <f t="shared" si="60"/>
        <v/>
      </c>
      <c r="CN50" s="479" t="str">
        <f t="shared" si="61"/>
        <v/>
      </c>
      <c r="CO50" s="479" t="str">
        <f t="shared" si="62"/>
        <v/>
      </c>
      <c r="CP50" s="479" t="str">
        <f t="shared" si="63"/>
        <v/>
      </c>
      <c r="CQ50" s="479" t="str">
        <f t="shared" si="64"/>
        <v/>
      </c>
      <c r="CR50" s="479" t="str">
        <f t="shared" si="65"/>
        <v/>
      </c>
      <c r="CS50" s="469" t="str">
        <f t="shared" si="66"/>
        <v/>
      </c>
      <c r="CT50" s="490">
        <f t="shared" si="67"/>
        <v>0</v>
      </c>
      <c r="CU50" s="491" t="str">
        <f t="shared" si="68"/>
        <v/>
      </c>
      <c r="CV50" s="148" t="str">
        <f t="shared" si="4"/>
        <v/>
      </c>
      <c r="CW50" s="266">
        <f t="shared" si="5"/>
        <v>16875520</v>
      </c>
    </row>
    <row r="51" spans="1:101">
      <c r="N51" s="147" t="s">
        <v>27</v>
      </c>
      <c r="O51" s="97" t="s">
        <v>29</v>
      </c>
      <c r="P51" s="145" t="s">
        <v>65</v>
      </c>
      <c r="Q51" s="475" t="str">
        <f>IF(F8="","",F8)</f>
        <v/>
      </c>
      <c r="R51" s="478">
        <v>1</v>
      </c>
      <c r="S51" s="479">
        <f t="shared" ref="S51:AK51" si="102">R51+IF(BF51&lt;65536,1,2)</f>
        <v>3</v>
      </c>
      <c r="T51" s="479">
        <f t="shared" si="102"/>
        <v>5</v>
      </c>
      <c r="U51" s="479">
        <f t="shared" si="102"/>
        <v>7</v>
      </c>
      <c r="V51" s="479">
        <f t="shared" si="102"/>
        <v>9</v>
      </c>
      <c r="W51" s="479">
        <f t="shared" si="102"/>
        <v>11</v>
      </c>
      <c r="X51" s="479">
        <f t="shared" si="102"/>
        <v>13</v>
      </c>
      <c r="Y51" s="479">
        <f t="shared" si="102"/>
        <v>15</v>
      </c>
      <c r="Z51" s="479">
        <f t="shared" si="102"/>
        <v>17</v>
      </c>
      <c r="AA51" s="479">
        <f t="shared" si="102"/>
        <v>19</v>
      </c>
      <c r="AB51" s="479">
        <f t="shared" si="102"/>
        <v>21</v>
      </c>
      <c r="AC51" s="479">
        <f t="shared" si="102"/>
        <v>23</v>
      </c>
      <c r="AD51" s="479">
        <f t="shared" si="102"/>
        <v>25</v>
      </c>
      <c r="AE51" s="479">
        <f t="shared" si="102"/>
        <v>27</v>
      </c>
      <c r="AF51" s="479">
        <f t="shared" si="102"/>
        <v>29</v>
      </c>
      <c r="AG51" s="479">
        <f t="shared" si="102"/>
        <v>31</v>
      </c>
      <c r="AH51" s="479">
        <f t="shared" si="102"/>
        <v>33</v>
      </c>
      <c r="AI51" s="479">
        <f t="shared" si="102"/>
        <v>35</v>
      </c>
      <c r="AJ51" s="479">
        <f t="shared" si="102"/>
        <v>37</v>
      </c>
      <c r="AK51" s="479">
        <f t="shared" si="102"/>
        <v>39</v>
      </c>
      <c r="AL51" s="479" t="str">
        <f t="shared" si="7"/>
        <v/>
      </c>
      <c r="AM51" s="479" t="str">
        <f t="shared" si="8"/>
        <v/>
      </c>
      <c r="AN51" s="479" t="str">
        <f t="shared" si="9"/>
        <v/>
      </c>
      <c r="AO51" s="479" t="str">
        <f t="shared" si="10"/>
        <v/>
      </c>
      <c r="AP51" s="479" t="str">
        <f t="shared" si="11"/>
        <v/>
      </c>
      <c r="AQ51" s="479" t="str">
        <f t="shared" si="12"/>
        <v/>
      </c>
      <c r="AR51" s="479" t="str">
        <f t="shared" si="13"/>
        <v/>
      </c>
      <c r="AS51" s="479" t="str">
        <f t="shared" si="14"/>
        <v/>
      </c>
      <c r="AT51" s="479" t="str">
        <f t="shared" si="15"/>
        <v/>
      </c>
      <c r="AU51" s="479" t="str">
        <f t="shared" si="16"/>
        <v/>
      </c>
      <c r="AV51" s="479" t="str">
        <f t="shared" si="17"/>
        <v/>
      </c>
      <c r="AW51" s="479" t="str">
        <f t="shared" si="18"/>
        <v/>
      </c>
      <c r="AX51" s="479" t="str">
        <f t="shared" si="19"/>
        <v/>
      </c>
      <c r="AY51" s="479" t="str">
        <f t="shared" si="20"/>
        <v/>
      </c>
      <c r="AZ51" s="479" t="str">
        <f t="shared" si="21"/>
        <v/>
      </c>
      <c r="BA51" s="479" t="str">
        <f t="shared" si="22"/>
        <v/>
      </c>
      <c r="BB51" s="479" t="str">
        <f t="shared" si="23"/>
        <v/>
      </c>
      <c r="BC51" s="479" t="str">
        <f t="shared" si="24"/>
        <v/>
      </c>
      <c r="BD51" s="479" t="str">
        <f t="shared" si="25"/>
        <v/>
      </c>
      <c r="BE51" s="479" t="str">
        <f t="shared" si="26"/>
        <v/>
      </c>
      <c r="BF51" s="479" t="str">
        <f t="shared" si="27"/>
        <v/>
      </c>
      <c r="BG51" s="479" t="str">
        <f t="shared" si="28"/>
        <v/>
      </c>
      <c r="BH51" s="479" t="str">
        <f t="shared" si="29"/>
        <v/>
      </c>
      <c r="BI51" s="479" t="str">
        <f t="shared" si="30"/>
        <v/>
      </c>
      <c r="BJ51" s="479" t="str">
        <f t="shared" si="31"/>
        <v/>
      </c>
      <c r="BK51" s="479" t="str">
        <f t="shared" si="32"/>
        <v/>
      </c>
      <c r="BL51" s="479" t="str">
        <f t="shared" si="33"/>
        <v/>
      </c>
      <c r="BM51" s="479" t="str">
        <f t="shared" si="34"/>
        <v/>
      </c>
      <c r="BN51" s="479" t="str">
        <f t="shared" si="35"/>
        <v/>
      </c>
      <c r="BO51" s="479" t="str">
        <f t="shared" si="36"/>
        <v/>
      </c>
      <c r="BP51" s="479" t="str">
        <f t="shared" si="37"/>
        <v/>
      </c>
      <c r="BQ51" s="479" t="str">
        <f t="shared" si="38"/>
        <v/>
      </c>
      <c r="BR51" s="479" t="str">
        <f t="shared" si="39"/>
        <v/>
      </c>
      <c r="BS51" s="479" t="str">
        <f t="shared" si="40"/>
        <v/>
      </c>
      <c r="BT51" s="479" t="str">
        <f t="shared" si="41"/>
        <v/>
      </c>
      <c r="BU51" s="479" t="str">
        <f t="shared" si="42"/>
        <v/>
      </c>
      <c r="BV51" s="479" t="str">
        <f t="shared" si="43"/>
        <v/>
      </c>
      <c r="BW51" s="479" t="str">
        <f t="shared" si="44"/>
        <v/>
      </c>
      <c r="BX51" s="479" t="str">
        <f t="shared" si="45"/>
        <v/>
      </c>
      <c r="BY51" s="479" t="str">
        <f t="shared" si="46"/>
        <v/>
      </c>
      <c r="BZ51" s="479" t="str">
        <f t="shared" si="47"/>
        <v/>
      </c>
      <c r="CA51" s="479" t="str">
        <f t="shared" si="48"/>
        <v/>
      </c>
      <c r="CB51" s="479" t="str">
        <f t="shared" si="49"/>
        <v/>
      </c>
      <c r="CC51" s="479" t="str">
        <f t="shared" si="50"/>
        <v/>
      </c>
      <c r="CD51" s="479" t="str">
        <f t="shared" si="51"/>
        <v/>
      </c>
      <c r="CE51" s="479" t="str">
        <f t="shared" si="52"/>
        <v/>
      </c>
      <c r="CF51" s="479" t="str">
        <f t="shared" si="53"/>
        <v/>
      </c>
      <c r="CG51" s="479" t="str">
        <f t="shared" si="54"/>
        <v/>
      </c>
      <c r="CH51" s="479" t="str">
        <f t="shared" si="55"/>
        <v/>
      </c>
      <c r="CI51" s="479" t="str">
        <f t="shared" si="56"/>
        <v/>
      </c>
      <c r="CJ51" s="479" t="str">
        <f t="shared" si="57"/>
        <v/>
      </c>
      <c r="CK51" s="479" t="str">
        <f t="shared" si="58"/>
        <v/>
      </c>
      <c r="CL51" s="479" t="str">
        <f t="shared" si="59"/>
        <v/>
      </c>
      <c r="CM51" s="479" t="str">
        <f t="shared" si="60"/>
        <v/>
      </c>
      <c r="CN51" s="479" t="str">
        <f t="shared" si="61"/>
        <v/>
      </c>
      <c r="CO51" s="479" t="str">
        <f t="shared" si="62"/>
        <v/>
      </c>
      <c r="CP51" s="479" t="str">
        <f t="shared" si="63"/>
        <v/>
      </c>
      <c r="CQ51" s="479" t="str">
        <f t="shared" si="64"/>
        <v/>
      </c>
      <c r="CR51" s="479" t="str">
        <f t="shared" si="65"/>
        <v/>
      </c>
      <c r="CS51" s="469" t="str">
        <f t="shared" si="66"/>
        <v/>
      </c>
      <c r="CT51" s="490">
        <f t="shared" si="67"/>
        <v>0</v>
      </c>
      <c r="CU51" s="491" t="str">
        <f t="shared" si="68"/>
        <v/>
      </c>
      <c r="CV51" s="148" t="str">
        <f t="shared" si="4"/>
        <v/>
      </c>
      <c r="CW51" s="266">
        <f t="shared" si="5"/>
        <v>1073840128</v>
      </c>
    </row>
    <row r="52" spans="1:101">
      <c r="N52" s="147" t="s">
        <v>27</v>
      </c>
      <c r="O52" s="97" t="s">
        <v>29</v>
      </c>
      <c r="P52" s="145" t="s">
        <v>67</v>
      </c>
      <c r="Q52" s="475" t="str">
        <f>IF(G8="","",G8)</f>
        <v/>
      </c>
      <c r="R52" s="478">
        <v>1</v>
      </c>
      <c r="S52" s="479">
        <f t="shared" ref="S52:AK52" si="103">R52+IF(BF52&lt;65536,1,2)</f>
        <v>3</v>
      </c>
      <c r="T52" s="479">
        <f t="shared" si="103"/>
        <v>5</v>
      </c>
      <c r="U52" s="479">
        <f t="shared" si="103"/>
        <v>7</v>
      </c>
      <c r="V52" s="479">
        <f t="shared" si="103"/>
        <v>9</v>
      </c>
      <c r="W52" s="479">
        <f t="shared" si="103"/>
        <v>11</v>
      </c>
      <c r="X52" s="479">
        <f t="shared" si="103"/>
        <v>13</v>
      </c>
      <c r="Y52" s="479">
        <f t="shared" si="103"/>
        <v>15</v>
      </c>
      <c r="Z52" s="479">
        <f t="shared" si="103"/>
        <v>17</v>
      </c>
      <c r="AA52" s="479">
        <f t="shared" si="103"/>
        <v>19</v>
      </c>
      <c r="AB52" s="479">
        <f t="shared" si="103"/>
        <v>21</v>
      </c>
      <c r="AC52" s="479">
        <f t="shared" si="103"/>
        <v>23</v>
      </c>
      <c r="AD52" s="479">
        <f t="shared" si="103"/>
        <v>25</v>
      </c>
      <c r="AE52" s="479">
        <f t="shared" si="103"/>
        <v>27</v>
      </c>
      <c r="AF52" s="479">
        <f t="shared" si="103"/>
        <v>29</v>
      </c>
      <c r="AG52" s="479">
        <f t="shared" si="103"/>
        <v>31</v>
      </c>
      <c r="AH52" s="479">
        <f t="shared" si="103"/>
        <v>33</v>
      </c>
      <c r="AI52" s="479">
        <f t="shared" si="103"/>
        <v>35</v>
      </c>
      <c r="AJ52" s="479">
        <f t="shared" si="103"/>
        <v>37</v>
      </c>
      <c r="AK52" s="479">
        <f t="shared" si="103"/>
        <v>39</v>
      </c>
      <c r="AL52" s="479" t="str">
        <f t="shared" si="7"/>
        <v/>
      </c>
      <c r="AM52" s="479" t="str">
        <f t="shared" si="8"/>
        <v/>
      </c>
      <c r="AN52" s="479" t="str">
        <f t="shared" si="9"/>
        <v/>
      </c>
      <c r="AO52" s="479" t="str">
        <f t="shared" si="10"/>
        <v/>
      </c>
      <c r="AP52" s="479" t="str">
        <f t="shared" si="11"/>
        <v/>
      </c>
      <c r="AQ52" s="479" t="str">
        <f t="shared" si="12"/>
        <v/>
      </c>
      <c r="AR52" s="479" t="str">
        <f t="shared" si="13"/>
        <v/>
      </c>
      <c r="AS52" s="479" t="str">
        <f t="shared" si="14"/>
        <v/>
      </c>
      <c r="AT52" s="479" t="str">
        <f t="shared" si="15"/>
        <v/>
      </c>
      <c r="AU52" s="479" t="str">
        <f t="shared" si="16"/>
        <v/>
      </c>
      <c r="AV52" s="479" t="str">
        <f t="shared" si="17"/>
        <v/>
      </c>
      <c r="AW52" s="479" t="str">
        <f t="shared" si="18"/>
        <v/>
      </c>
      <c r="AX52" s="479" t="str">
        <f t="shared" si="19"/>
        <v/>
      </c>
      <c r="AY52" s="479" t="str">
        <f t="shared" si="20"/>
        <v/>
      </c>
      <c r="AZ52" s="479" t="str">
        <f t="shared" si="21"/>
        <v/>
      </c>
      <c r="BA52" s="479" t="str">
        <f t="shared" si="22"/>
        <v/>
      </c>
      <c r="BB52" s="479" t="str">
        <f t="shared" si="23"/>
        <v/>
      </c>
      <c r="BC52" s="479" t="str">
        <f t="shared" si="24"/>
        <v/>
      </c>
      <c r="BD52" s="479" t="str">
        <f t="shared" si="25"/>
        <v/>
      </c>
      <c r="BE52" s="479" t="str">
        <f t="shared" si="26"/>
        <v/>
      </c>
      <c r="BF52" s="479" t="str">
        <f t="shared" si="27"/>
        <v/>
      </c>
      <c r="BG52" s="479" t="str">
        <f t="shared" si="28"/>
        <v/>
      </c>
      <c r="BH52" s="479" t="str">
        <f t="shared" si="29"/>
        <v/>
      </c>
      <c r="BI52" s="479" t="str">
        <f t="shared" si="30"/>
        <v/>
      </c>
      <c r="BJ52" s="479" t="str">
        <f t="shared" si="31"/>
        <v/>
      </c>
      <c r="BK52" s="479" t="str">
        <f t="shared" si="32"/>
        <v/>
      </c>
      <c r="BL52" s="479" t="str">
        <f t="shared" si="33"/>
        <v/>
      </c>
      <c r="BM52" s="479" t="str">
        <f t="shared" si="34"/>
        <v/>
      </c>
      <c r="BN52" s="479" t="str">
        <f t="shared" si="35"/>
        <v/>
      </c>
      <c r="BO52" s="479" t="str">
        <f t="shared" si="36"/>
        <v/>
      </c>
      <c r="BP52" s="479" t="str">
        <f t="shared" si="37"/>
        <v/>
      </c>
      <c r="BQ52" s="479" t="str">
        <f t="shared" si="38"/>
        <v/>
      </c>
      <c r="BR52" s="479" t="str">
        <f t="shared" si="39"/>
        <v/>
      </c>
      <c r="BS52" s="479" t="str">
        <f t="shared" si="40"/>
        <v/>
      </c>
      <c r="BT52" s="479" t="str">
        <f t="shared" si="41"/>
        <v/>
      </c>
      <c r="BU52" s="479" t="str">
        <f t="shared" si="42"/>
        <v/>
      </c>
      <c r="BV52" s="479" t="str">
        <f t="shared" si="43"/>
        <v/>
      </c>
      <c r="BW52" s="479" t="str">
        <f t="shared" si="44"/>
        <v/>
      </c>
      <c r="BX52" s="479" t="str">
        <f t="shared" si="45"/>
        <v/>
      </c>
      <c r="BY52" s="479" t="str">
        <f t="shared" si="46"/>
        <v/>
      </c>
      <c r="BZ52" s="479" t="str">
        <f t="shared" si="47"/>
        <v/>
      </c>
      <c r="CA52" s="479" t="str">
        <f t="shared" si="48"/>
        <v/>
      </c>
      <c r="CB52" s="479" t="str">
        <f t="shared" si="49"/>
        <v/>
      </c>
      <c r="CC52" s="479" t="str">
        <f t="shared" si="50"/>
        <v/>
      </c>
      <c r="CD52" s="479" t="str">
        <f t="shared" si="51"/>
        <v/>
      </c>
      <c r="CE52" s="479" t="str">
        <f t="shared" si="52"/>
        <v/>
      </c>
      <c r="CF52" s="479" t="str">
        <f t="shared" si="53"/>
        <v/>
      </c>
      <c r="CG52" s="479" t="str">
        <f t="shared" si="54"/>
        <v/>
      </c>
      <c r="CH52" s="479" t="str">
        <f t="shared" si="55"/>
        <v/>
      </c>
      <c r="CI52" s="479" t="str">
        <f t="shared" si="56"/>
        <v/>
      </c>
      <c r="CJ52" s="479" t="str">
        <f t="shared" si="57"/>
        <v/>
      </c>
      <c r="CK52" s="479" t="str">
        <f t="shared" si="58"/>
        <v/>
      </c>
      <c r="CL52" s="479" t="str">
        <f t="shared" si="59"/>
        <v/>
      </c>
      <c r="CM52" s="479" t="str">
        <f t="shared" si="60"/>
        <v/>
      </c>
      <c r="CN52" s="479" t="str">
        <f t="shared" si="61"/>
        <v/>
      </c>
      <c r="CO52" s="479" t="str">
        <f t="shared" si="62"/>
        <v/>
      </c>
      <c r="CP52" s="479" t="str">
        <f t="shared" si="63"/>
        <v/>
      </c>
      <c r="CQ52" s="479" t="str">
        <f t="shared" si="64"/>
        <v/>
      </c>
      <c r="CR52" s="479" t="str">
        <f t="shared" si="65"/>
        <v/>
      </c>
      <c r="CS52" s="469" t="str">
        <f t="shared" si="66"/>
        <v/>
      </c>
      <c r="CT52" s="490">
        <f t="shared" si="67"/>
        <v>0</v>
      </c>
      <c r="CU52" s="491" t="str">
        <f t="shared" si="68"/>
        <v/>
      </c>
      <c r="CV52" s="148" t="str">
        <f t="shared" si="4"/>
        <v/>
      </c>
      <c r="CW52" s="266">
        <f t="shared" si="5"/>
        <v>2147581952</v>
      </c>
    </row>
    <row r="53" spans="1:101">
      <c r="N53" s="147" t="s">
        <v>27</v>
      </c>
      <c r="O53" s="97" t="s">
        <v>29</v>
      </c>
      <c r="P53" s="145" t="s">
        <v>69</v>
      </c>
      <c r="Q53" s="475" t="str">
        <f>IF(H8="","",H8)</f>
        <v/>
      </c>
      <c r="R53" s="478">
        <v>1</v>
      </c>
      <c r="S53" s="479">
        <f t="shared" ref="S53:AK53" si="104">R53+IF(BF53&lt;65536,1,2)</f>
        <v>3</v>
      </c>
      <c r="T53" s="479">
        <f t="shared" si="104"/>
        <v>5</v>
      </c>
      <c r="U53" s="479">
        <f t="shared" si="104"/>
        <v>7</v>
      </c>
      <c r="V53" s="479">
        <f t="shared" si="104"/>
        <v>9</v>
      </c>
      <c r="W53" s="479">
        <f t="shared" si="104"/>
        <v>11</v>
      </c>
      <c r="X53" s="479">
        <f t="shared" si="104"/>
        <v>13</v>
      </c>
      <c r="Y53" s="479">
        <f t="shared" si="104"/>
        <v>15</v>
      </c>
      <c r="Z53" s="479">
        <f t="shared" si="104"/>
        <v>17</v>
      </c>
      <c r="AA53" s="479">
        <f t="shared" si="104"/>
        <v>19</v>
      </c>
      <c r="AB53" s="479">
        <f t="shared" si="104"/>
        <v>21</v>
      </c>
      <c r="AC53" s="479">
        <f t="shared" si="104"/>
        <v>23</v>
      </c>
      <c r="AD53" s="479">
        <f t="shared" si="104"/>
        <v>25</v>
      </c>
      <c r="AE53" s="479">
        <f t="shared" si="104"/>
        <v>27</v>
      </c>
      <c r="AF53" s="479">
        <f t="shared" si="104"/>
        <v>29</v>
      </c>
      <c r="AG53" s="479">
        <f t="shared" si="104"/>
        <v>31</v>
      </c>
      <c r="AH53" s="479">
        <f t="shared" si="104"/>
        <v>33</v>
      </c>
      <c r="AI53" s="479">
        <f t="shared" si="104"/>
        <v>35</v>
      </c>
      <c r="AJ53" s="479">
        <f t="shared" si="104"/>
        <v>37</v>
      </c>
      <c r="AK53" s="479">
        <f t="shared" si="104"/>
        <v>39</v>
      </c>
      <c r="AL53" s="479" t="str">
        <f t="shared" si="7"/>
        <v/>
      </c>
      <c r="AM53" s="479" t="str">
        <f t="shared" si="8"/>
        <v/>
      </c>
      <c r="AN53" s="479" t="str">
        <f t="shared" si="9"/>
        <v/>
      </c>
      <c r="AO53" s="479" t="str">
        <f t="shared" si="10"/>
        <v/>
      </c>
      <c r="AP53" s="479" t="str">
        <f t="shared" si="11"/>
        <v/>
      </c>
      <c r="AQ53" s="479" t="str">
        <f t="shared" si="12"/>
        <v/>
      </c>
      <c r="AR53" s="479" t="str">
        <f t="shared" si="13"/>
        <v/>
      </c>
      <c r="AS53" s="479" t="str">
        <f t="shared" si="14"/>
        <v/>
      </c>
      <c r="AT53" s="479" t="str">
        <f t="shared" si="15"/>
        <v/>
      </c>
      <c r="AU53" s="479" t="str">
        <f t="shared" si="16"/>
        <v/>
      </c>
      <c r="AV53" s="479" t="str">
        <f t="shared" si="17"/>
        <v/>
      </c>
      <c r="AW53" s="479" t="str">
        <f t="shared" si="18"/>
        <v/>
      </c>
      <c r="AX53" s="479" t="str">
        <f t="shared" si="19"/>
        <v/>
      </c>
      <c r="AY53" s="479" t="str">
        <f t="shared" si="20"/>
        <v/>
      </c>
      <c r="AZ53" s="479" t="str">
        <f t="shared" si="21"/>
        <v/>
      </c>
      <c r="BA53" s="479" t="str">
        <f t="shared" si="22"/>
        <v/>
      </c>
      <c r="BB53" s="479" t="str">
        <f t="shared" si="23"/>
        <v/>
      </c>
      <c r="BC53" s="479" t="str">
        <f t="shared" si="24"/>
        <v/>
      </c>
      <c r="BD53" s="479" t="str">
        <f t="shared" si="25"/>
        <v/>
      </c>
      <c r="BE53" s="479" t="str">
        <f t="shared" si="26"/>
        <v/>
      </c>
      <c r="BF53" s="479" t="str">
        <f t="shared" si="27"/>
        <v/>
      </c>
      <c r="BG53" s="479" t="str">
        <f t="shared" si="28"/>
        <v/>
      </c>
      <c r="BH53" s="479" t="str">
        <f t="shared" si="29"/>
        <v/>
      </c>
      <c r="BI53" s="479" t="str">
        <f t="shared" si="30"/>
        <v/>
      </c>
      <c r="BJ53" s="479" t="str">
        <f t="shared" si="31"/>
        <v/>
      </c>
      <c r="BK53" s="479" t="str">
        <f t="shared" si="32"/>
        <v/>
      </c>
      <c r="BL53" s="479" t="str">
        <f t="shared" si="33"/>
        <v/>
      </c>
      <c r="BM53" s="479" t="str">
        <f t="shared" si="34"/>
        <v/>
      </c>
      <c r="BN53" s="479" t="str">
        <f t="shared" si="35"/>
        <v/>
      </c>
      <c r="BO53" s="479" t="str">
        <f t="shared" si="36"/>
        <v/>
      </c>
      <c r="BP53" s="479" t="str">
        <f t="shared" si="37"/>
        <v/>
      </c>
      <c r="BQ53" s="479" t="str">
        <f t="shared" si="38"/>
        <v/>
      </c>
      <c r="BR53" s="479" t="str">
        <f t="shared" si="39"/>
        <v/>
      </c>
      <c r="BS53" s="479" t="str">
        <f t="shared" si="40"/>
        <v/>
      </c>
      <c r="BT53" s="479" t="str">
        <f t="shared" si="41"/>
        <v/>
      </c>
      <c r="BU53" s="479" t="str">
        <f t="shared" si="42"/>
        <v/>
      </c>
      <c r="BV53" s="479" t="str">
        <f t="shared" si="43"/>
        <v/>
      </c>
      <c r="BW53" s="479" t="str">
        <f t="shared" si="44"/>
        <v/>
      </c>
      <c r="BX53" s="479" t="str">
        <f t="shared" si="45"/>
        <v/>
      </c>
      <c r="BY53" s="479" t="str">
        <f t="shared" si="46"/>
        <v/>
      </c>
      <c r="BZ53" s="479" t="str">
        <f t="shared" si="47"/>
        <v/>
      </c>
      <c r="CA53" s="479" t="str">
        <f t="shared" si="48"/>
        <v/>
      </c>
      <c r="CB53" s="479" t="str">
        <f t="shared" si="49"/>
        <v/>
      </c>
      <c r="CC53" s="479" t="str">
        <f t="shared" si="50"/>
        <v/>
      </c>
      <c r="CD53" s="479" t="str">
        <f t="shared" si="51"/>
        <v/>
      </c>
      <c r="CE53" s="479" t="str">
        <f t="shared" si="52"/>
        <v/>
      </c>
      <c r="CF53" s="479" t="str">
        <f t="shared" si="53"/>
        <v/>
      </c>
      <c r="CG53" s="479" t="str">
        <f t="shared" si="54"/>
        <v/>
      </c>
      <c r="CH53" s="479" t="str">
        <f t="shared" si="55"/>
        <v/>
      </c>
      <c r="CI53" s="479" t="str">
        <f t="shared" si="56"/>
        <v/>
      </c>
      <c r="CJ53" s="479" t="str">
        <f t="shared" si="57"/>
        <v/>
      </c>
      <c r="CK53" s="479" t="str">
        <f t="shared" si="58"/>
        <v/>
      </c>
      <c r="CL53" s="479" t="str">
        <f t="shared" si="59"/>
        <v/>
      </c>
      <c r="CM53" s="479" t="str">
        <f t="shared" si="60"/>
        <v/>
      </c>
      <c r="CN53" s="479" t="str">
        <f t="shared" si="61"/>
        <v/>
      </c>
      <c r="CO53" s="479" t="str">
        <f t="shared" si="62"/>
        <v/>
      </c>
      <c r="CP53" s="479" t="str">
        <f t="shared" si="63"/>
        <v/>
      </c>
      <c r="CQ53" s="479" t="str">
        <f t="shared" si="64"/>
        <v/>
      </c>
      <c r="CR53" s="479" t="str">
        <f t="shared" si="65"/>
        <v/>
      </c>
      <c r="CS53" s="469" t="str">
        <f t="shared" si="66"/>
        <v/>
      </c>
      <c r="CT53" s="490">
        <f t="shared" si="67"/>
        <v>0</v>
      </c>
      <c r="CU53" s="491" t="str">
        <f t="shared" si="68"/>
        <v/>
      </c>
      <c r="CV53" s="148" t="str">
        <f t="shared" si="4"/>
        <v/>
      </c>
      <c r="CW53" s="266">
        <f t="shared" si="5"/>
        <v>4295065600</v>
      </c>
    </row>
    <row r="54" spans="1:101">
      <c r="N54" s="147" t="s">
        <v>27</v>
      </c>
      <c r="O54" s="97" t="s">
        <v>29</v>
      </c>
      <c r="P54" s="145" t="s">
        <v>71</v>
      </c>
      <c r="Q54" s="475" t="str">
        <f>IF(I8="","",I8)</f>
        <v/>
      </c>
      <c r="R54" s="478">
        <v>1</v>
      </c>
      <c r="S54" s="479">
        <f t="shared" ref="S54:AK54" si="105">R54+IF(BF54&lt;65536,1,2)</f>
        <v>3</v>
      </c>
      <c r="T54" s="479">
        <f t="shared" si="105"/>
        <v>5</v>
      </c>
      <c r="U54" s="479">
        <f t="shared" si="105"/>
        <v>7</v>
      </c>
      <c r="V54" s="479">
        <f t="shared" si="105"/>
        <v>9</v>
      </c>
      <c r="W54" s="479">
        <f t="shared" si="105"/>
        <v>11</v>
      </c>
      <c r="X54" s="479">
        <f t="shared" si="105"/>
        <v>13</v>
      </c>
      <c r="Y54" s="479">
        <f t="shared" si="105"/>
        <v>15</v>
      </c>
      <c r="Z54" s="479">
        <f t="shared" si="105"/>
        <v>17</v>
      </c>
      <c r="AA54" s="479">
        <f t="shared" si="105"/>
        <v>19</v>
      </c>
      <c r="AB54" s="479">
        <f t="shared" si="105"/>
        <v>21</v>
      </c>
      <c r="AC54" s="479">
        <f t="shared" si="105"/>
        <v>23</v>
      </c>
      <c r="AD54" s="479">
        <f t="shared" si="105"/>
        <v>25</v>
      </c>
      <c r="AE54" s="479">
        <f t="shared" si="105"/>
        <v>27</v>
      </c>
      <c r="AF54" s="479">
        <f t="shared" si="105"/>
        <v>29</v>
      </c>
      <c r="AG54" s="479">
        <f t="shared" si="105"/>
        <v>31</v>
      </c>
      <c r="AH54" s="479">
        <f t="shared" si="105"/>
        <v>33</v>
      </c>
      <c r="AI54" s="479">
        <f t="shared" si="105"/>
        <v>35</v>
      </c>
      <c r="AJ54" s="479">
        <f t="shared" si="105"/>
        <v>37</v>
      </c>
      <c r="AK54" s="479">
        <f t="shared" si="105"/>
        <v>39</v>
      </c>
      <c r="AL54" s="479" t="str">
        <f t="shared" si="7"/>
        <v/>
      </c>
      <c r="AM54" s="479" t="str">
        <f t="shared" si="8"/>
        <v/>
      </c>
      <c r="AN54" s="479" t="str">
        <f t="shared" si="9"/>
        <v/>
      </c>
      <c r="AO54" s="479" t="str">
        <f t="shared" si="10"/>
        <v/>
      </c>
      <c r="AP54" s="479" t="str">
        <f t="shared" si="11"/>
        <v/>
      </c>
      <c r="AQ54" s="479" t="str">
        <f t="shared" si="12"/>
        <v/>
      </c>
      <c r="AR54" s="479" t="str">
        <f t="shared" si="13"/>
        <v/>
      </c>
      <c r="AS54" s="479" t="str">
        <f t="shared" si="14"/>
        <v/>
      </c>
      <c r="AT54" s="479" t="str">
        <f t="shared" si="15"/>
        <v/>
      </c>
      <c r="AU54" s="479" t="str">
        <f t="shared" si="16"/>
        <v/>
      </c>
      <c r="AV54" s="479" t="str">
        <f t="shared" si="17"/>
        <v/>
      </c>
      <c r="AW54" s="479" t="str">
        <f t="shared" si="18"/>
        <v/>
      </c>
      <c r="AX54" s="479" t="str">
        <f t="shared" si="19"/>
        <v/>
      </c>
      <c r="AY54" s="479" t="str">
        <f t="shared" si="20"/>
        <v/>
      </c>
      <c r="AZ54" s="479" t="str">
        <f t="shared" si="21"/>
        <v/>
      </c>
      <c r="BA54" s="479" t="str">
        <f t="shared" si="22"/>
        <v/>
      </c>
      <c r="BB54" s="479" t="str">
        <f t="shared" si="23"/>
        <v/>
      </c>
      <c r="BC54" s="479" t="str">
        <f t="shared" si="24"/>
        <v/>
      </c>
      <c r="BD54" s="479" t="str">
        <f t="shared" si="25"/>
        <v/>
      </c>
      <c r="BE54" s="479" t="str">
        <f t="shared" si="26"/>
        <v/>
      </c>
      <c r="BF54" s="479" t="str">
        <f t="shared" si="27"/>
        <v/>
      </c>
      <c r="BG54" s="479" t="str">
        <f t="shared" si="28"/>
        <v/>
      </c>
      <c r="BH54" s="479" t="str">
        <f t="shared" si="29"/>
        <v/>
      </c>
      <c r="BI54" s="479" t="str">
        <f t="shared" si="30"/>
        <v/>
      </c>
      <c r="BJ54" s="479" t="str">
        <f t="shared" si="31"/>
        <v/>
      </c>
      <c r="BK54" s="479" t="str">
        <f t="shared" si="32"/>
        <v/>
      </c>
      <c r="BL54" s="479" t="str">
        <f t="shared" si="33"/>
        <v/>
      </c>
      <c r="BM54" s="479" t="str">
        <f t="shared" si="34"/>
        <v/>
      </c>
      <c r="BN54" s="479" t="str">
        <f t="shared" si="35"/>
        <v/>
      </c>
      <c r="BO54" s="479" t="str">
        <f t="shared" si="36"/>
        <v/>
      </c>
      <c r="BP54" s="479" t="str">
        <f t="shared" si="37"/>
        <v/>
      </c>
      <c r="BQ54" s="479" t="str">
        <f t="shared" si="38"/>
        <v/>
      </c>
      <c r="BR54" s="479" t="str">
        <f t="shared" si="39"/>
        <v/>
      </c>
      <c r="BS54" s="479" t="str">
        <f t="shared" si="40"/>
        <v/>
      </c>
      <c r="BT54" s="479" t="str">
        <f t="shared" si="41"/>
        <v/>
      </c>
      <c r="BU54" s="479" t="str">
        <f t="shared" si="42"/>
        <v/>
      </c>
      <c r="BV54" s="479" t="str">
        <f t="shared" si="43"/>
        <v/>
      </c>
      <c r="BW54" s="479" t="str">
        <f t="shared" si="44"/>
        <v/>
      </c>
      <c r="BX54" s="479" t="str">
        <f t="shared" si="45"/>
        <v/>
      </c>
      <c r="BY54" s="479" t="str">
        <f t="shared" si="46"/>
        <v/>
      </c>
      <c r="BZ54" s="479" t="str">
        <f t="shared" si="47"/>
        <v/>
      </c>
      <c r="CA54" s="479" t="str">
        <f t="shared" si="48"/>
        <v/>
      </c>
      <c r="CB54" s="479" t="str">
        <f t="shared" si="49"/>
        <v/>
      </c>
      <c r="CC54" s="479" t="str">
        <f t="shared" si="50"/>
        <v/>
      </c>
      <c r="CD54" s="479" t="str">
        <f t="shared" si="51"/>
        <v/>
      </c>
      <c r="CE54" s="479" t="str">
        <f t="shared" si="52"/>
        <v/>
      </c>
      <c r="CF54" s="479" t="str">
        <f t="shared" si="53"/>
        <v/>
      </c>
      <c r="CG54" s="479" t="str">
        <f t="shared" si="54"/>
        <v/>
      </c>
      <c r="CH54" s="479" t="str">
        <f t="shared" si="55"/>
        <v/>
      </c>
      <c r="CI54" s="479" t="str">
        <f t="shared" si="56"/>
        <v/>
      </c>
      <c r="CJ54" s="479" t="str">
        <f t="shared" si="57"/>
        <v/>
      </c>
      <c r="CK54" s="479" t="str">
        <f t="shared" si="58"/>
        <v/>
      </c>
      <c r="CL54" s="479" t="str">
        <f t="shared" si="59"/>
        <v/>
      </c>
      <c r="CM54" s="479" t="str">
        <f t="shared" si="60"/>
        <v/>
      </c>
      <c r="CN54" s="479" t="str">
        <f t="shared" si="61"/>
        <v/>
      </c>
      <c r="CO54" s="479" t="str">
        <f t="shared" si="62"/>
        <v/>
      </c>
      <c r="CP54" s="479" t="str">
        <f t="shared" si="63"/>
        <v/>
      </c>
      <c r="CQ54" s="479" t="str">
        <f t="shared" si="64"/>
        <v/>
      </c>
      <c r="CR54" s="479" t="str">
        <f t="shared" si="65"/>
        <v/>
      </c>
      <c r="CS54" s="469" t="str">
        <f t="shared" si="66"/>
        <v/>
      </c>
      <c r="CT54" s="490">
        <f t="shared" si="67"/>
        <v>0</v>
      </c>
      <c r="CU54" s="491" t="str">
        <f t="shared" si="68"/>
        <v/>
      </c>
      <c r="CV54" s="148" t="str">
        <f t="shared" si="4"/>
        <v/>
      </c>
      <c r="CW54" s="266">
        <f t="shared" si="5"/>
        <v>8590032896</v>
      </c>
    </row>
    <row r="55" spans="1:101">
      <c r="N55" s="147" t="s">
        <v>27</v>
      </c>
      <c r="O55" s="97" t="s">
        <v>29</v>
      </c>
      <c r="P55" s="145" t="s">
        <v>73</v>
      </c>
      <c r="Q55" s="475" t="str">
        <f>IF(J8="","",J8)</f>
        <v/>
      </c>
      <c r="R55" s="478">
        <v>1</v>
      </c>
      <c r="S55" s="479">
        <f t="shared" ref="S55:AK55" si="106">R55+IF(BF55&lt;65536,1,2)</f>
        <v>3</v>
      </c>
      <c r="T55" s="479">
        <f t="shared" si="106"/>
        <v>5</v>
      </c>
      <c r="U55" s="479">
        <f t="shared" si="106"/>
        <v>7</v>
      </c>
      <c r="V55" s="479">
        <f t="shared" si="106"/>
        <v>9</v>
      </c>
      <c r="W55" s="479">
        <f t="shared" si="106"/>
        <v>11</v>
      </c>
      <c r="X55" s="479">
        <f t="shared" si="106"/>
        <v>13</v>
      </c>
      <c r="Y55" s="479">
        <f t="shared" si="106"/>
        <v>15</v>
      </c>
      <c r="Z55" s="479">
        <f t="shared" si="106"/>
        <v>17</v>
      </c>
      <c r="AA55" s="479">
        <f t="shared" si="106"/>
        <v>19</v>
      </c>
      <c r="AB55" s="479">
        <f t="shared" si="106"/>
        <v>21</v>
      </c>
      <c r="AC55" s="479">
        <f t="shared" si="106"/>
        <v>23</v>
      </c>
      <c r="AD55" s="479">
        <f t="shared" si="106"/>
        <v>25</v>
      </c>
      <c r="AE55" s="479">
        <f t="shared" si="106"/>
        <v>27</v>
      </c>
      <c r="AF55" s="479">
        <f t="shared" si="106"/>
        <v>29</v>
      </c>
      <c r="AG55" s="479">
        <f t="shared" si="106"/>
        <v>31</v>
      </c>
      <c r="AH55" s="479">
        <f t="shared" si="106"/>
        <v>33</v>
      </c>
      <c r="AI55" s="479">
        <f t="shared" si="106"/>
        <v>35</v>
      </c>
      <c r="AJ55" s="479">
        <f t="shared" si="106"/>
        <v>37</v>
      </c>
      <c r="AK55" s="479">
        <f t="shared" si="106"/>
        <v>39</v>
      </c>
      <c r="AL55" s="479" t="str">
        <f t="shared" si="7"/>
        <v/>
      </c>
      <c r="AM55" s="479" t="str">
        <f t="shared" si="8"/>
        <v/>
      </c>
      <c r="AN55" s="479" t="str">
        <f t="shared" si="9"/>
        <v/>
      </c>
      <c r="AO55" s="479" t="str">
        <f t="shared" si="10"/>
        <v/>
      </c>
      <c r="AP55" s="479" t="str">
        <f t="shared" si="11"/>
        <v/>
      </c>
      <c r="AQ55" s="479" t="str">
        <f t="shared" si="12"/>
        <v/>
      </c>
      <c r="AR55" s="479" t="str">
        <f t="shared" si="13"/>
        <v/>
      </c>
      <c r="AS55" s="479" t="str">
        <f t="shared" si="14"/>
        <v/>
      </c>
      <c r="AT55" s="479" t="str">
        <f t="shared" si="15"/>
        <v/>
      </c>
      <c r="AU55" s="479" t="str">
        <f t="shared" si="16"/>
        <v/>
      </c>
      <c r="AV55" s="479" t="str">
        <f t="shared" si="17"/>
        <v/>
      </c>
      <c r="AW55" s="479" t="str">
        <f t="shared" si="18"/>
        <v/>
      </c>
      <c r="AX55" s="479" t="str">
        <f t="shared" si="19"/>
        <v/>
      </c>
      <c r="AY55" s="479" t="str">
        <f t="shared" si="20"/>
        <v/>
      </c>
      <c r="AZ55" s="479" t="str">
        <f t="shared" si="21"/>
        <v/>
      </c>
      <c r="BA55" s="479" t="str">
        <f t="shared" si="22"/>
        <v/>
      </c>
      <c r="BB55" s="479" t="str">
        <f t="shared" si="23"/>
        <v/>
      </c>
      <c r="BC55" s="479" t="str">
        <f t="shared" si="24"/>
        <v/>
      </c>
      <c r="BD55" s="479" t="str">
        <f t="shared" si="25"/>
        <v/>
      </c>
      <c r="BE55" s="479" t="str">
        <f t="shared" si="26"/>
        <v/>
      </c>
      <c r="BF55" s="479" t="str">
        <f t="shared" si="27"/>
        <v/>
      </c>
      <c r="BG55" s="479" t="str">
        <f t="shared" si="28"/>
        <v/>
      </c>
      <c r="BH55" s="479" t="str">
        <f t="shared" si="29"/>
        <v/>
      </c>
      <c r="BI55" s="479" t="str">
        <f t="shared" si="30"/>
        <v/>
      </c>
      <c r="BJ55" s="479" t="str">
        <f t="shared" si="31"/>
        <v/>
      </c>
      <c r="BK55" s="479" t="str">
        <f t="shared" si="32"/>
        <v/>
      </c>
      <c r="BL55" s="479" t="str">
        <f t="shared" si="33"/>
        <v/>
      </c>
      <c r="BM55" s="479" t="str">
        <f t="shared" si="34"/>
        <v/>
      </c>
      <c r="BN55" s="479" t="str">
        <f t="shared" si="35"/>
        <v/>
      </c>
      <c r="BO55" s="479" t="str">
        <f t="shared" si="36"/>
        <v/>
      </c>
      <c r="BP55" s="479" t="str">
        <f t="shared" si="37"/>
        <v/>
      </c>
      <c r="BQ55" s="479" t="str">
        <f t="shared" si="38"/>
        <v/>
      </c>
      <c r="BR55" s="479" t="str">
        <f t="shared" si="39"/>
        <v/>
      </c>
      <c r="BS55" s="479" t="str">
        <f t="shared" si="40"/>
        <v/>
      </c>
      <c r="BT55" s="479" t="str">
        <f t="shared" si="41"/>
        <v/>
      </c>
      <c r="BU55" s="479" t="str">
        <f t="shared" si="42"/>
        <v/>
      </c>
      <c r="BV55" s="479" t="str">
        <f t="shared" si="43"/>
        <v/>
      </c>
      <c r="BW55" s="479" t="str">
        <f t="shared" si="44"/>
        <v/>
      </c>
      <c r="BX55" s="479" t="str">
        <f t="shared" si="45"/>
        <v/>
      </c>
      <c r="BY55" s="479" t="str">
        <f t="shared" si="46"/>
        <v/>
      </c>
      <c r="BZ55" s="479" t="str">
        <f t="shared" si="47"/>
        <v/>
      </c>
      <c r="CA55" s="479" t="str">
        <f t="shared" si="48"/>
        <v/>
      </c>
      <c r="CB55" s="479" t="str">
        <f t="shared" si="49"/>
        <v/>
      </c>
      <c r="CC55" s="479" t="str">
        <f t="shared" si="50"/>
        <v/>
      </c>
      <c r="CD55" s="479" t="str">
        <f t="shared" si="51"/>
        <v/>
      </c>
      <c r="CE55" s="479" t="str">
        <f t="shared" si="52"/>
        <v/>
      </c>
      <c r="CF55" s="479" t="str">
        <f t="shared" si="53"/>
        <v/>
      </c>
      <c r="CG55" s="479" t="str">
        <f t="shared" si="54"/>
        <v/>
      </c>
      <c r="CH55" s="479" t="str">
        <f t="shared" si="55"/>
        <v/>
      </c>
      <c r="CI55" s="479" t="str">
        <f t="shared" si="56"/>
        <v/>
      </c>
      <c r="CJ55" s="479" t="str">
        <f t="shared" si="57"/>
        <v/>
      </c>
      <c r="CK55" s="479" t="str">
        <f t="shared" si="58"/>
        <v/>
      </c>
      <c r="CL55" s="479" t="str">
        <f t="shared" si="59"/>
        <v/>
      </c>
      <c r="CM55" s="479" t="str">
        <f t="shared" si="60"/>
        <v/>
      </c>
      <c r="CN55" s="479" t="str">
        <f t="shared" si="61"/>
        <v/>
      </c>
      <c r="CO55" s="479" t="str">
        <f t="shared" si="62"/>
        <v/>
      </c>
      <c r="CP55" s="479" t="str">
        <f t="shared" si="63"/>
        <v/>
      </c>
      <c r="CQ55" s="479" t="str">
        <f t="shared" si="64"/>
        <v/>
      </c>
      <c r="CR55" s="479" t="str">
        <f t="shared" si="65"/>
        <v/>
      </c>
      <c r="CS55" s="469" t="str">
        <f t="shared" si="66"/>
        <v/>
      </c>
      <c r="CT55" s="490">
        <f t="shared" si="67"/>
        <v>0</v>
      </c>
      <c r="CU55" s="491" t="str">
        <f t="shared" si="68"/>
        <v/>
      </c>
      <c r="CV55" s="148" t="str">
        <f t="shared" si="4"/>
        <v/>
      </c>
      <c r="CW55" s="266">
        <f t="shared" si="5"/>
        <v>17179967488</v>
      </c>
    </row>
    <row r="56" spans="1:101">
      <c r="N56" s="147" t="s">
        <v>27</v>
      </c>
      <c r="O56" s="97" t="s">
        <v>29</v>
      </c>
      <c r="P56" s="145" t="s">
        <v>163</v>
      </c>
      <c r="Q56" s="475" t="str">
        <f>IF(K8="","",K8)</f>
        <v/>
      </c>
      <c r="R56" s="478">
        <v>1</v>
      </c>
      <c r="S56" s="479">
        <f t="shared" ref="S56:AK56" si="107">R56+IF(BF56&lt;65536,1,2)</f>
        <v>3</v>
      </c>
      <c r="T56" s="479">
        <f t="shared" si="107"/>
        <v>5</v>
      </c>
      <c r="U56" s="479">
        <f t="shared" si="107"/>
        <v>7</v>
      </c>
      <c r="V56" s="479">
        <f t="shared" si="107"/>
        <v>9</v>
      </c>
      <c r="W56" s="479">
        <f t="shared" si="107"/>
        <v>11</v>
      </c>
      <c r="X56" s="479">
        <f t="shared" si="107"/>
        <v>13</v>
      </c>
      <c r="Y56" s="479">
        <f t="shared" si="107"/>
        <v>15</v>
      </c>
      <c r="Z56" s="479">
        <f t="shared" si="107"/>
        <v>17</v>
      </c>
      <c r="AA56" s="479">
        <f t="shared" si="107"/>
        <v>19</v>
      </c>
      <c r="AB56" s="479">
        <f t="shared" si="107"/>
        <v>21</v>
      </c>
      <c r="AC56" s="479">
        <f t="shared" si="107"/>
        <v>23</v>
      </c>
      <c r="AD56" s="479">
        <f t="shared" si="107"/>
        <v>25</v>
      </c>
      <c r="AE56" s="479">
        <f t="shared" si="107"/>
        <v>27</v>
      </c>
      <c r="AF56" s="479">
        <f t="shared" si="107"/>
        <v>29</v>
      </c>
      <c r="AG56" s="479">
        <f t="shared" si="107"/>
        <v>31</v>
      </c>
      <c r="AH56" s="479">
        <f t="shared" si="107"/>
        <v>33</v>
      </c>
      <c r="AI56" s="479">
        <f t="shared" si="107"/>
        <v>35</v>
      </c>
      <c r="AJ56" s="479">
        <f t="shared" si="107"/>
        <v>37</v>
      </c>
      <c r="AK56" s="479">
        <f t="shared" si="107"/>
        <v>39</v>
      </c>
      <c r="AL56" s="479" t="str">
        <f t="shared" si="7"/>
        <v/>
      </c>
      <c r="AM56" s="479" t="str">
        <f t="shared" si="8"/>
        <v/>
      </c>
      <c r="AN56" s="479" t="str">
        <f t="shared" si="9"/>
        <v/>
      </c>
      <c r="AO56" s="479" t="str">
        <f t="shared" si="10"/>
        <v/>
      </c>
      <c r="AP56" s="479" t="str">
        <f t="shared" si="11"/>
        <v/>
      </c>
      <c r="AQ56" s="479" t="str">
        <f t="shared" si="12"/>
        <v/>
      </c>
      <c r="AR56" s="479" t="str">
        <f t="shared" si="13"/>
        <v/>
      </c>
      <c r="AS56" s="479" t="str">
        <f t="shared" si="14"/>
        <v/>
      </c>
      <c r="AT56" s="479" t="str">
        <f t="shared" si="15"/>
        <v/>
      </c>
      <c r="AU56" s="479" t="str">
        <f t="shared" si="16"/>
        <v/>
      </c>
      <c r="AV56" s="479" t="str">
        <f t="shared" si="17"/>
        <v/>
      </c>
      <c r="AW56" s="479" t="str">
        <f t="shared" si="18"/>
        <v/>
      </c>
      <c r="AX56" s="479" t="str">
        <f t="shared" si="19"/>
        <v/>
      </c>
      <c r="AY56" s="479" t="str">
        <f t="shared" si="20"/>
        <v/>
      </c>
      <c r="AZ56" s="479" t="str">
        <f t="shared" si="21"/>
        <v/>
      </c>
      <c r="BA56" s="479" t="str">
        <f t="shared" si="22"/>
        <v/>
      </c>
      <c r="BB56" s="479" t="str">
        <f t="shared" si="23"/>
        <v/>
      </c>
      <c r="BC56" s="479" t="str">
        <f t="shared" si="24"/>
        <v/>
      </c>
      <c r="BD56" s="479" t="str">
        <f t="shared" si="25"/>
        <v/>
      </c>
      <c r="BE56" s="479" t="str">
        <f t="shared" si="26"/>
        <v/>
      </c>
      <c r="BF56" s="479" t="str">
        <f t="shared" si="27"/>
        <v/>
      </c>
      <c r="BG56" s="479" t="str">
        <f t="shared" si="28"/>
        <v/>
      </c>
      <c r="BH56" s="479" t="str">
        <f t="shared" si="29"/>
        <v/>
      </c>
      <c r="BI56" s="479" t="str">
        <f t="shared" si="30"/>
        <v/>
      </c>
      <c r="BJ56" s="479" t="str">
        <f t="shared" si="31"/>
        <v/>
      </c>
      <c r="BK56" s="479" t="str">
        <f t="shared" si="32"/>
        <v/>
      </c>
      <c r="BL56" s="479" t="str">
        <f t="shared" si="33"/>
        <v/>
      </c>
      <c r="BM56" s="479" t="str">
        <f t="shared" si="34"/>
        <v/>
      </c>
      <c r="BN56" s="479" t="str">
        <f t="shared" si="35"/>
        <v/>
      </c>
      <c r="BO56" s="479" t="str">
        <f t="shared" si="36"/>
        <v/>
      </c>
      <c r="BP56" s="479" t="str">
        <f t="shared" si="37"/>
        <v/>
      </c>
      <c r="BQ56" s="479" t="str">
        <f t="shared" si="38"/>
        <v/>
      </c>
      <c r="BR56" s="479" t="str">
        <f t="shared" si="39"/>
        <v/>
      </c>
      <c r="BS56" s="479" t="str">
        <f t="shared" si="40"/>
        <v/>
      </c>
      <c r="BT56" s="479" t="str">
        <f t="shared" si="41"/>
        <v/>
      </c>
      <c r="BU56" s="479" t="str">
        <f t="shared" si="42"/>
        <v/>
      </c>
      <c r="BV56" s="479" t="str">
        <f t="shared" si="43"/>
        <v/>
      </c>
      <c r="BW56" s="479" t="str">
        <f t="shared" si="44"/>
        <v/>
      </c>
      <c r="BX56" s="479" t="str">
        <f t="shared" si="45"/>
        <v/>
      </c>
      <c r="BY56" s="479" t="str">
        <f t="shared" si="46"/>
        <v/>
      </c>
      <c r="BZ56" s="479" t="str">
        <f t="shared" si="47"/>
        <v/>
      </c>
      <c r="CA56" s="479" t="str">
        <f t="shared" si="48"/>
        <v/>
      </c>
      <c r="CB56" s="479" t="str">
        <f t="shared" si="49"/>
        <v/>
      </c>
      <c r="CC56" s="479" t="str">
        <f t="shared" si="50"/>
        <v/>
      </c>
      <c r="CD56" s="479" t="str">
        <f t="shared" si="51"/>
        <v/>
      </c>
      <c r="CE56" s="479" t="str">
        <f t="shared" si="52"/>
        <v/>
      </c>
      <c r="CF56" s="479" t="str">
        <f t="shared" si="53"/>
        <v/>
      </c>
      <c r="CG56" s="479" t="str">
        <f t="shared" si="54"/>
        <v/>
      </c>
      <c r="CH56" s="479" t="str">
        <f t="shared" si="55"/>
        <v/>
      </c>
      <c r="CI56" s="479" t="str">
        <f t="shared" si="56"/>
        <v/>
      </c>
      <c r="CJ56" s="479" t="str">
        <f t="shared" si="57"/>
        <v/>
      </c>
      <c r="CK56" s="479" t="str">
        <f t="shared" si="58"/>
        <v/>
      </c>
      <c r="CL56" s="479" t="str">
        <f t="shared" si="59"/>
        <v/>
      </c>
      <c r="CM56" s="479" t="str">
        <f t="shared" si="60"/>
        <v/>
      </c>
      <c r="CN56" s="479" t="str">
        <f t="shared" si="61"/>
        <v/>
      </c>
      <c r="CO56" s="479" t="str">
        <f t="shared" si="62"/>
        <v/>
      </c>
      <c r="CP56" s="479" t="str">
        <f t="shared" si="63"/>
        <v/>
      </c>
      <c r="CQ56" s="479" t="str">
        <f t="shared" si="64"/>
        <v/>
      </c>
      <c r="CR56" s="479" t="str">
        <f t="shared" si="65"/>
        <v/>
      </c>
      <c r="CS56" s="469" t="str">
        <f t="shared" si="66"/>
        <v/>
      </c>
      <c r="CT56" s="490">
        <f t="shared" si="67"/>
        <v>0</v>
      </c>
      <c r="CU56" s="491" t="str">
        <f t="shared" si="68"/>
        <v/>
      </c>
      <c r="CV56" s="148" t="str">
        <f t="shared" si="4"/>
        <v/>
      </c>
      <c r="CW56" s="266">
        <f t="shared" si="5"/>
        <v>34359836672</v>
      </c>
    </row>
    <row r="57" spans="1:101">
      <c r="N57" s="147" t="s">
        <v>27</v>
      </c>
      <c r="O57" s="97" t="s">
        <v>29</v>
      </c>
      <c r="P57" s="145" t="s">
        <v>75</v>
      </c>
      <c r="Q57" s="475" t="str">
        <f>IF(L8="","",L8)</f>
        <v/>
      </c>
      <c r="R57" s="478">
        <v>1</v>
      </c>
      <c r="S57" s="479">
        <f t="shared" ref="S57:AK57" si="108">R57+IF(BF57&lt;65536,1,2)</f>
        <v>3</v>
      </c>
      <c r="T57" s="479">
        <f t="shared" si="108"/>
        <v>5</v>
      </c>
      <c r="U57" s="479">
        <f t="shared" si="108"/>
        <v>7</v>
      </c>
      <c r="V57" s="479">
        <f t="shared" si="108"/>
        <v>9</v>
      </c>
      <c r="W57" s="479">
        <f t="shared" si="108"/>
        <v>11</v>
      </c>
      <c r="X57" s="479">
        <f t="shared" si="108"/>
        <v>13</v>
      </c>
      <c r="Y57" s="479">
        <f t="shared" si="108"/>
        <v>15</v>
      </c>
      <c r="Z57" s="479">
        <f t="shared" si="108"/>
        <v>17</v>
      </c>
      <c r="AA57" s="479">
        <f t="shared" si="108"/>
        <v>19</v>
      </c>
      <c r="AB57" s="479">
        <f t="shared" si="108"/>
        <v>21</v>
      </c>
      <c r="AC57" s="479">
        <f t="shared" si="108"/>
        <v>23</v>
      </c>
      <c r="AD57" s="479">
        <f t="shared" si="108"/>
        <v>25</v>
      </c>
      <c r="AE57" s="479">
        <f t="shared" si="108"/>
        <v>27</v>
      </c>
      <c r="AF57" s="479">
        <f t="shared" si="108"/>
        <v>29</v>
      </c>
      <c r="AG57" s="479">
        <f t="shared" si="108"/>
        <v>31</v>
      </c>
      <c r="AH57" s="479">
        <f t="shared" si="108"/>
        <v>33</v>
      </c>
      <c r="AI57" s="479">
        <f t="shared" si="108"/>
        <v>35</v>
      </c>
      <c r="AJ57" s="479">
        <f t="shared" si="108"/>
        <v>37</v>
      </c>
      <c r="AK57" s="479">
        <f t="shared" si="108"/>
        <v>39</v>
      </c>
      <c r="AL57" s="479" t="str">
        <f t="shared" si="7"/>
        <v/>
      </c>
      <c r="AM57" s="479" t="str">
        <f t="shared" si="8"/>
        <v/>
      </c>
      <c r="AN57" s="479" t="str">
        <f t="shared" si="9"/>
        <v/>
      </c>
      <c r="AO57" s="479" t="str">
        <f t="shared" si="10"/>
        <v/>
      </c>
      <c r="AP57" s="479" t="str">
        <f t="shared" si="11"/>
        <v/>
      </c>
      <c r="AQ57" s="479" t="str">
        <f t="shared" si="12"/>
        <v/>
      </c>
      <c r="AR57" s="479" t="str">
        <f t="shared" si="13"/>
        <v/>
      </c>
      <c r="AS57" s="479" t="str">
        <f t="shared" si="14"/>
        <v/>
      </c>
      <c r="AT57" s="479" t="str">
        <f t="shared" si="15"/>
        <v/>
      </c>
      <c r="AU57" s="479" t="str">
        <f t="shared" si="16"/>
        <v/>
      </c>
      <c r="AV57" s="479" t="str">
        <f t="shared" si="17"/>
        <v/>
      </c>
      <c r="AW57" s="479" t="str">
        <f t="shared" si="18"/>
        <v/>
      </c>
      <c r="AX57" s="479" t="str">
        <f t="shared" si="19"/>
        <v/>
      </c>
      <c r="AY57" s="479" t="str">
        <f t="shared" si="20"/>
        <v/>
      </c>
      <c r="AZ57" s="479" t="str">
        <f t="shared" si="21"/>
        <v/>
      </c>
      <c r="BA57" s="479" t="str">
        <f t="shared" si="22"/>
        <v/>
      </c>
      <c r="BB57" s="479" t="str">
        <f t="shared" si="23"/>
        <v/>
      </c>
      <c r="BC57" s="479" t="str">
        <f t="shared" si="24"/>
        <v/>
      </c>
      <c r="BD57" s="479" t="str">
        <f t="shared" si="25"/>
        <v/>
      </c>
      <c r="BE57" s="479" t="str">
        <f t="shared" si="26"/>
        <v/>
      </c>
      <c r="BF57" s="479" t="str">
        <f t="shared" si="27"/>
        <v/>
      </c>
      <c r="BG57" s="479" t="str">
        <f t="shared" si="28"/>
        <v/>
      </c>
      <c r="BH57" s="479" t="str">
        <f t="shared" si="29"/>
        <v/>
      </c>
      <c r="BI57" s="479" t="str">
        <f t="shared" si="30"/>
        <v/>
      </c>
      <c r="BJ57" s="479" t="str">
        <f t="shared" si="31"/>
        <v/>
      </c>
      <c r="BK57" s="479" t="str">
        <f t="shared" si="32"/>
        <v/>
      </c>
      <c r="BL57" s="479" t="str">
        <f t="shared" si="33"/>
        <v/>
      </c>
      <c r="BM57" s="479" t="str">
        <f t="shared" si="34"/>
        <v/>
      </c>
      <c r="BN57" s="479" t="str">
        <f t="shared" si="35"/>
        <v/>
      </c>
      <c r="BO57" s="479" t="str">
        <f t="shared" si="36"/>
        <v/>
      </c>
      <c r="BP57" s="479" t="str">
        <f t="shared" si="37"/>
        <v/>
      </c>
      <c r="BQ57" s="479" t="str">
        <f t="shared" si="38"/>
        <v/>
      </c>
      <c r="BR57" s="479" t="str">
        <f t="shared" si="39"/>
        <v/>
      </c>
      <c r="BS57" s="479" t="str">
        <f t="shared" si="40"/>
        <v/>
      </c>
      <c r="BT57" s="479" t="str">
        <f t="shared" si="41"/>
        <v/>
      </c>
      <c r="BU57" s="479" t="str">
        <f t="shared" si="42"/>
        <v/>
      </c>
      <c r="BV57" s="479" t="str">
        <f t="shared" si="43"/>
        <v/>
      </c>
      <c r="BW57" s="479" t="str">
        <f t="shared" si="44"/>
        <v/>
      </c>
      <c r="BX57" s="479" t="str">
        <f t="shared" si="45"/>
        <v/>
      </c>
      <c r="BY57" s="479" t="str">
        <f t="shared" si="46"/>
        <v/>
      </c>
      <c r="BZ57" s="479" t="str">
        <f t="shared" si="47"/>
        <v/>
      </c>
      <c r="CA57" s="479" t="str">
        <f t="shared" si="48"/>
        <v/>
      </c>
      <c r="CB57" s="479" t="str">
        <f t="shared" si="49"/>
        <v/>
      </c>
      <c r="CC57" s="479" t="str">
        <f t="shared" si="50"/>
        <v/>
      </c>
      <c r="CD57" s="479" t="str">
        <f t="shared" si="51"/>
        <v/>
      </c>
      <c r="CE57" s="479" t="str">
        <f t="shared" si="52"/>
        <v/>
      </c>
      <c r="CF57" s="479" t="str">
        <f t="shared" si="53"/>
        <v/>
      </c>
      <c r="CG57" s="479" t="str">
        <f t="shared" si="54"/>
        <v/>
      </c>
      <c r="CH57" s="479" t="str">
        <f t="shared" si="55"/>
        <v/>
      </c>
      <c r="CI57" s="479" t="str">
        <f t="shared" si="56"/>
        <v/>
      </c>
      <c r="CJ57" s="479" t="str">
        <f t="shared" si="57"/>
        <v/>
      </c>
      <c r="CK57" s="479" t="str">
        <f t="shared" si="58"/>
        <v/>
      </c>
      <c r="CL57" s="479" t="str">
        <f t="shared" si="59"/>
        <v/>
      </c>
      <c r="CM57" s="479" t="str">
        <f t="shared" si="60"/>
        <v/>
      </c>
      <c r="CN57" s="479" t="str">
        <f t="shared" si="61"/>
        <v/>
      </c>
      <c r="CO57" s="479" t="str">
        <f t="shared" si="62"/>
        <v/>
      </c>
      <c r="CP57" s="479" t="str">
        <f t="shared" si="63"/>
        <v/>
      </c>
      <c r="CQ57" s="479" t="str">
        <f t="shared" si="64"/>
        <v/>
      </c>
      <c r="CR57" s="479" t="str">
        <f t="shared" si="65"/>
        <v/>
      </c>
      <c r="CS57" s="469" t="str">
        <f t="shared" si="66"/>
        <v/>
      </c>
      <c r="CT57" s="490">
        <f t="shared" si="67"/>
        <v>0</v>
      </c>
      <c r="CU57" s="491" t="str">
        <f t="shared" si="68"/>
        <v/>
      </c>
      <c r="CV57" s="148" t="str">
        <f t="shared" si="4"/>
        <v/>
      </c>
      <c r="CW57" s="266">
        <f t="shared" si="5"/>
        <v>68719575040</v>
      </c>
    </row>
    <row r="58" spans="1:101">
      <c r="N58" s="147" t="s">
        <v>27</v>
      </c>
      <c r="O58" s="97" t="s">
        <v>29</v>
      </c>
      <c r="P58" s="145" t="s">
        <v>94</v>
      </c>
      <c r="Q58" s="475" t="str">
        <f>IF(F10="","",F10)</f>
        <v/>
      </c>
      <c r="R58" s="478">
        <v>1</v>
      </c>
      <c r="S58" s="479">
        <f t="shared" ref="S58:AK58" si="109">R58+IF(BF58&lt;65536,1,2)</f>
        <v>3</v>
      </c>
      <c r="T58" s="479">
        <f t="shared" si="109"/>
        <v>5</v>
      </c>
      <c r="U58" s="479">
        <f t="shared" si="109"/>
        <v>7</v>
      </c>
      <c r="V58" s="479">
        <f t="shared" si="109"/>
        <v>9</v>
      </c>
      <c r="W58" s="479">
        <f t="shared" si="109"/>
        <v>11</v>
      </c>
      <c r="X58" s="479">
        <f t="shared" si="109"/>
        <v>13</v>
      </c>
      <c r="Y58" s="479">
        <f t="shared" si="109"/>
        <v>15</v>
      </c>
      <c r="Z58" s="479">
        <f t="shared" si="109"/>
        <v>17</v>
      </c>
      <c r="AA58" s="479">
        <f t="shared" si="109"/>
        <v>19</v>
      </c>
      <c r="AB58" s="479">
        <f t="shared" si="109"/>
        <v>21</v>
      </c>
      <c r="AC58" s="479">
        <f t="shared" si="109"/>
        <v>23</v>
      </c>
      <c r="AD58" s="479">
        <f t="shared" si="109"/>
        <v>25</v>
      </c>
      <c r="AE58" s="479">
        <f t="shared" si="109"/>
        <v>27</v>
      </c>
      <c r="AF58" s="479">
        <f t="shared" si="109"/>
        <v>29</v>
      </c>
      <c r="AG58" s="479">
        <f t="shared" si="109"/>
        <v>31</v>
      </c>
      <c r="AH58" s="479">
        <f t="shared" si="109"/>
        <v>33</v>
      </c>
      <c r="AI58" s="479">
        <f t="shared" si="109"/>
        <v>35</v>
      </c>
      <c r="AJ58" s="479">
        <f t="shared" si="109"/>
        <v>37</v>
      </c>
      <c r="AK58" s="479">
        <f t="shared" si="109"/>
        <v>39</v>
      </c>
      <c r="AL58" s="479" t="str">
        <f t="shared" si="7"/>
        <v/>
      </c>
      <c r="AM58" s="479" t="str">
        <f t="shared" si="8"/>
        <v/>
      </c>
      <c r="AN58" s="479" t="str">
        <f t="shared" si="9"/>
        <v/>
      </c>
      <c r="AO58" s="479" t="str">
        <f t="shared" si="10"/>
        <v/>
      </c>
      <c r="AP58" s="479" t="str">
        <f t="shared" si="11"/>
        <v/>
      </c>
      <c r="AQ58" s="479" t="str">
        <f t="shared" si="12"/>
        <v/>
      </c>
      <c r="AR58" s="479" t="str">
        <f t="shared" si="13"/>
        <v/>
      </c>
      <c r="AS58" s="479" t="str">
        <f t="shared" si="14"/>
        <v/>
      </c>
      <c r="AT58" s="479" t="str">
        <f t="shared" si="15"/>
        <v/>
      </c>
      <c r="AU58" s="479" t="str">
        <f t="shared" si="16"/>
        <v/>
      </c>
      <c r="AV58" s="479" t="str">
        <f t="shared" si="17"/>
        <v/>
      </c>
      <c r="AW58" s="479" t="str">
        <f t="shared" si="18"/>
        <v/>
      </c>
      <c r="AX58" s="479" t="str">
        <f t="shared" si="19"/>
        <v/>
      </c>
      <c r="AY58" s="479" t="str">
        <f t="shared" si="20"/>
        <v/>
      </c>
      <c r="AZ58" s="479" t="str">
        <f t="shared" si="21"/>
        <v/>
      </c>
      <c r="BA58" s="479" t="str">
        <f t="shared" si="22"/>
        <v/>
      </c>
      <c r="BB58" s="479" t="str">
        <f t="shared" si="23"/>
        <v/>
      </c>
      <c r="BC58" s="479" t="str">
        <f t="shared" si="24"/>
        <v/>
      </c>
      <c r="BD58" s="479" t="str">
        <f t="shared" si="25"/>
        <v/>
      </c>
      <c r="BE58" s="479" t="str">
        <f t="shared" si="26"/>
        <v/>
      </c>
      <c r="BF58" s="479" t="str">
        <f t="shared" si="27"/>
        <v/>
      </c>
      <c r="BG58" s="479" t="str">
        <f t="shared" si="28"/>
        <v/>
      </c>
      <c r="BH58" s="479" t="str">
        <f t="shared" si="29"/>
        <v/>
      </c>
      <c r="BI58" s="479" t="str">
        <f t="shared" si="30"/>
        <v/>
      </c>
      <c r="BJ58" s="479" t="str">
        <f t="shared" si="31"/>
        <v/>
      </c>
      <c r="BK58" s="479" t="str">
        <f t="shared" si="32"/>
        <v/>
      </c>
      <c r="BL58" s="479" t="str">
        <f t="shared" si="33"/>
        <v/>
      </c>
      <c r="BM58" s="479" t="str">
        <f t="shared" si="34"/>
        <v/>
      </c>
      <c r="BN58" s="479" t="str">
        <f t="shared" si="35"/>
        <v/>
      </c>
      <c r="BO58" s="479" t="str">
        <f t="shared" si="36"/>
        <v/>
      </c>
      <c r="BP58" s="479" t="str">
        <f t="shared" si="37"/>
        <v/>
      </c>
      <c r="BQ58" s="479" t="str">
        <f t="shared" si="38"/>
        <v/>
      </c>
      <c r="BR58" s="479" t="str">
        <f t="shared" si="39"/>
        <v/>
      </c>
      <c r="BS58" s="479" t="str">
        <f t="shared" si="40"/>
        <v/>
      </c>
      <c r="BT58" s="479" t="str">
        <f t="shared" si="41"/>
        <v/>
      </c>
      <c r="BU58" s="479" t="str">
        <f t="shared" si="42"/>
        <v/>
      </c>
      <c r="BV58" s="479" t="str">
        <f t="shared" si="43"/>
        <v/>
      </c>
      <c r="BW58" s="479" t="str">
        <f t="shared" si="44"/>
        <v/>
      </c>
      <c r="BX58" s="479" t="str">
        <f t="shared" si="45"/>
        <v/>
      </c>
      <c r="BY58" s="479" t="str">
        <f t="shared" si="46"/>
        <v/>
      </c>
      <c r="BZ58" s="479" t="str">
        <f t="shared" si="47"/>
        <v/>
      </c>
      <c r="CA58" s="479" t="str">
        <f t="shared" si="48"/>
        <v/>
      </c>
      <c r="CB58" s="479" t="str">
        <f t="shared" si="49"/>
        <v/>
      </c>
      <c r="CC58" s="479" t="str">
        <f t="shared" si="50"/>
        <v/>
      </c>
      <c r="CD58" s="479" t="str">
        <f t="shared" si="51"/>
        <v/>
      </c>
      <c r="CE58" s="479" t="str">
        <f t="shared" si="52"/>
        <v/>
      </c>
      <c r="CF58" s="479" t="str">
        <f t="shared" si="53"/>
        <v/>
      </c>
      <c r="CG58" s="479" t="str">
        <f t="shared" si="54"/>
        <v/>
      </c>
      <c r="CH58" s="479" t="str">
        <f t="shared" si="55"/>
        <v/>
      </c>
      <c r="CI58" s="479" t="str">
        <f t="shared" si="56"/>
        <v/>
      </c>
      <c r="CJ58" s="479" t="str">
        <f t="shared" si="57"/>
        <v/>
      </c>
      <c r="CK58" s="479" t="str">
        <f t="shared" si="58"/>
        <v/>
      </c>
      <c r="CL58" s="479" t="str">
        <f t="shared" si="59"/>
        <v/>
      </c>
      <c r="CM58" s="479" t="str">
        <f t="shared" si="60"/>
        <v/>
      </c>
      <c r="CN58" s="479" t="str">
        <f t="shared" si="61"/>
        <v/>
      </c>
      <c r="CO58" s="479" t="str">
        <f t="shared" si="62"/>
        <v/>
      </c>
      <c r="CP58" s="479" t="str">
        <f t="shared" si="63"/>
        <v/>
      </c>
      <c r="CQ58" s="479" t="str">
        <f t="shared" si="64"/>
        <v/>
      </c>
      <c r="CR58" s="479" t="str">
        <f t="shared" si="65"/>
        <v/>
      </c>
      <c r="CS58" s="469" t="str">
        <f t="shared" si="66"/>
        <v/>
      </c>
      <c r="CT58" s="490">
        <f t="shared" si="67"/>
        <v>0</v>
      </c>
      <c r="CU58" s="491" t="str">
        <f t="shared" si="68"/>
        <v/>
      </c>
      <c r="CV58" s="148" t="str">
        <f t="shared" si="4"/>
        <v/>
      </c>
      <c r="CW58" s="266">
        <f t="shared" si="5"/>
        <v>4398046609408</v>
      </c>
    </row>
    <row r="59" spans="1:101">
      <c r="N59" s="147" t="s">
        <v>27</v>
      </c>
      <c r="O59" s="97" t="s">
        <v>29</v>
      </c>
      <c r="P59" s="145" t="s">
        <v>96</v>
      </c>
      <c r="Q59" s="475" t="str">
        <f>IF(G10="","",G10)</f>
        <v/>
      </c>
      <c r="R59" s="478">
        <v>1</v>
      </c>
      <c r="S59" s="479">
        <f t="shared" ref="S59:AK59" si="110">R59+IF(BF59&lt;65536,1,2)</f>
        <v>3</v>
      </c>
      <c r="T59" s="479">
        <f t="shared" si="110"/>
        <v>5</v>
      </c>
      <c r="U59" s="479">
        <f t="shared" si="110"/>
        <v>7</v>
      </c>
      <c r="V59" s="479">
        <f t="shared" si="110"/>
        <v>9</v>
      </c>
      <c r="W59" s="479">
        <f t="shared" si="110"/>
        <v>11</v>
      </c>
      <c r="X59" s="479">
        <f t="shared" si="110"/>
        <v>13</v>
      </c>
      <c r="Y59" s="479">
        <f t="shared" si="110"/>
        <v>15</v>
      </c>
      <c r="Z59" s="479">
        <f t="shared" si="110"/>
        <v>17</v>
      </c>
      <c r="AA59" s="479">
        <f t="shared" si="110"/>
        <v>19</v>
      </c>
      <c r="AB59" s="479">
        <f t="shared" si="110"/>
        <v>21</v>
      </c>
      <c r="AC59" s="479">
        <f t="shared" si="110"/>
        <v>23</v>
      </c>
      <c r="AD59" s="479">
        <f t="shared" si="110"/>
        <v>25</v>
      </c>
      <c r="AE59" s="479">
        <f t="shared" si="110"/>
        <v>27</v>
      </c>
      <c r="AF59" s="479">
        <f t="shared" si="110"/>
        <v>29</v>
      </c>
      <c r="AG59" s="479">
        <f t="shared" si="110"/>
        <v>31</v>
      </c>
      <c r="AH59" s="479">
        <f t="shared" si="110"/>
        <v>33</v>
      </c>
      <c r="AI59" s="479">
        <f t="shared" si="110"/>
        <v>35</v>
      </c>
      <c r="AJ59" s="479">
        <f t="shared" si="110"/>
        <v>37</v>
      </c>
      <c r="AK59" s="479">
        <f t="shared" si="110"/>
        <v>39</v>
      </c>
      <c r="AL59" s="479" t="str">
        <f t="shared" si="7"/>
        <v/>
      </c>
      <c r="AM59" s="479" t="str">
        <f t="shared" si="8"/>
        <v/>
      </c>
      <c r="AN59" s="479" t="str">
        <f t="shared" si="9"/>
        <v/>
      </c>
      <c r="AO59" s="479" t="str">
        <f t="shared" si="10"/>
        <v/>
      </c>
      <c r="AP59" s="479" t="str">
        <f t="shared" si="11"/>
        <v/>
      </c>
      <c r="AQ59" s="479" t="str">
        <f t="shared" si="12"/>
        <v/>
      </c>
      <c r="AR59" s="479" t="str">
        <f t="shared" si="13"/>
        <v/>
      </c>
      <c r="AS59" s="479" t="str">
        <f t="shared" si="14"/>
        <v/>
      </c>
      <c r="AT59" s="479" t="str">
        <f t="shared" si="15"/>
        <v/>
      </c>
      <c r="AU59" s="479" t="str">
        <f t="shared" si="16"/>
        <v/>
      </c>
      <c r="AV59" s="479" t="str">
        <f t="shared" si="17"/>
        <v/>
      </c>
      <c r="AW59" s="479" t="str">
        <f t="shared" si="18"/>
        <v/>
      </c>
      <c r="AX59" s="479" t="str">
        <f t="shared" si="19"/>
        <v/>
      </c>
      <c r="AY59" s="479" t="str">
        <f t="shared" si="20"/>
        <v/>
      </c>
      <c r="AZ59" s="479" t="str">
        <f t="shared" si="21"/>
        <v/>
      </c>
      <c r="BA59" s="479" t="str">
        <f t="shared" si="22"/>
        <v/>
      </c>
      <c r="BB59" s="479" t="str">
        <f t="shared" si="23"/>
        <v/>
      </c>
      <c r="BC59" s="479" t="str">
        <f t="shared" si="24"/>
        <v/>
      </c>
      <c r="BD59" s="479" t="str">
        <f t="shared" si="25"/>
        <v/>
      </c>
      <c r="BE59" s="479" t="str">
        <f t="shared" si="26"/>
        <v/>
      </c>
      <c r="BF59" s="479" t="str">
        <f t="shared" si="27"/>
        <v/>
      </c>
      <c r="BG59" s="479" t="str">
        <f t="shared" si="28"/>
        <v/>
      </c>
      <c r="BH59" s="479" t="str">
        <f t="shared" si="29"/>
        <v/>
      </c>
      <c r="BI59" s="479" t="str">
        <f t="shared" si="30"/>
        <v/>
      </c>
      <c r="BJ59" s="479" t="str">
        <f t="shared" si="31"/>
        <v/>
      </c>
      <c r="BK59" s="479" t="str">
        <f t="shared" si="32"/>
        <v/>
      </c>
      <c r="BL59" s="479" t="str">
        <f t="shared" si="33"/>
        <v/>
      </c>
      <c r="BM59" s="479" t="str">
        <f t="shared" si="34"/>
        <v/>
      </c>
      <c r="BN59" s="479" t="str">
        <f t="shared" si="35"/>
        <v/>
      </c>
      <c r="BO59" s="479" t="str">
        <f t="shared" si="36"/>
        <v/>
      </c>
      <c r="BP59" s="479" t="str">
        <f t="shared" si="37"/>
        <v/>
      </c>
      <c r="BQ59" s="479" t="str">
        <f t="shared" si="38"/>
        <v/>
      </c>
      <c r="BR59" s="479" t="str">
        <f t="shared" si="39"/>
        <v/>
      </c>
      <c r="BS59" s="479" t="str">
        <f t="shared" si="40"/>
        <v/>
      </c>
      <c r="BT59" s="479" t="str">
        <f t="shared" si="41"/>
        <v/>
      </c>
      <c r="BU59" s="479" t="str">
        <f t="shared" si="42"/>
        <v/>
      </c>
      <c r="BV59" s="479" t="str">
        <f t="shared" si="43"/>
        <v/>
      </c>
      <c r="BW59" s="479" t="str">
        <f t="shared" si="44"/>
        <v/>
      </c>
      <c r="BX59" s="479" t="str">
        <f t="shared" si="45"/>
        <v/>
      </c>
      <c r="BY59" s="479" t="str">
        <f t="shared" si="46"/>
        <v/>
      </c>
      <c r="BZ59" s="479" t="str">
        <f t="shared" si="47"/>
        <v/>
      </c>
      <c r="CA59" s="479" t="str">
        <f t="shared" si="48"/>
        <v/>
      </c>
      <c r="CB59" s="479" t="str">
        <f t="shared" si="49"/>
        <v/>
      </c>
      <c r="CC59" s="479" t="str">
        <f t="shared" si="50"/>
        <v/>
      </c>
      <c r="CD59" s="479" t="str">
        <f t="shared" si="51"/>
        <v/>
      </c>
      <c r="CE59" s="479" t="str">
        <f t="shared" si="52"/>
        <v/>
      </c>
      <c r="CF59" s="479" t="str">
        <f t="shared" si="53"/>
        <v/>
      </c>
      <c r="CG59" s="479" t="str">
        <f t="shared" si="54"/>
        <v/>
      </c>
      <c r="CH59" s="479" t="str">
        <f t="shared" si="55"/>
        <v/>
      </c>
      <c r="CI59" s="479" t="str">
        <f t="shared" si="56"/>
        <v/>
      </c>
      <c r="CJ59" s="479" t="str">
        <f t="shared" si="57"/>
        <v/>
      </c>
      <c r="CK59" s="479" t="str">
        <f t="shared" si="58"/>
        <v/>
      </c>
      <c r="CL59" s="479" t="str">
        <f t="shared" si="59"/>
        <v/>
      </c>
      <c r="CM59" s="479" t="str">
        <f t="shared" si="60"/>
        <v/>
      </c>
      <c r="CN59" s="479" t="str">
        <f t="shared" si="61"/>
        <v/>
      </c>
      <c r="CO59" s="479" t="str">
        <f t="shared" si="62"/>
        <v/>
      </c>
      <c r="CP59" s="479" t="str">
        <f t="shared" si="63"/>
        <v/>
      </c>
      <c r="CQ59" s="479" t="str">
        <f t="shared" si="64"/>
        <v/>
      </c>
      <c r="CR59" s="479" t="str">
        <f t="shared" si="65"/>
        <v/>
      </c>
      <c r="CS59" s="469" t="str">
        <f t="shared" si="66"/>
        <v/>
      </c>
      <c r="CT59" s="490">
        <f t="shared" si="67"/>
        <v>0</v>
      </c>
      <c r="CU59" s="491" t="str">
        <f t="shared" si="68"/>
        <v/>
      </c>
      <c r="CV59" s="148" t="str">
        <f t="shared" si="4"/>
        <v/>
      </c>
      <c r="CW59" s="266">
        <f t="shared" si="5"/>
        <v>8796093120512</v>
      </c>
    </row>
    <row r="60" spans="1:101">
      <c r="N60" s="147" t="s">
        <v>27</v>
      </c>
      <c r="O60" s="97" t="s">
        <v>29</v>
      </c>
      <c r="P60" s="145" t="s">
        <v>98</v>
      </c>
      <c r="Q60" s="475" t="str">
        <f>IF(H10="","",H10)</f>
        <v/>
      </c>
      <c r="R60" s="478">
        <v>1</v>
      </c>
      <c r="S60" s="479">
        <f t="shared" ref="S60:AK60" si="111">R60+IF(BF60&lt;65536,1,2)</f>
        <v>3</v>
      </c>
      <c r="T60" s="479">
        <f t="shared" si="111"/>
        <v>5</v>
      </c>
      <c r="U60" s="479">
        <f t="shared" si="111"/>
        <v>7</v>
      </c>
      <c r="V60" s="479">
        <f t="shared" si="111"/>
        <v>9</v>
      </c>
      <c r="W60" s="479">
        <f t="shared" si="111"/>
        <v>11</v>
      </c>
      <c r="X60" s="479">
        <f t="shared" si="111"/>
        <v>13</v>
      </c>
      <c r="Y60" s="479">
        <f t="shared" si="111"/>
        <v>15</v>
      </c>
      <c r="Z60" s="479">
        <f t="shared" si="111"/>
        <v>17</v>
      </c>
      <c r="AA60" s="479">
        <f t="shared" si="111"/>
        <v>19</v>
      </c>
      <c r="AB60" s="479">
        <f t="shared" si="111"/>
        <v>21</v>
      </c>
      <c r="AC60" s="479">
        <f t="shared" si="111"/>
        <v>23</v>
      </c>
      <c r="AD60" s="479">
        <f t="shared" si="111"/>
        <v>25</v>
      </c>
      <c r="AE60" s="479">
        <f t="shared" si="111"/>
        <v>27</v>
      </c>
      <c r="AF60" s="479">
        <f t="shared" si="111"/>
        <v>29</v>
      </c>
      <c r="AG60" s="479">
        <f t="shared" si="111"/>
        <v>31</v>
      </c>
      <c r="AH60" s="479">
        <f t="shared" si="111"/>
        <v>33</v>
      </c>
      <c r="AI60" s="479">
        <f t="shared" si="111"/>
        <v>35</v>
      </c>
      <c r="AJ60" s="479">
        <f t="shared" si="111"/>
        <v>37</v>
      </c>
      <c r="AK60" s="479">
        <f t="shared" si="111"/>
        <v>39</v>
      </c>
      <c r="AL60" s="479" t="str">
        <f t="shared" si="7"/>
        <v/>
      </c>
      <c r="AM60" s="479" t="str">
        <f t="shared" si="8"/>
        <v/>
      </c>
      <c r="AN60" s="479" t="str">
        <f t="shared" si="9"/>
        <v/>
      </c>
      <c r="AO60" s="479" t="str">
        <f t="shared" si="10"/>
        <v/>
      </c>
      <c r="AP60" s="479" t="str">
        <f t="shared" si="11"/>
        <v/>
      </c>
      <c r="AQ60" s="479" t="str">
        <f t="shared" si="12"/>
        <v/>
      </c>
      <c r="AR60" s="479" t="str">
        <f t="shared" si="13"/>
        <v/>
      </c>
      <c r="AS60" s="479" t="str">
        <f t="shared" si="14"/>
        <v/>
      </c>
      <c r="AT60" s="479" t="str">
        <f t="shared" si="15"/>
        <v/>
      </c>
      <c r="AU60" s="479" t="str">
        <f t="shared" si="16"/>
        <v/>
      </c>
      <c r="AV60" s="479" t="str">
        <f t="shared" si="17"/>
        <v/>
      </c>
      <c r="AW60" s="479" t="str">
        <f t="shared" si="18"/>
        <v/>
      </c>
      <c r="AX60" s="479" t="str">
        <f t="shared" si="19"/>
        <v/>
      </c>
      <c r="AY60" s="479" t="str">
        <f t="shared" si="20"/>
        <v/>
      </c>
      <c r="AZ60" s="479" t="str">
        <f t="shared" si="21"/>
        <v/>
      </c>
      <c r="BA60" s="479" t="str">
        <f t="shared" si="22"/>
        <v/>
      </c>
      <c r="BB60" s="479" t="str">
        <f t="shared" si="23"/>
        <v/>
      </c>
      <c r="BC60" s="479" t="str">
        <f t="shared" si="24"/>
        <v/>
      </c>
      <c r="BD60" s="479" t="str">
        <f t="shared" si="25"/>
        <v/>
      </c>
      <c r="BE60" s="479" t="str">
        <f t="shared" si="26"/>
        <v/>
      </c>
      <c r="BF60" s="479" t="str">
        <f t="shared" si="27"/>
        <v/>
      </c>
      <c r="BG60" s="479" t="str">
        <f t="shared" si="28"/>
        <v/>
      </c>
      <c r="BH60" s="479" t="str">
        <f t="shared" si="29"/>
        <v/>
      </c>
      <c r="BI60" s="479" t="str">
        <f t="shared" si="30"/>
        <v/>
      </c>
      <c r="BJ60" s="479" t="str">
        <f t="shared" si="31"/>
        <v/>
      </c>
      <c r="BK60" s="479" t="str">
        <f t="shared" si="32"/>
        <v/>
      </c>
      <c r="BL60" s="479" t="str">
        <f t="shared" si="33"/>
        <v/>
      </c>
      <c r="BM60" s="479" t="str">
        <f t="shared" si="34"/>
        <v/>
      </c>
      <c r="BN60" s="479" t="str">
        <f t="shared" si="35"/>
        <v/>
      </c>
      <c r="BO60" s="479" t="str">
        <f t="shared" si="36"/>
        <v/>
      </c>
      <c r="BP60" s="479" t="str">
        <f t="shared" si="37"/>
        <v/>
      </c>
      <c r="BQ60" s="479" t="str">
        <f t="shared" si="38"/>
        <v/>
      </c>
      <c r="BR60" s="479" t="str">
        <f t="shared" si="39"/>
        <v/>
      </c>
      <c r="BS60" s="479" t="str">
        <f t="shared" si="40"/>
        <v/>
      </c>
      <c r="BT60" s="479" t="str">
        <f t="shared" si="41"/>
        <v/>
      </c>
      <c r="BU60" s="479" t="str">
        <f t="shared" si="42"/>
        <v/>
      </c>
      <c r="BV60" s="479" t="str">
        <f t="shared" si="43"/>
        <v/>
      </c>
      <c r="BW60" s="479" t="str">
        <f t="shared" si="44"/>
        <v/>
      </c>
      <c r="BX60" s="479" t="str">
        <f t="shared" si="45"/>
        <v/>
      </c>
      <c r="BY60" s="479" t="str">
        <f t="shared" si="46"/>
        <v/>
      </c>
      <c r="BZ60" s="479" t="str">
        <f t="shared" si="47"/>
        <v/>
      </c>
      <c r="CA60" s="479" t="str">
        <f t="shared" si="48"/>
        <v/>
      </c>
      <c r="CB60" s="479" t="str">
        <f t="shared" si="49"/>
        <v/>
      </c>
      <c r="CC60" s="479" t="str">
        <f t="shared" si="50"/>
        <v/>
      </c>
      <c r="CD60" s="479" t="str">
        <f t="shared" si="51"/>
        <v/>
      </c>
      <c r="CE60" s="479" t="str">
        <f t="shared" si="52"/>
        <v/>
      </c>
      <c r="CF60" s="479" t="str">
        <f t="shared" si="53"/>
        <v/>
      </c>
      <c r="CG60" s="479" t="str">
        <f t="shared" si="54"/>
        <v/>
      </c>
      <c r="CH60" s="479" t="str">
        <f t="shared" si="55"/>
        <v/>
      </c>
      <c r="CI60" s="479" t="str">
        <f t="shared" si="56"/>
        <v/>
      </c>
      <c r="CJ60" s="479" t="str">
        <f t="shared" si="57"/>
        <v/>
      </c>
      <c r="CK60" s="479" t="str">
        <f t="shared" si="58"/>
        <v/>
      </c>
      <c r="CL60" s="479" t="str">
        <f t="shared" si="59"/>
        <v/>
      </c>
      <c r="CM60" s="479" t="str">
        <f t="shared" si="60"/>
        <v/>
      </c>
      <c r="CN60" s="479" t="str">
        <f t="shared" si="61"/>
        <v/>
      </c>
      <c r="CO60" s="479" t="str">
        <f t="shared" si="62"/>
        <v/>
      </c>
      <c r="CP60" s="479" t="str">
        <f t="shared" si="63"/>
        <v/>
      </c>
      <c r="CQ60" s="479" t="str">
        <f t="shared" si="64"/>
        <v/>
      </c>
      <c r="CR60" s="479" t="str">
        <f t="shared" si="65"/>
        <v/>
      </c>
      <c r="CS60" s="469" t="str">
        <f t="shared" si="66"/>
        <v/>
      </c>
      <c r="CT60" s="490">
        <f t="shared" si="67"/>
        <v>0</v>
      </c>
      <c r="CU60" s="491" t="str">
        <f t="shared" si="68"/>
        <v/>
      </c>
      <c r="CV60" s="148" t="str">
        <f t="shared" si="4"/>
        <v/>
      </c>
      <c r="CW60" s="266">
        <f t="shared" si="5"/>
        <v>17592186142720</v>
      </c>
    </row>
    <row r="61" spans="1:101">
      <c r="N61" s="147" t="s">
        <v>27</v>
      </c>
      <c r="O61" s="97" t="s">
        <v>29</v>
      </c>
      <c r="P61" s="145" t="s">
        <v>100</v>
      </c>
      <c r="Q61" s="475" t="str">
        <f>IF(I10="","",I10)</f>
        <v/>
      </c>
      <c r="R61" s="478">
        <v>1</v>
      </c>
      <c r="S61" s="479">
        <f t="shared" ref="S61:AK61" si="112">R61+IF(BF61&lt;65536,1,2)</f>
        <v>3</v>
      </c>
      <c r="T61" s="479">
        <f t="shared" si="112"/>
        <v>5</v>
      </c>
      <c r="U61" s="479">
        <f t="shared" si="112"/>
        <v>7</v>
      </c>
      <c r="V61" s="479">
        <f t="shared" si="112"/>
        <v>9</v>
      </c>
      <c r="W61" s="479">
        <f t="shared" si="112"/>
        <v>11</v>
      </c>
      <c r="X61" s="479">
        <f t="shared" si="112"/>
        <v>13</v>
      </c>
      <c r="Y61" s="479">
        <f t="shared" si="112"/>
        <v>15</v>
      </c>
      <c r="Z61" s="479">
        <f t="shared" si="112"/>
        <v>17</v>
      </c>
      <c r="AA61" s="479">
        <f t="shared" si="112"/>
        <v>19</v>
      </c>
      <c r="AB61" s="479">
        <f t="shared" si="112"/>
        <v>21</v>
      </c>
      <c r="AC61" s="479">
        <f t="shared" si="112"/>
        <v>23</v>
      </c>
      <c r="AD61" s="479">
        <f t="shared" si="112"/>
        <v>25</v>
      </c>
      <c r="AE61" s="479">
        <f t="shared" si="112"/>
        <v>27</v>
      </c>
      <c r="AF61" s="479">
        <f t="shared" si="112"/>
        <v>29</v>
      </c>
      <c r="AG61" s="479">
        <f t="shared" si="112"/>
        <v>31</v>
      </c>
      <c r="AH61" s="479">
        <f t="shared" si="112"/>
        <v>33</v>
      </c>
      <c r="AI61" s="479">
        <f t="shared" si="112"/>
        <v>35</v>
      </c>
      <c r="AJ61" s="479">
        <f t="shared" si="112"/>
        <v>37</v>
      </c>
      <c r="AK61" s="479">
        <f t="shared" si="112"/>
        <v>39</v>
      </c>
      <c r="AL61" s="479" t="str">
        <f t="shared" si="7"/>
        <v/>
      </c>
      <c r="AM61" s="479" t="str">
        <f t="shared" si="8"/>
        <v/>
      </c>
      <c r="AN61" s="479" t="str">
        <f t="shared" si="9"/>
        <v/>
      </c>
      <c r="AO61" s="479" t="str">
        <f t="shared" si="10"/>
        <v/>
      </c>
      <c r="AP61" s="479" t="str">
        <f t="shared" si="11"/>
        <v/>
      </c>
      <c r="AQ61" s="479" t="str">
        <f t="shared" si="12"/>
        <v/>
      </c>
      <c r="AR61" s="479" t="str">
        <f t="shared" si="13"/>
        <v/>
      </c>
      <c r="AS61" s="479" t="str">
        <f t="shared" si="14"/>
        <v/>
      </c>
      <c r="AT61" s="479" t="str">
        <f t="shared" si="15"/>
        <v/>
      </c>
      <c r="AU61" s="479" t="str">
        <f t="shared" si="16"/>
        <v/>
      </c>
      <c r="AV61" s="479" t="str">
        <f t="shared" si="17"/>
        <v/>
      </c>
      <c r="AW61" s="479" t="str">
        <f t="shared" si="18"/>
        <v/>
      </c>
      <c r="AX61" s="479" t="str">
        <f t="shared" si="19"/>
        <v/>
      </c>
      <c r="AY61" s="479" t="str">
        <f t="shared" si="20"/>
        <v/>
      </c>
      <c r="AZ61" s="479" t="str">
        <f t="shared" si="21"/>
        <v/>
      </c>
      <c r="BA61" s="479" t="str">
        <f t="shared" si="22"/>
        <v/>
      </c>
      <c r="BB61" s="479" t="str">
        <f t="shared" si="23"/>
        <v/>
      </c>
      <c r="BC61" s="479" t="str">
        <f t="shared" si="24"/>
        <v/>
      </c>
      <c r="BD61" s="479" t="str">
        <f t="shared" si="25"/>
        <v/>
      </c>
      <c r="BE61" s="479" t="str">
        <f t="shared" si="26"/>
        <v/>
      </c>
      <c r="BF61" s="479" t="str">
        <f t="shared" si="27"/>
        <v/>
      </c>
      <c r="BG61" s="479" t="str">
        <f t="shared" si="28"/>
        <v/>
      </c>
      <c r="BH61" s="479" t="str">
        <f t="shared" si="29"/>
        <v/>
      </c>
      <c r="BI61" s="479" t="str">
        <f t="shared" si="30"/>
        <v/>
      </c>
      <c r="BJ61" s="479" t="str">
        <f t="shared" si="31"/>
        <v/>
      </c>
      <c r="BK61" s="479" t="str">
        <f t="shared" si="32"/>
        <v/>
      </c>
      <c r="BL61" s="479" t="str">
        <f t="shared" si="33"/>
        <v/>
      </c>
      <c r="BM61" s="479" t="str">
        <f t="shared" si="34"/>
        <v/>
      </c>
      <c r="BN61" s="479" t="str">
        <f t="shared" si="35"/>
        <v/>
      </c>
      <c r="BO61" s="479" t="str">
        <f t="shared" si="36"/>
        <v/>
      </c>
      <c r="BP61" s="479" t="str">
        <f t="shared" si="37"/>
        <v/>
      </c>
      <c r="BQ61" s="479" t="str">
        <f t="shared" si="38"/>
        <v/>
      </c>
      <c r="BR61" s="479" t="str">
        <f t="shared" si="39"/>
        <v/>
      </c>
      <c r="BS61" s="479" t="str">
        <f t="shared" si="40"/>
        <v/>
      </c>
      <c r="BT61" s="479" t="str">
        <f t="shared" si="41"/>
        <v/>
      </c>
      <c r="BU61" s="479" t="str">
        <f t="shared" si="42"/>
        <v/>
      </c>
      <c r="BV61" s="479" t="str">
        <f t="shared" si="43"/>
        <v/>
      </c>
      <c r="BW61" s="479" t="str">
        <f t="shared" si="44"/>
        <v/>
      </c>
      <c r="BX61" s="479" t="str">
        <f t="shared" si="45"/>
        <v/>
      </c>
      <c r="BY61" s="479" t="str">
        <f t="shared" si="46"/>
        <v/>
      </c>
      <c r="BZ61" s="479" t="str">
        <f t="shared" si="47"/>
        <v/>
      </c>
      <c r="CA61" s="479" t="str">
        <f t="shared" si="48"/>
        <v/>
      </c>
      <c r="CB61" s="479" t="str">
        <f t="shared" si="49"/>
        <v/>
      </c>
      <c r="CC61" s="479" t="str">
        <f t="shared" si="50"/>
        <v/>
      </c>
      <c r="CD61" s="479" t="str">
        <f t="shared" si="51"/>
        <v/>
      </c>
      <c r="CE61" s="479" t="str">
        <f t="shared" si="52"/>
        <v/>
      </c>
      <c r="CF61" s="479" t="str">
        <f t="shared" si="53"/>
        <v/>
      </c>
      <c r="CG61" s="479" t="str">
        <f t="shared" si="54"/>
        <v/>
      </c>
      <c r="CH61" s="479" t="str">
        <f t="shared" si="55"/>
        <v/>
      </c>
      <c r="CI61" s="479" t="str">
        <f t="shared" si="56"/>
        <v/>
      </c>
      <c r="CJ61" s="479" t="str">
        <f t="shared" si="57"/>
        <v/>
      </c>
      <c r="CK61" s="479" t="str">
        <f t="shared" si="58"/>
        <v/>
      </c>
      <c r="CL61" s="479" t="str">
        <f t="shared" si="59"/>
        <v/>
      </c>
      <c r="CM61" s="479" t="str">
        <f t="shared" si="60"/>
        <v/>
      </c>
      <c r="CN61" s="479" t="str">
        <f t="shared" si="61"/>
        <v/>
      </c>
      <c r="CO61" s="479" t="str">
        <f t="shared" si="62"/>
        <v/>
      </c>
      <c r="CP61" s="479" t="str">
        <f t="shared" si="63"/>
        <v/>
      </c>
      <c r="CQ61" s="479" t="str">
        <f t="shared" si="64"/>
        <v/>
      </c>
      <c r="CR61" s="479" t="str">
        <f t="shared" si="65"/>
        <v/>
      </c>
      <c r="CS61" s="469" t="str">
        <f t="shared" si="66"/>
        <v/>
      </c>
      <c r="CT61" s="490">
        <f t="shared" si="67"/>
        <v>0</v>
      </c>
      <c r="CU61" s="491" t="str">
        <f t="shared" si="68"/>
        <v/>
      </c>
      <c r="CV61" s="148" t="str">
        <f t="shared" si="4"/>
        <v/>
      </c>
      <c r="CW61" s="266">
        <f t="shared" si="5"/>
        <v>35184372187136</v>
      </c>
    </row>
    <row r="62" spans="1:101">
      <c r="N62" s="147" t="s">
        <v>27</v>
      </c>
      <c r="O62" s="97" t="s">
        <v>29</v>
      </c>
      <c r="P62" s="316" t="s">
        <v>102</v>
      </c>
      <c r="Q62" s="475" t="str">
        <f>IF(J10="","",J10)</f>
        <v/>
      </c>
      <c r="R62" s="478">
        <v>1</v>
      </c>
      <c r="S62" s="479">
        <f t="shared" ref="S62:AK62" si="113">R62+IF(BF62&lt;65536,1,2)</f>
        <v>3</v>
      </c>
      <c r="T62" s="479">
        <f t="shared" si="113"/>
        <v>5</v>
      </c>
      <c r="U62" s="479">
        <f t="shared" si="113"/>
        <v>7</v>
      </c>
      <c r="V62" s="479">
        <f t="shared" si="113"/>
        <v>9</v>
      </c>
      <c r="W62" s="479">
        <f t="shared" si="113"/>
        <v>11</v>
      </c>
      <c r="X62" s="479">
        <f t="shared" si="113"/>
        <v>13</v>
      </c>
      <c r="Y62" s="479">
        <f t="shared" si="113"/>
        <v>15</v>
      </c>
      <c r="Z62" s="479">
        <f t="shared" si="113"/>
        <v>17</v>
      </c>
      <c r="AA62" s="479">
        <f t="shared" si="113"/>
        <v>19</v>
      </c>
      <c r="AB62" s="479">
        <f t="shared" si="113"/>
        <v>21</v>
      </c>
      <c r="AC62" s="479">
        <f t="shared" si="113"/>
        <v>23</v>
      </c>
      <c r="AD62" s="479">
        <f t="shared" si="113"/>
        <v>25</v>
      </c>
      <c r="AE62" s="479">
        <f t="shared" si="113"/>
        <v>27</v>
      </c>
      <c r="AF62" s="479">
        <f t="shared" si="113"/>
        <v>29</v>
      </c>
      <c r="AG62" s="479">
        <f t="shared" si="113"/>
        <v>31</v>
      </c>
      <c r="AH62" s="479">
        <f t="shared" si="113"/>
        <v>33</v>
      </c>
      <c r="AI62" s="479">
        <f t="shared" si="113"/>
        <v>35</v>
      </c>
      <c r="AJ62" s="479">
        <f t="shared" si="113"/>
        <v>37</v>
      </c>
      <c r="AK62" s="479">
        <f t="shared" si="113"/>
        <v>39</v>
      </c>
      <c r="AL62" s="479" t="str">
        <f t="shared" si="7"/>
        <v/>
      </c>
      <c r="AM62" s="479" t="str">
        <f t="shared" si="8"/>
        <v/>
      </c>
      <c r="AN62" s="479" t="str">
        <f t="shared" si="9"/>
        <v/>
      </c>
      <c r="AO62" s="479" t="str">
        <f t="shared" si="10"/>
        <v/>
      </c>
      <c r="AP62" s="479" t="str">
        <f t="shared" si="11"/>
        <v/>
      </c>
      <c r="AQ62" s="479" t="str">
        <f t="shared" si="12"/>
        <v/>
      </c>
      <c r="AR62" s="479" t="str">
        <f t="shared" si="13"/>
        <v/>
      </c>
      <c r="AS62" s="479" t="str">
        <f t="shared" si="14"/>
        <v/>
      </c>
      <c r="AT62" s="479" t="str">
        <f t="shared" si="15"/>
        <v/>
      </c>
      <c r="AU62" s="479" t="str">
        <f t="shared" si="16"/>
        <v/>
      </c>
      <c r="AV62" s="479" t="str">
        <f t="shared" si="17"/>
        <v/>
      </c>
      <c r="AW62" s="479" t="str">
        <f t="shared" si="18"/>
        <v/>
      </c>
      <c r="AX62" s="479" t="str">
        <f t="shared" si="19"/>
        <v/>
      </c>
      <c r="AY62" s="479" t="str">
        <f t="shared" si="20"/>
        <v/>
      </c>
      <c r="AZ62" s="479" t="str">
        <f t="shared" si="21"/>
        <v/>
      </c>
      <c r="BA62" s="479" t="str">
        <f t="shared" si="22"/>
        <v/>
      </c>
      <c r="BB62" s="479" t="str">
        <f t="shared" si="23"/>
        <v/>
      </c>
      <c r="BC62" s="479" t="str">
        <f t="shared" si="24"/>
        <v/>
      </c>
      <c r="BD62" s="479" t="str">
        <f t="shared" si="25"/>
        <v/>
      </c>
      <c r="BE62" s="479" t="str">
        <f t="shared" si="26"/>
        <v/>
      </c>
      <c r="BF62" s="479" t="str">
        <f t="shared" si="27"/>
        <v/>
      </c>
      <c r="BG62" s="479" t="str">
        <f t="shared" si="28"/>
        <v/>
      </c>
      <c r="BH62" s="479" t="str">
        <f t="shared" si="29"/>
        <v/>
      </c>
      <c r="BI62" s="479" t="str">
        <f t="shared" si="30"/>
        <v/>
      </c>
      <c r="BJ62" s="479" t="str">
        <f t="shared" si="31"/>
        <v/>
      </c>
      <c r="BK62" s="479" t="str">
        <f t="shared" si="32"/>
        <v/>
      </c>
      <c r="BL62" s="479" t="str">
        <f t="shared" si="33"/>
        <v/>
      </c>
      <c r="BM62" s="479" t="str">
        <f t="shared" si="34"/>
        <v/>
      </c>
      <c r="BN62" s="479" t="str">
        <f t="shared" si="35"/>
        <v/>
      </c>
      <c r="BO62" s="479" t="str">
        <f t="shared" si="36"/>
        <v/>
      </c>
      <c r="BP62" s="479" t="str">
        <f t="shared" si="37"/>
        <v/>
      </c>
      <c r="BQ62" s="479" t="str">
        <f t="shared" si="38"/>
        <v/>
      </c>
      <c r="BR62" s="479" t="str">
        <f t="shared" si="39"/>
        <v/>
      </c>
      <c r="BS62" s="479" t="str">
        <f t="shared" si="40"/>
        <v/>
      </c>
      <c r="BT62" s="479" t="str">
        <f t="shared" si="41"/>
        <v/>
      </c>
      <c r="BU62" s="479" t="str">
        <f t="shared" si="42"/>
        <v/>
      </c>
      <c r="BV62" s="479" t="str">
        <f t="shared" si="43"/>
        <v/>
      </c>
      <c r="BW62" s="479" t="str">
        <f t="shared" si="44"/>
        <v/>
      </c>
      <c r="BX62" s="479" t="str">
        <f t="shared" si="45"/>
        <v/>
      </c>
      <c r="BY62" s="479" t="str">
        <f t="shared" si="46"/>
        <v/>
      </c>
      <c r="BZ62" s="479" t="str">
        <f t="shared" si="47"/>
        <v/>
      </c>
      <c r="CA62" s="479" t="str">
        <f t="shared" si="48"/>
        <v/>
      </c>
      <c r="CB62" s="479" t="str">
        <f t="shared" si="49"/>
        <v/>
      </c>
      <c r="CC62" s="479" t="str">
        <f t="shared" si="50"/>
        <v/>
      </c>
      <c r="CD62" s="479" t="str">
        <f t="shared" si="51"/>
        <v/>
      </c>
      <c r="CE62" s="479" t="str">
        <f t="shared" si="52"/>
        <v/>
      </c>
      <c r="CF62" s="479" t="str">
        <f t="shared" si="53"/>
        <v/>
      </c>
      <c r="CG62" s="479" t="str">
        <f t="shared" si="54"/>
        <v/>
      </c>
      <c r="CH62" s="479" t="str">
        <f t="shared" si="55"/>
        <v/>
      </c>
      <c r="CI62" s="479" t="str">
        <f t="shared" si="56"/>
        <v/>
      </c>
      <c r="CJ62" s="479" t="str">
        <f t="shared" si="57"/>
        <v/>
      </c>
      <c r="CK62" s="479" t="str">
        <f t="shared" si="58"/>
        <v/>
      </c>
      <c r="CL62" s="479" t="str">
        <f t="shared" si="59"/>
        <v/>
      </c>
      <c r="CM62" s="479" t="str">
        <f t="shared" si="60"/>
        <v/>
      </c>
      <c r="CN62" s="479" t="str">
        <f t="shared" si="61"/>
        <v/>
      </c>
      <c r="CO62" s="479" t="str">
        <f t="shared" si="62"/>
        <v/>
      </c>
      <c r="CP62" s="479" t="str">
        <f t="shared" si="63"/>
        <v/>
      </c>
      <c r="CQ62" s="479" t="str">
        <f t="shared" si="64"/>
        <v/>
      </c>
      <c r="CR62" s="479" t="str">
        <f t="shared" si="65"/>
        <v/>
      </c>
      <c r="CS62" s="469" t="str">
        <f t="shared" si="66"/>
        <v/>
      </c>
      <c r="CT62" s="490">
        <f t="shared" si="67"/>
        <v>0</v>
      </c>
      <c r="CU62" s="491" t="str">
        <f t="shared" si="68"/>
        <v/>
      </c>
      <c r="CV62" s="148" t="str">
        <f t="shared" si="4"/>
        <v/>
      </c>
      <c r="CW62" s="266">
        <f t="shared" si="5"/>
        <v>70368744275968</v>
      </c>
    </row>
    <row r="63" spans="1:101">
      <c r="N63" s="149" t="s">
        <v>27</v>
      </c>
      <c r="O63" s="150" t="s">
        <v>29</v>
      </c>
      <c r="P63" s="317" t="s">
        <v>103</v>
      </c>
      <c r="Q63" s="476" t="str">
        <f>IF(K10="","",K10)</f>
        <v/>
      </c>
      <c r="R63" s="480">
        <v>1</v>
      </c>
      <c r="S63" s="481">
        <f t="shared" ref="S63:AK63" si="114">R63+IF(BF63&lt;65536,1,2)</f>
        <v>3</v>
      </c>
      <c r="T63" s="481">
        <f t="shared" si="114"/>
        <v>5</v>
      </c>
      <c r="U63" s="481">
        <f t="shared" si="114"/>
        <v>7</v>
      </c>
      <c r="V63" s="481">
        <f t="shared" si="114"/>
        <v>9</v>
      </c>
      <c r="W63" s="481">
        <f t="shared" si="114"/>
        <v>11</v>
      </c>
      <c r="X63" s="481">
        <f t="shared" si="114"/>
        <v>13</v>
      </c>
      <c r="Y63" s="481">
        <f t="shared" si="114"/>
        <v>15</v>
      </c>
      <c r="Z63" s="481">
        <f t="shared" si="114"/>
        <v>17</v>
      </c>
      <c r="AA63" s="481">
        <f t="shared" si="114"/>
        <v>19</v>
      </c>
      <c r="AB63" s="481">
        <f t="shared" si="114"/>
        <v>21</v>
      </c>
      <c r="AC63" s="481">
        <f t="shared" si="114"/>
        <v>23</v>
      </c>
      <c r="AD63" s="481">
        <f t="shared" si="114"/>
        <v>25</v>
      </c>
      <c r="AE63" s="481">
        <f t="shared" si="114"/>
        <v>27</v>
      </c>
      <c r="AF63" s="481">
        <f t="shared" si="114"/>
        <v>29</v>
      </c>
      <c r="AG63" s="481">
        <f t="shared" si="114"/>
        <v>31</v>
      </c>
      <c r="AH63" s="481">
        <f t="shared" si="114"/>
        <v>33</v>
      </c>
      <c r="AI63" s="481">
        <f t="shared" si="114"/>
        <v>35</v>
      </c>
      <c r="AJ63" s="481">
        <f t="shared" si="114"/>
        <v>37</v>
      </c>
      <c r="AK63" s="481">
        <f t="shared" si="114"/>
        <v>39</v>
      </c>
      <c r="AL63" s="481" t="str">
        <f t="shared" si="7"/>
        <v/>
      </c>
      <c r="AM63" s="481" t="str">
        <f t="shared" si="8"/>
        <v/>
      </c>
      <c r="AN63" s="481" t="str">
        <f t="shared" si="9"/>
        <v/>
      </c>
      <c r="AO63" s="481" t="str">
        <f t="shared" si="10"/>
        <v/>
      </c>
      <c r="AP63" s="481" t="str">
        <f t="shared" si="11"/>
        <v/>
      </c>
      <c r="AQ63" s="481" t="str">
        <f t="shared" si="12"/>
        <v/>
      </c>
      <c r="AR63" s="481" t="str">
        <f t="shared" si="13"/>
        <v/>
      </c>
      <c r="AS63" s="481" t="str">
        <f t="shared" si="14"/>
        <v/>
      </c>
      <c r="AT63" s="481" t="str">
        <f t="shared" si="15"/>
        <v/>
      </c>
      <c r="AU63" s="481" t="str">
        <f t="shared" si="16"/>
        <v/>
      </c>
      <c r="AV63" s="481" t="str">
        <f t="shared" si="17"/>
        <v/>
      </c>
      <c r="AW63" s="481" t="str">
        <f t="shared" si="18"/>
        <v/>
      </c>
      <c r="AX63" s="481" t="str">
        <f t="shared" si="19"/>
        <v/>
      </c>
      <c r="AY63" s="481" t="str">
        <f t="shared" si="20"/>
        <v/>
      </c>
      <c r="AZ63" s="481" t="str">
        <f t="shared" si="21"/>
        <v/>
      </c>
      <c r="BA63" s="481" t="str">
        <f t="shared" si="22"/>
        <v/>
      </c>
      <c r="BB63" s="481" t="str">
        <f t="shared" si="23"/>
        <v/>
      </c>
      <c r="BC63" s="481" t="str">
        <f t="shared" si="24"/>
        <v/>
      </c>
      <c r="BD63" s="481" t="str">
        <f t="shared" si="25"/>
        <v/>
      </c>
      <c r="BE63" s="481" t="str">
        <f t="shared" si="26"/>
        <v/>
      </c>
      <c r="BF63" s="481" t="str">
        <f t="shared" si="27"/>
        <v/>
      </c>
      <c r="BG63" s="481" t="str">
        <f t="shared" si="28"/>
        <v/>
      </c>
      <c r="BH63" s="481" t="str">
        <f t="shared" si="29"/>
        <v/>
      </c>
      <c r="BI63" s="481" t="str">
        <f t="shared" si="30"/>
        <v/>
      </c>
      <c r="BJ63" s="481" t="str">
        <f t="shared" si="31"/>
        <v/>
      </c>
      <c r="BK63" s="481" t="str">
        <f t="shared" si="32"/>
        <v/>
      </c>
      <c r="BL63" s="481" t="str">
        <f t="shared" si="33"/>
        <v/>
      </c>
      <c r="BM63" s="481" t="str">
        <f t="shared" si="34"/>
        <v/>
      </c>
      <c r="BN63" s="481" t="str">
        <f t="shared" si="35"/>
        <v/>
      </c>
      <c r="BO63" s="481" t="str">
        <f t="shared" si="36"/>
        <v/>
      </c>
      <c r="BP63" s="481" t="str">
        <f t="shared" si="37"/>
        <v/>
      </c>
      <c r="BQ63" s="481" t="str">
        <f t="shared" si="38"/>
        <v/>
      </c>
      <c r="BR63" s="481" t="str">
        <f t="shared" si="39"/>
        <v/>
      </c>
      <c r="BS63" s="481" t="str">
        <f t="shared" si="40"/>
        <v/>
      </c>
      <c r="BT63" s="481" t="str">
        <f t="shared" si="41"/>
        <v/>
      </c>
      <c r="BU63" s="481" t="str">
        <f t="shared" si="42"/>
        <v/>
      </c>
      <c r="BV63" s="481" t="str">
        <f t="shared" si="43"/>
        <v/>
      </c>
      <c r="BW63" s="481" t="str">
        <f t="shared" si="44"/>
        <v/>
      </c>
      <c r="BX63" s="481" t="str">
        <f t="shared" si="45"/>
        <v/>
      </c>
      <c r="BY63" s="481" t="str">
        <f t="shared" si="46"/>
        <v/>
      </c>
      <c r="BZ63" s="481" t="str">
        <f t="shared" si="47"/>
        <v/>
      </c>
      <c r="CA63" s="481" t="str">
        <f t="shared" si="48"/>
        <v/>
      </c>
      <c r="CB63" s="481" t="str">
        <f t="shared" si="49"/>
        <v/>
      </c>
      <c r="CC63" s="481" t="str">
        <f t="shared" si="50"/>
        <v/>
      </c>
      <c r="CD63" s="481" t="str">
        <f t="shared" si="51"/>
        <v/>
      </c>
      <c r="CE63" s="481" t="str">
        <f t="shared" si="52"/>
        <v/>
      </c>
      <c r="CF63" s="481" t="str">
        <f t="shared" si="53"/>
        <v/>
      </c>
      <c r="CG63" s="481" t="str">
        <f t="shared" si="54"/>
        <v/>
      </c>
      <c r="CH63" s="481" t="str">
        <f t="shared" si="55"/>
        <v/>
      </c>
      <c r="CI63" s="481" t="str">
        <f t="shared" si="56"/>
        <v/>
      </c>
      <c r="CJ63" s="481" t="str">
        <f t="shared" si="57"/>
        <v/>
      </c>
      <c r="CK63" s="481" t="str">
        <f t="shared" si="58"/>
        <v/>
      </c>
      <c r="CL63" s="481" t="str">
        <f t="shared" si="59"/>
        <v/>
      </c>
      <c r="CM63" s="481" t="str">
        <f t="shared" si="60"/>
        <v/>
      </c>
      <c r="CN63" s="481" t="str">
        <f t="shared" si="61"/>
        <v/>
      </c>
      <c r="CO63" s="481" t="str">
        <f t="shared" si="62"/>
        <v/>
      </c>
      <c r="CP63" s="481" t="str">
        <f t="shared" si="63"/>
        <v/>
      </c>
      <c r="CQ63" s="481" t="str">
        <f t="shared" si="64"/>
        <v/>
      </c>
      <c r="CR63" s="481" t="str">
        <f t="shared" si="65"/>
        <v/>
      </c>
      <c r="CS63" s="470" t="str">
        <f t="shared" si="66"/>
        <v/>
      </c>
      <c r="CT63" s="492">
        <f t="shared" si="67"/>
        <v>0</v>
      </c>
      <c r="CU63" s="493" t="str">
        <f t="shared" si="68"/>
        <v/>
      </c>
      <c r="CV63" s="151" t="str">
        <f t="shared" si="4"/>
        <v/>
      </c>
      <c r="CW63" s="267">
        <f t="shared" si="5"/>
        <v>140737488453632</v>
      </c>
    </row>
  </sheetData>
  <sheetProtection sheet="1" objects="1" scenarios="1" selectLockedCells="1"/>
  <mergeCells count="4">
    <mergeCell ref="N15:P15"/>
    <mergeCell ref="B15:F15"/>
    <mergeCell ref="B17:F17"/>
    <mergeCell ref="B16:F16"/>
  </mergeCells>
  <phoneticPr fontId="1"/>
  <dataValidations count="2">
    <dataValidation type="textLength" operator="lessThanOrEqual" showInputMessage="1" showErrorMessage="1" sqref="A4:M4" xr:uid="{67868648-0DB3-7144-8C2E-F6620A13D01E}">
      <formula1>20</formula1>
    </dataValidation>
    <dataValidation type="textLength" errorStyle="warning" operator="lessThanOrEqual" showInputMessage="1" showErrorMessage="1" errorTitle="字数制限" error="登録は１０文字まで" sqref="A8:L8 A10:K10 A6:L6" xr:uid="{3FDFDC57-BD31-8541-B194-2A96208FBA43}">
      <formula1>20</formula1>
    </dataValidation>
  </dataValidations>
  <pageMargins left="0.23622047244094491" right="0.23622047244094491" top="1.1417322834645669" bottom="0.74803149606299213" header="0.31496062992125984" footer="0.31496062992125984"/>
  <pageSetup paperSize="9" scale="86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BC11-3168-674D-8DC0-2369D903F776}">
  <dimension ref="A1:BW357"/>
  <sheetViews>
    <sheetView showGridLines="0" showRowColHeaders="0" tabSelected="1" topLeftCell="AS21" zoomScaleNormal="100" workbookViewId="0">
      <pane xSplit="1" ySplit="3" topLeftCell="AT24" activePane="bottomRight" state="frozen"/>
      <selection activeCell="AS21" sqref="AS21"/>
      <selection pane="topRight" activeCell="AT21" sqref="AT21"/>
      <selection pane="bottomLeft" activeCell="AS24" sqref="AS24"/>
      <selection pane="bottomRight" activeCell="AT24" sqref="AT24"/>
    </sheetView>
  </sheetViews>
  <sheetFormatPr baseColWidth="10" defaultColWidth="11.5703125" defaultRowHeight="20"/>
  <cols>
    <col min="1" max="1" width="12" bestFit="1" customWidth="1"/>
    <col min="2" max="3" width="8.5703125" bestFit="1" customWidth="1"/>
    <col min="4" max="4" width="8.5703125" customWidth="1"/>
    <col min="5" max="5" width="6.85546875" customWidth="1"/>
    <col min="6" max="20" width="4.5703125" customWidth="1"/>
    <col min="21" max="21" width="8" bestFit="1" customWidth="1"/>
    <col min="22" max="25" width="4.5703125" customWidth="1"/>
    <col min="26" max="26" width="12" bestFit="1" customWidth="1"/>
    <col min="27" max="27" width="2.28515625" customWidth="1"/>
    <col min="28" max="28" width="6.85546875" bestFit="1" customWidth="1"/>
    <col min="29" max="31" width="5.28515625" customWidth="1"/>
    <col min="32" max="32" width="8.5703125" customWidth="1"/>
    <col min="33" max="33" width="6.85546875" bestFit="1" customWidth="1"/>
    <col min="34" max="34" width="2.28515625" customWidth="1"/>
    <col min="35" max="35" width="8.5703125" customWidth="1"/>
    <col min="36" max="36" width="5.140625" bestFit="1" customWidth="1"/>
    <col min="37" max="37" width="6.85546875" bestFit="1" customWidth="1"/>
    <col min="38" max="38" width="8.5703125" customWidth="1"/>
    <col min="39" max="39" width="5.140625" bestFit="1" customWidth="1"/>
    <col min="40" max="40" width="6.85546875" customWidth="1"/>
    <col min="41" max="41" width="8.5703125" customWidth="1"/>
    <col min="42" max="42" width="5.140625" bestFit="1" customWidth="1"/>
    <col min="43" max="43" width="6.85546875" customWidth="1"/>
    <col min="44" max="44" width="2.28515625" customWidth="1"/>
    <col min="45" max="45" width="8" bestFit="1" customWidth="1"/>
    <col min="46" max="46" width="5.140625" bestFit="1" customWidth="1"/>
    <col min="47" max="49" width="5.140625" customWidth="1"/>
    <col min="50" max="51" width="5.28515625" bestFit="1" customWidth="1"/>
    <col min="52" max="52" width="5.140625" bestFit="1" customWidth="1"/>
    <col min="53" max="54" width="4.85546875" bestFit="1" customWidth="1"/>
    <col min="55" max="55" width="6.85546875" bestFit="1" customWidth="1"/>
    <col min="56" max="57" width="14.28515625" customWidth="1"/>
    <col min="58" max="63" width="41.28515625" customWidth="1"/>
  </cols>
  <sheetData>
    <row r="1" spans="1:61">
      <c r="A1" s="347"/>
      <c r="B1" s="347"/>
      <c r="C1" s="347"/>
      <c r="D1" s="347"/>
      <c r="E1" s="347"/>
      <c r="F1" s="348" t="s">
        <v>197</v>
      </c>
      <c r="G1" s="349"/>
      <c r="H1" s="349"/>
      <c r="I1" s="349"/>
      <c r="J1" s="349"/>
      <c r="K1" s="349"/>
      <c r="L1" s="349"/>
      <c r="M1" s="349"/>
      <c r="N1" s="349"/>
      <c r="O1" s="349"/>
      <c r="P1" s="349"/>
      <c r="Q1" s="349"/>
      <c r="R1" s="349"/>
      <c r="S1" s="349"/>
      <c r="T1" s="349"/>
      <c r="U1" s="349"/>
      <c r="V1" s="348" t="s">
        <v>198</v>
      </c>
      <c r="W1" s="349"/>
      <c r="X1" s="349"/>
      <c r="Y1" s="350"/>
      <c r="Z1" s="347"/>
      <c r="AY1" s="123"/>
      <c r="AZ1" s="44"/>
      <c r="BA1" s="44"/>
      <c r="BB1" s="44"/>
    </row>
    <row r="2" spans="1:61">
      <c r="A2" s="379" t="s">
        <v>199</v>
      </c>
      <c r="B2" s="380" t="s">
        <v>200</v>
      </c>
      <c r="C2" s="603" t="s">
        <v>201</v>
      </c>
      <c r="D2" s="603"/>
      <c r="E2" s="380" t="s">
        <v>202</v>
      </c>
      <c r="F2" s="603" t="s">
        <v>203</v>
      </c>
      <c r="G2" s="603"/>
      <c r="H2" s="603"/>
      <c r="I2" s="606" t="s">
        <v>204</v>
      </c>
      <c r="J2" s="606"/>
      <c r="K2" s="606"/>
      <c r="L2" s="603" t="s">
        <v>205</v>
      </c>
      <c r="M2" s="603"/>
      <c r="N2" s="603" t="s">
        <v>206</v>
      </c>
      <c r="O2" s="603"/>
      <c r="P2" s="603" t="s">
        <v>207</v>
      </c>
      <c r="Q2" s="603"/>
      <c r="R2" s="380" t="s">
        <v>208</v>
      </c>
      <c r="S2" s="380" t="s">
        <v>209</v>
      </c>
      <c r="T2" s="380" t="s">
        <v>210</v>
      </c>
      <c r="U2" s="413" t="s">
        <v>691</v>
      </c>
      <c r="V2" s="603" t="s">
        <v>211</v>
      </c>
      <c r="W2" s="603"/>
      <c r="X2" s="603"/>
      <c r="Y2" s="380">
        <v>1</v>
      </c>
      <c r="Z2" s="380" t="s">
        <v>212</v>
      </c>
    </row>
    <row r="3" spans="1:61">
      <c r="A3" s="456" t="s">
        <v>213</v>
      </c>
      <c r="B3" s="456" t="s">
        <v>214</v>
      </c>
      <c r="C3" s="457" t="s">
        <v>665</v>
      </c>
      <c r="D3" s="457"/>
      <c r="E3" s="456" t="s">
        <v>215</v>
      </c>
      <c r="F3" s="118" t="s">
        <v>216</v>
      </c>
      <c r="G3" s="118"/>
      <c r="H3" s="118"/>
      <c r="I3" s="118" t="s">
        <v>217</v>
      </c>
      <c r="J3" s="118"/>
      <c r="K3" s="118"/>
      <c r="L3" s="118" t="s">
        <v>658</v>
      </c>
      <c r="M3" s="118"/>
      <c r="N3" s="118" t="s">
        <v>679</v>
      </c>
      <c r="O3" s="118"/>
      <c r="P3" s="118" t="s">
        <v>680</v>
      </c>
      <c r="Q3" s="118"/>
      <c r="R3" s="118" t="s">
        <v>216</v>
      </c>
      <c r="S3" s="118" t="s">
        <v>218</v>
      </c>
      <c r="T3" s="118" t="s">
        <v>217</v>
      </c>
      <c r="U3" s="118" t="s">
        <v>658</v>
      </c>
      <c r="V3" s="118" t="s">
        <v>635</v>
      </c>
      <c r="W3" s="118"/>
      <c r="X3" s="118"/>
      <c r="Y3" s="118" t="s">
        <v>635</v>
      </c>
      <c r="Z3" s="118" t="s">
        <v>219</v>
      </c>
    </row>
    <row r="4" spans="1:61">
      <c r="A4" s="458" t="s">
        <v>220</v>
      </c>
      <c r="B4" s="459" t="s">
        <v>221</v>
      </c>
      <c r="C4" s="459" t="s">
        <v>666</v>
      </c>
      <c r="D4" s="459" t="s">
        <v>667</v>
      </c>
      <c r="E4" s="459" t="s">
        <v>222</v>
      </c>
      <c r="F4" s="400" t="s">
        <v>627</v>
      </c>
      <c r="G4" s="400"/>
      <c r="H4" s="400"/>
      <c r="I4" s="400" t="s">
        <v>627</v>
      </c>
      <c r="J4" s="400"/>
      <c r="K4" s="400"/>
      <c r="L4" s="400" t="s">
        <v>662</v>
      </c>
      <c r="M4" s="400"/>
      <c r="N4" s="400" t="s">
        <v>662</v>
      </c>
      <c r="O4" s="400"/>
      <c r="P4" s="400" t="s">
        <v>662</v>
      </c>
      <c r="Q4" s="400"/>
      <c r="R4" s="400" t="s">
        <v>627</v>
      </c>
      <c r="S4" s="400" t="s">
        <v>627</v>
      </c>
      <c r="T4" s="400" t="s">
        <v>627</v>
      </c>
      <c r="U4" s="400" t="s">
        <v>662</v>
      </c>
      <c r="V4" s="400" t="s">
        <v>627</v>
      </c>
      <c r="W4" s="400"/>
      <c r="X4" s="400"/>
      <c r="Y4" s="400" t="s">
        <v>627</v>
      </c>
      <c r="Z4" s="459"/>
    </row>
    <row r="5" spans="1:61">
      <c r="A5" s="458"/>
      <c r="B5" s="459"/>
      <c r="C5" s="459" t="s">
        <v>692</v>
      </c>
      <c r="D5" s="459" t="s">
        <v>986</v>
      </c>
      <c r="E5" s="459" t="s">
        <v>223</v>
      </c>
      <c r="F5" s="400" t="s">
        <v>625</v>
      </c>
      <c r="G5" s="400"/>
      <c r="H5" s="400"/>
      <c r="I5" s="400" t="s">
        <v>625</v>
      </c>
      <c r="J5" s="400"/>
      <c r="K5" s="400"/>
      <c r="L5" s="400" t="s">
        <v>663</v>
      </c>
      <c r="M5" s="400"/>
      <c r="N5" s="400" t="s">
        <v>663</v>
      </c>
      <c r="O5" s="400"/>
      <c r="P5" s="400" t="s">
        <v>663</v>
      </c>
      <c r="Q5" s="400"/>
      <c r="R5" s="400" t="s">
        <v>625</v>
      </c>
      <c r="S5" s="400" t="s">
        <v>625</v>
      </c>
      <c r="T5" s="400" t="s">
        <v>625</v>
      </c>
      <c r="U5" s="400" t="s">
        <v>663</v>
      </c>
      <c r="V5" s="400" t="s">
        <v>625</v>
      </c>
      <c r="W5" s="400"/>
      <c r="X5" s="400"/>
      <c r="Y5" s="400" t="s">
        <v>625</v>
      </c>
      <c r="Z5" s="459"/>
    </row>
    <row r="6" spans="1:61">
      <c r="A6" s="458"/>
      <c r="B6" s="459"/>
      <c r="C6" s="459" t="s">
        <v>668</v>
      </c>
      <c r="D6" s="459" t="s">
        <v>669</v>
      </c>
      <c r="E6" s="459"/>
      <c r="F6" s="400" t="s">
        <v>624</v>
      </c>
      <c r="G6" s="400"/>
      <c r="H6" s="400"/>
      <c r="I6" s="400" t="s">
        <v>624</v>
      </c>
      <c r="J6" s="400"/>
      <c r="K6" s="400"/>
      <c r="L6" s="400" t="s">
        <v>624</v>
      </c>
      <c r="M6" s="400"/>
      <c r="N6" s="400" t="s">
        <v>624</v>
      </c>
      <c r="O6" s="400"/>
      <c r="P6" s="400" t="s">
        <v>624</v>
      </c>
      <c r="Q6" s="400"/>
      <c r="R6" s="459" t="s">
        <v>624</v>
      </c>
      <c r="S6" s="459" t="s">
        <v>624</v>
      </c>
      <c r="T6" s="459" t="s">
        <v>624</v>
      </c>
      <c r="U6" s="400" t="s">
        <v>624</v>
      </c>
      <c r="V6" s="400" t="s">
        <v>624</v>
      </c>
      <c r="W6" s="400"/>
      <c r="X6" s="400"/>
      <c r="Y6" s="459" t="s">
        <v>624</v>
      </c>
      <c r="Z6" s="459"/>
    </row>
    <row r="7" spans="1:61">
      <c r="A7" s="458"/>
      <c r="B7" s="459"/>
      <c r="C7" s="459" t="s">
        <v>669</v>
      </c>
      <c r="D7" s="459" t="s">
        <v>671</v>
      </c>
      <c r="E7" s="459"/>
      <c r="F7" s="400" t="s">
        <v>626</v>
      </c>
      <c r="G7" s="400"/>
      <c r="H7" s="400"/>
      <c r="I7" s="400" t="s">
        <v>626</v>
      </c>
      <c r="J7" s="400"/>
      <c r="K7" s="400"/>
      <c r="L7" s="400" t="s">
        <v>681</v>
      </c>
      <c r="M7" s="400"/>
      <c r="N7" s="400" t="s">
        <v>681</v>
      </c>
      <c r="O7" s="400"/>
      <c r="P7" s="400" t="s">
        <v>681</v>
      </c>
      <c r="Q7" s="400"/>
      <c r="R7" s="400" t="s">
        <v>994</v>
      </c>
      <c r="S7" s="400" t="s">
        <v>993</v>
      </c>
      <c r="T7" s="400" t="s">
        <v>993</v>
      </c>
      <c r="U7" s="400" t="s">
        <v>631</v>
      </c>
      <c r="V7" s="400" t="s">
        <v>626</v>
      </c>
      <c r="W7" s="400"/>
      <c r="X7" s="400"/>
      <c r="Y7" s="400" t="s">
        <v>640</v>
      </c>
      <c r="Z7" s="459"/>
    </row>
    <row r="8" spans="1:61">
      <c r="A8" s="459"/>
      <c r="B8" s="459"/>
      <c r="C8" s="459" t="s">
        <v>670</v>
      </c>
      <c r="D8" s="459" t="s">
        <v>672</v>
      </c>
      <c r="E8" s="459"/>
      <c r="F8" s="400" t="s">
        <v>628</v>
      </c>
      <c r="G8" s="400"/>
      <c r="H8" s="400"/>
      <c r="I8" s="400" t="s">
        <v>628</v>
      </c>
      <c r="J8" s="400"/>
      <c r="K8" s="400"/>
      <c r="L8" s="400" t="s">
        <v>689</v>
      </c>
      <c r="M8" s="400"/>
      <c r="N8" s="400" t="s">
        <v>689</v>
      </c>
      <c r="O8" s="400"/>
      <c r="P8" s="400" t="s">
        <v>689</v>
      </c>
      <c r="Q8" s="400"/>
      <c r="R8" s="400" t="s">
        <v>631</v>
      </c>
      <c r="S8" s="400" t="s">
        <v>630</v>
      </c>
      <c r="T8" s="400" t="s">
        <v>630</v>
      </c>
      <c r="U8" s="400" t="s">
        <v>603</v>
      </c>
      <c r="V8" s="400" t="s">
        <v>628</v>
      </c>
      <c r="W8" s="400"/>
      <c r="X8" s="400"/>
      <c r="Y8" s="400" t="s">
        <v>643</v>
      </c>
      <c r="Z8" s="459"/>
    </row>
    <row r="9" spans="1:61">
      <c r="A9" s="459"/>
      <c r="B9" s="459"/>
      <c r="C9" s="459" t="s">
        <v>672</v>
      </c>
      <c r="D9" s="459" t="s">
        <v>674</v>
      </c>
      <c r="E9" s="459"/>
      <c r="F9" s="400" t="s">
        <v>629</v>
      </c>
      <c r="G9" s="400"/>
      <c r="H9" s="400"/>
      <c r="I9" s="400" t="s">
        <v>629</v>
      </c>
      <c r="J9" s="400"/>
      <c r="K9" s="400"/>
      <c r="L9" s="400" t="s">
        <v>682</v>
      </c>
      <c r="M9" s="400"/>
      <c r="N9" s="400" t="s">
        <v>682</v>
      </c>
      <c r="O9" s="400"/>
      <c r="P9" s="400" t="s">
        <v>682</v>
      </c>
      <c r="Q9" s="400"/>
      <c r="R9" s="400" t="s">
        <v>604</v>
      </c>
      <c r="S9" s="400" t="s">
        <v>603</v>
      </c>
      <c r="T9" s="400" t="s">
        <v>603</v>
      </c>
      <c r="U9" s="400" t="s">
        <v>605</v>
      </c>
      <c r="V9" s="400" t="s">
        <v>629</v>
      </c>
      <c r="W9" s="400"/>
      <c r="X9" s="400"/>
      <c r="Y9" s="400" t="s">
        <v>642</v>
      </c>
      <c r="Z9" s="459"/>
    </row>
    <row r="10" spans="1:61">
      <c r="A10" s="459"/>
      <c r="B10" s="459"/>
      <c r="C10" s="459" t="s">
        <v>673</v>
      </c>
      <c r="D10" s="459"/>
      <c r="E10" s="459"/>
      <c r="F10" s="400" t="s">
        <v>228</v>
      </c>
      <c r="G10" s="400"/>
      <c r="H10" s="400"/>
      <c r="I10" s="400" t="s">
        <v>228</v>
      </c>
      <c r="J10" s="400"/>
      <c r="K10" s="400"/>
      <c r="L10" s="400" t="s">
        <v>253</v>
      </c>
      <c r="M10" s="400"/>
      <c r="N10" s="400" t="s">
        <v>253</v>
      </c>
      <c r="O10" s="400"/>
      <c r="P10" s="400" t="s">
        <v>253</v>
      </c>
      <c r="Q10" s="400"/>
      <c r="R10" s="400" t="s">
        <v>606</v>
      </c>
      <c r="S10" s="400" t="s">
        <v>605</v>
      </c>
      <c r="T10" s="400" t="s">
        <v>605</v>
      </c>
      <c r="U10" s="400" t="s">
        <v>659</v>
      </c>
      <c r="V10" s="400" t="s">
        <v>233</v>
      </c>
      <c r="W10" s="400"/>
      <c r="X10" s="400"/>
      <c r="Y10" s="400" t="s">
        <v>641</v>
      </c>
      <c r="Z10" s="459"/>
    </row>
    <row r="11" spans="1:61">
      <c r="A11" s="459"/>
      <c r="B11" s="459"/>
      <c r="C11" s="459" t="s">
        <v>675</v>
      </c>
      <c r="D11" s="459"/>
      <c r="E11" s="459"/>
      <c r="F11" s="400" t="s">
        <v>229</v>
      </c>
      <c r="G11" s="400"/>
      <c r="H11" s="400"/>
      <c r="I11" s="400" t="s">
        <v>229</v>
      </c>
      <c r="J11" s="400"/>
      <c r="K11" s="400"/>
      <c r="L11" s="400" t="s">
        <v>251</v>
      </c>
      <c r="M11" s="400"/>
      <c r="N11" s="400" t="s">
        <v>683</v>
      </c>
      <c r="O11" s="400"/>
      <c r="P11" s="400" t="s">
        <v>684</v>
      </c>
      <c r="Q11" s="400"/>
      <c r="R11" s="400" t="s">
        <v>224</v>
      </c>
      <c r="S11" s="400" t="s">
        <v>225</v>
      </c>
      <c r="T11" s="400" t="s">
        <v>226</v>
      </c>
      <c r="U11" s="400" t="s">
        <v>661</v>
      </c>
      <c r="V11" s="400" t="s">
        <v>239</v>
      </c>
      <c r="W11" s="400"/>
      <c r="X11" s="400"/>
      <c r="Y11" s="400" t="s">
        <v>638</v>
      </c>
      <c r="Z11" s="459"/>
    </row>
    <row r="12" spans="1:61">
      <c r="A12" s="459"/>
      <c r="B12" s="459"/>
      <c r="C12" s="459" t="s">
        <v>676</v>
      </c>
      <c r="D12" s="459"/>
      <c r="E12" s="459"/>
      <c r="F12" s="400" t="s">
        <v>239</v>
      </c>
      <c r="G12" s="400"/>
      <c r="H12" s="400"/>
      <c r="I12" s="400" t="s">
        <v>241</v>
      </c>
      <c r="J12" s="400"/>
      <c r="K12" s="400"/>
      <c r="L12" s="400" t="s">
        <v>257</v>
      </c>
      <c r="M12" s="400"/>
      <c r="N12" s="400" t="s">
        <v>690</v>
      </c>
      <c r="O12" s="400"/>
      <c r="P12" s="400" t="s">
        <v>226</v>
      </c>
      <c r="Q12" s="400"/>
      <c r="R12" s="400" t="s">
        <v>230</v>
      </c>
      <c r="S12" s="400" t="s">
        <v>231</v>
      </c>
      <c r="T12" s="400" t="s">
        <v>231</v>
      </c>
      <c r="U12" s="400" t="s">
        <v>227</v>
      </c>
      <c r="V12" s="400" t="s">
        <v>244</v>
      </c>
      <c r="W12" s="400"/>
      <c r="X12" s="400"/>
      <c r="Y12" s="400" t="s">
        <v>637</v>
      </c>
      <c r="Z12" s="459"/>
    </row>
    <row r="13" spans="1:61">
      <c r="A13" s="459"/>
      <c r="B13" s="459"/>
      <c r="C13" s="459" t="s">
        <v>678</v>
      </c>
      <c r="D13" s="459"/>
      <c r="E13" s="459"/>
      <c r="F13" s="400" t="s">
        <v>240</v>
      </c>
      <c r="G13" s="400"/>
      <c r="H13" s="400"/>
      <c r="I13" s="400" t="s">
        <v>235</v>
      </c>
      <c r="J13" s="400"/>
      <c r="K13" s="400"/>
      <c r="L13" s="400" t="s">
        <v>685</v>
      </c>
      <c r="M13" s="400"/>
      <c r="N13" s="400" t="s">
        <v>685</v>
      </c>
      <c r="O13" s="400"/>
      <c r="P13" s="400" t="s">
        <v>685</v>
      </c>
      <c r="Q13" s="400"/>
      <c r="R13" s="400" t="s">
        <v>236</v>
      </c>
      <c r="S13" s="400" t="s">
        <v>236</v>
      </c>
      <c r="T13" s="400" t="s">
        <v>236</v>
      </c>
      <c r="U13" s="400" t="s">
        <v>660</v>
      </c>
      <c r="V13" s="400" t="s">
        <v>251</v>
      </c>
      <c r="W13" s="400"/>
      <c r="X13" s="400"/>
      <c r="Y13" s="400" t="s">
        <v>226</v>
      </c>
      <c r="Z13" s="459"/>
    </row>
    <row r="14" spans="1:61">
      <c r="A14" s="459"/>
      <c r="B14" s="459"/>
      <c r="C14" s="459" t="s">
        <v>677</v>
      </c>
      <c r="D14" s="459"/>
      <c r="E14" s="459"/>
      <c r="F14" s="400" t="s">
        <v>234</v>
      </c>
      <c r="G14" s="400"/>
      <c r="H14" s="400"/>
      <c r="I14" s="400" t="s">
        <v>250</v>
      </c>
      <c r="J14" s="400"/>
      <c r="K14" s="400"/>
      <c r="L14" s="400" t="s">
        <v>686</v>
      </c>
      <c r="M14" s="400"/>
      <c r="N14" s="400" t="s">
        <v>686</v>
      </c>
      <c r="O14" s="400"/>
      <c r="P14" s="400" t="s">
        <v>686</v>
      </c>
      <c r="Q14" s="400"/>
      <c r="R14" s="400" t="s">
        <v>242</v>
      </c>
      <c r="S14" s="400" t="s">
        <v>243</v>
      </c>
      <c r="T14" s="400" t="s">
        <v>243</v>
      </c>
      <c r="U14" s="400" t="s">
        <v>232</v>
      </c>
      <c r="V14" s="400" t="s">
        <v>257</v>
      </c>
      <c r="W14" s="400"/>
      <c r="X14" s="400"/>
      <c r="Y14" s="400" t="s">
        <v>231</v>
      </c>
      <c r="Z14" s="459"/>
      <c r="BA14" s="95" t="s">
        <v>252</v>
      </c>
      <c r="BB14" s="94"/>
    </row>
    <row r="15" spans="1:61">
      <c r="A15" s="459"/>
      <c r="B15" s="459"/>
      <c r="C15" s="459"/>
      <c r="D15" s="459"/>
      <c r="E15" s="459"/>
      <c r="F15" s="400" t="s">
        <v>224</v>
      </c>
      <c r="G15" s="400"/>
      <c r="H15" s="400"/>
      <c r="I15" s="400" t="s">
        <v>230</v>
      </c>
      <c r="J15" s="400"/>
      <c r="K15" s="400"/>
      <c r="L15" s="400" t="s">
        <v>247</v>
      </c>
      <c r="M15" s="400"/>
      <c r="N15" s="400" t="s">
        <v>247</v>
      </c>
      <c r="O15" s="400"/>
      <c r="P15" s="400" t="s">
        <v>247</v>
      </c>
      <c r="Q15" s="400"/>
      <c r="R15" s="400" t="s">
        <v>238</v>
      </c>
      <c r="S15" s="400" t="s">
        <v>245</v>
      </c>
      <c r="T15" s="400" t="s">
        <v>245</v>
      </c>
      <c r="U15" s="460" t="s">
        <v>990</v>
      </c>
      <c r="V15" s="400" t="s">
        <v>231</v>
      </c>
      <c r="W15" s="400"/>
      <c r="X15" s="400"/>
      <c r="Y15" s="460" t="s">
        <v>636</v>
      </c>
      <c r="Z15" s="459"/>
      <c r="AW15" s="185" t="s">
        <v>201</v>
      </c>
      <c r="AX15" s="186"/>
      <c r="AY15" s="496" t="s">
        <v>254</v>
      </c>
      <c r="AZ15" s="187" t="s">
        <v>255</v>
      </c>
      <c r="BA15" s="235" t="str">
        <f>_xlfn.XLOOKUP(_xlfn.XLOOKUP(_xlfn.XLOOKUP($AY15,仮想キートップ,キー位置),キー位置,仮想キートップ), 入力キー,入力コード)</f>
        <v>d</v>
      </c>
      <c r="BB15" s="236" t="str">
        <f>_xlfn.XLOOKUP(_xlfn.XLOOKUP(_xlfn.XLOOKUP($AZ15,仮想キートップ,キー位置),キー位置,仮想キートップ), 入力キー,入力コード)</f>
        <v>f</v>
      </c>
    </row>
    <row r="16" spans="1:61">
      <c r="A16" s="459"/>
      <c r="B16" s="459"/>
      <c r="C16" s="459"/>
      <c r="D16" s="459"/>
      <c r="E16" s="459"/>
      <c r="F16" s="400" t="s">
        <v>988</v>
      </c>
      <c r="G16" s="400"/>
      <c r="H16" s="400"/>
      <c r="I16" s="400" t="s">
        <v>246</v>
      </c>
      <c r="J16" s="400"/>
      <c r="K16" s="400"/>
      <c r="L16" s="400" t="s">
        <v>687</v>
      </c>
      <c r="M16" s="400"/>
      <c r="N16" s="400" t="s">
        <v>687</v>
      </c>
      <c r="O16" s="400"/>
      <c r="P16" s="400" t="s">
        <v>687</v>
      </c>
      <c r="Q16" s="400"/>
      <c r="R16" s="459"/>
      <c r="S16" s="459"/>
      <c r="T16" s="459"/>
      <c r="U16" s="400" t="s">
        <v>237</v>
      </c>
      <c r="V16" s="400" t="s">
        <v>246</v>
      </c>
      <c r="W16" s="400"/>
      <c r="X16" s="400"/>
      <c r="Y16" s="400" t="s">
        <v>639</v>
      </c>
      <c r="Z16" s="459"/>
      <c r="AW16" s="188" t="s">
        <v>894</v>
      </c>
      <c r="AX16" s="189"/>
      <c r="AY16" s="497" t="s">
        <v>498</v>
      </c>
      <c r="AZ16" s="190" t="s">
        <v>594</v>
      </c>
      <c r="BA16" s="235" t="str">
        <f>_xlfn.XLOOKUP(_xlfn.XLOOKUP(_xlfn.XLOOKUP($AY16,仮想キートップ,キー位置),キー位置,仮想キートップ), 入力キー,入力コード)</f>
        <v>j</v>
      </c>
      <c r="BB16" s="236" t="str">
        <f>_xlfn.XLOOKUP(_xlfn.XLOOKUP(_xlfn.XLOOKUP($AZ16,仮想キートップ,キー位置),キー位置,仮想キートップ), 入力キー,入力コード)</f>
        <v>k</v>
      </c>
      <c r="BI16" s="118" t="s">
        <v>256</v>
      </c>
    </row>
    <row r="17" spans="1:75">
      <c r="A17" s="459"/>
      <c r="B17" s="459"/>
      <c r="C17" s="459"/>
      <c r="D17" s="459"/>
      <c r="E17" s="459"/>
      <c r="F17" s="400" t="s">
        <v>989</v>
      </c>
      <c r="G17" s="400"/>
      <c r="H17" s="400"/>
      <c r="I17" s="400" t="s">
        <v>249</v>
      </c>
      <c r="J17" s="400"/>
      <c r="K17" s="400"/>
      <c r="L17" s="400" t="s">
        <v>688</v>
      </c>
      <c r="M17" s="400"/>
      <c r="N17" s="400" t="s">
        <v>688</v>
      </c>
      <c r="O17" s="400"/>
      <c r="P17" s="400" t="s">
        <v>688</v>
      </c>
      <c r="Q17" s="400"/>
      <c r="R17" s="400"/>
      <c r="S17" s="400"/>
      <c r="T17" s="400"/>
      <c r="U17" s="400" t="s">
        <v>238</v>
      </c>
      <c r="V17" s="400" t="s">
        <v>249</v>
      </c>
      <c r="W17" s="400"/>
      <c r="X17" s="400"/>
      <c r="Y17" s="460" t="s">
        <v>245</v>
      </c>
      <c r="Z17" s="459"/>
      <c r="AW17" s="188" t="s">
        <v>613</v>
      </c>
      <c r="AX17" s="189"/>
      <c r="AY17" s="497" t="s">
        <v>258</v>
      </c>
      <c r="AZ17" s="190" t="s">
        <v>259</v>
      </c>
      <c r="BA17" s="235" t="str">
        <f>_xlfn.XLOOKUP(_xlfn.XLOOKUP(_xlfn.XLOOKUP($AY17,仮想キートップ,キー位置),キー位置,仮想キートップ), 入力キー,入力コード)</f>
        <v>c</v>
      </c>
      <c r="BB17" s="236" t="str">
        <f>_xlfn.XLOOKUP(_xlfn.XLOOKUP(_xlfn.XLOOKUP($AZ17,仮想キートップ,キー位置),キー位置,仮想キートップ), 入力キー,入力コード)</f>
        <v>v</v>
      </c>
      <c r="BI17" s="119" t="s">
        <v>260</v>
      </c>
    </row>
    <row r="18" spans="1:75">
      <c r="A18" s="459"/>
      <c r="B18" s="459"/>
      <c r="C18" s="459"/>
      <c r="D18" s="459"/>
      <c r="E18" s="459"/>
      <c r="F18" s="459" t="s">
        <v>237</v>
      </c>
      <c r="G18" s="400"/>
      <c r="H18" s="400"/>
      <c r="I18" s="459"/>
      <c r="J18" s="400"/>
      <c r="K18" s="400"/>
      <c r="L18" s="400" t="s">
        <v>245</v>
      </c>
      <c r="M18" s="400"/>
      <c r="N18" s="400" t="s">
        <v>245</v>
      </c>
      <c r="O18" s="400"/>
      <c r="P18" s="400" t="s">
        <v>245</v>
      </c>
      <c r="Q18" s="400"/>
      <c r="R18" s="400"/>
      <c r="S18" s="400"/>
      <c r="T18" s="400"/>
      <c r="U18" s="400"/>
      <c r="V18" s="459"/>
      <c r="W18" s="400"/>
      <c r="X18" s="400"/>
      <c r="Y18" s="460" t="s">
        <v>644</v>
      </c>
      <c r="Z18" s="459"/>
      <c r="AB18" s="33" t="s">
        <v>261</v>
      </c>
      <c r="AC18" s="18">
        <f>CODE("A")-1</f>
        <v>64</v>
      </c>
      <c r="AD18" s="44"/>
      <c r="AE18" s="44"/>
      <c r="AW18" s="188"/>
      <c r="AX18" s="189"/>
      <c r="AY18" s="497" t="s">
        <v>600</v>
      </c>
      <c r="AZ18" s="190" t="s">
        <v>601</v>
      </c>
      <c r="BA18" s="235" t="str">
        <f>_xlfn.XLOOKUP(_xlfn.XLOOKUP(_xlfn.XLOOKUP($AY18,仮想キートップ,キー位置),キー位置,仮想キートップ), 入力キー,入力コード)</f>
        <v>m</v>
      </c>
      <c r="BB18" s="236" t="str">
        <f>_xlfn.XLOOKUP(_xlfn.XLOOKUP(_xlfn.XLOOKUP($AZ18,仮想キートップ,キー位置),キー位置,仮想キートップ), 入力キー,入力コード)</f>
        <v>comma</v>
      </c>
      <c r="BI18" s="96" t="s">
        <v>262</v>
      </c>
    </row>
    <row r="19" spans="1:75">
      <c r="A19" s="461"/>
      <c r="B19" s="461"/>
      <c r="C19" s="461"/>
      <c r="D19" s="461"/>
      <c r="E19" s="461"/>
      <c r="F19" s="96" t="s">
        <v>248</v>
      </c>
      <c r="G19" s="96"/>
      <c r="H19" s="96"/>
      <c r="I19" s="461"/>
      <c r="J19" s="96"/>
      <c r="K19" s="96"/>
      <c r="L19" s="461"/>
      <c r="M19" s="96"/>
      <c r="N19" s="461"/>
      <c r="O19" s="96"/>
      <c r="P19" s="461"/>
      <c r="Q19" s="96"/>
      <c r="R19" s="96"/>
      <c r="S19" s="96"/>
      <c r="T19" s="96"/>
      <c r="U19" s="96"/>
      <c r="V19" s="461"/>
      <c r="W19" s="96"/>
      <c r="X19" s="96"/>
      <c r="Y19" s="461"/>
      <c r="Z19" s="461"/>
      <c r="AB19" s="33"/>
      <c r="AC19" s="44"/>
      <c r="AD19" s="44"/>
      <c r="AE19" s="44"/>
      <c r="AW19" s="191"/>
      <c r="AX19" s="192"/>
      <c r="AY19" s="498" t="s">
        <v>259</v>
      </c>
      <c r="AZ19" s="193" t="s">
        <v>600</v>
      </c>
      <c r="BA19" s="235" t="str">
        <f>_xlfn.XLOOKUP(_xlfn.XLOOKUP(_xlfn.XLOOKUP($AY19,仮想キートップ,キー位置),キー位置,仮想キートップ), 入力キー,入力コード)</f>
        <v>v</v>
      </c>
      <c r="BB19" s="236" t="str">
        <f>_xlfn.XLOOKUP(_xlfn.XLOOKUP(_xlfn.XLOOKUP($AZ19,仮想キートップ,キー位置),キー位置,仮想キートップ), 入力キー,入力コード)</f>
        <v>m</v>
      </c>
      <c r="BI19" s="455"/>
    </row>
    <row r="20" spans="1:75">
      <c r="A20" s="376"/>
      <c r="B20" s="376"/>
      <c r="C20" s="376"/>
      <c r="D20" s="376"/>
      <c r="E20" s="376"/>
      <c r="F20" s="377"/>
      <c r="G20" s="377"/>
      <c r="H20" s="377"/>
      <c r="I20" s="377"/>
      <c r="J20" s="377"/>
      <c r="K20" s="377"/>
      <c r="L20" s="377"/>
      <c r="M20" s="377"/>
      <c r="N20" s="377"/>
      <c r="O20" s="377"/>
      <c r="P20" s="377"/>
      <c r="Q20" s="377"/>
      <c r="R20" s="377"/>
      <c r="S20" s="377"/>
      <c r="T20" s="377"/>
      <c r="U20" s="377"/>
      <c r="V20" s="378"/>
      <c r="W20" s="378"/>
      <c r="X20" s="378"/>
      <c r="Y20" s="378"/>
      <c r="Z20" s="376"/>
    </row>
    <row r="21" spans="1:75" ht="27">
      <c r="A21" s="351" t="s">
        <v>263</v>
      </c>
      <c r="B21" s="352"/>
      <c r="C21" s="352"/>
      <c r="D21" s="352"/>
      <c r="E21" s="352"/>
      <c r="F21" s="353" t="s">
        <v>197</v>
      </c>
      <c r="G21" s="354"/>
      <c r="H21" s="354"/>
      <c r="I21" s="354"/>
      <c r="J21" s="354"/>
      <c r="K21" s="354"/>
      <c r="L21" s="354"/>
      <c r="M21" s="354"/>
      <c r="N21" s="354"/>
      <c r="O21" s="354"/>
      <c r="P21" s="354"/>
      <c r="Q21" s="354"/>
      <c r="R21" s="354"/>
      <c r="S21" s="354"/>
      <c r="T21" s="354"/>
      <c r="U21" s="354"/>
      <c r="V21" s="353" t="s">
        <v>198</v>
      </c>
      <c r="W21" s="354"/>
      <c r="X21" s="354"/>
      <c r="Y21" s="355"/>
      <c r="Z21" s="352"/>
      <c r="AG21" s="32" t="s">
        <v>264</v>
      </c>
      <c r="AH21" s="32"/>
      <c r="AK21" s="52" t="s">
        <v>265</v>
      </c>
      <c r="AN21" s="52" t="s">
        <v>266</v>
      </c>
      <c r="AQ21" s="52" t="s">
        <v>266</v>
      </c>
      <c r="AR21" s="32"/>
      <c r="AS21" s="1" t="s">
        <v>267</v>
      </c>
      <c r="AX21" t="s">
        <v>268</v>
      </c>
      <c r="BF21" t="s">
        <v>269</v>
      </c>
      <c r="BJ21" s="595" t="s">
        <v>634</v>
      </c>
      <c r="BK21" s="595"/>
    </row>
    <row r="22" spans="1:75" ht="28">
      <c r="A22" s="331" t="s">
        <v>270</v>
      </c>
      <c r="B22" s="356" t="s">
        <v>271</v>
      </c>
      <c r="C22" s="604" t="s">
        <v>272</v>
      </c>
      <c r="D22" s="605"/>
      <c r="E22" s="332" t="s">
        <v>273</v>
      </c>
      <c r="F22" s="607" t="s">
        <v>203</v>
      </c>
      <c r="G22" s="608"/>
      <c r="H22" s="609"/>
      <c r="I22" s="608" t="s">
        <v>204</v>
      </c>
      <c r="J22" s="608"/>
      <c r="K22" s="609"/>
      <c r="L22" s="610" t="s">
        <v>205</v>
      </c>
      <c r="M22" s="609"/>
      <c r="N22" s="610" t="s">
        <v>206</v>
      </c>
      <c r="O22" s="609"/>
      <c r="P22" s="610" t="s">
        <v>207</v>
      </c>
      <c r="Q22" s="609"/>
      <c r="R22" s="357" t="s">
        <v>208</v>
      </c>
      <c r="S22" s="357" t="s">
        <v>209</v>
      </c>
      <c r="T22" s="357" t="s">
        <v>210</v>
      </c>
      <c r="U22" s="398" t="s">
        <v>691</v>
      </c>
      <c r="V22" s="607" t="s">
        <v>211</v>
      </c>
      <c r="W22" s="608"/>
      <c r="X22" s="609"/>
      <c r="Y22" s="358">
        <v>1</v>
      </c>
      <c r="Z22" s="359" t="s">
        <v>212</v>
      </c>
      <c r="AC22" s="592" t="s">
        <v>202</v>
      </c>
      <c r="AD22" s="593"/>
      <c r="AE22" s="594"/>
      <c r="AG22" s="52" t="s">
        <v>274</v>
      </c>
      <c r="AH22" s="52"/>
      <c r="AI22" s="24"/>
      <c r="AJ22" s="24"/>
      <c r="AK22" s="31" t="s">
        <v>275</v>
      </c>
      <c r="AL22" s="24"/>
      <c r="AM22" s="24"/>
      <c r="AN22" s="31" t="s">
        <v>275</v>
      </c>
      <c r="AO22" s="24"/>
      <c r="AP22" s="24"/>
      <c r="AQ22" s="31" t="s">
        <v>275</v>
      </c>
      <c r="AR22" s="52"/>
      <c r="AX22" s="601" t="s">
        <v>202</v>
      </c>
      <c r="AY22" s="602"/>
      <c r="BE22" s="24"/>
      <c r="BF22" s="598" t="s">
        <v>622</v>
      </c>
      <c r="BG22" s="598"/>
      <c r="BH22" s="596" t="s">
        <v>623</v>
      </c>
      <c r="BI22" s="597"/>
      <c r="BJ22" s="374" t="s">
        <v>632</v>
      </c>
      <c r="BK22" s="375" t="s">
        <v>633</v>
      </c>
      <c r="BL22" ph="1"/>
      <c r="BM22" ph="1"/>
      <c r="BN22" ph="1"/>
      <c r="BO22" ph="1"/>
      <c r="BP22" ph="1"/>
      <c r="BQ22" ph="1"/>
      <c r="BR22" ph="1"/>
      <c r="BS22" ph="1"/>
      <c r="BT22" ph="1"/>
      <c r="BU22" ph="1"/>
      <c r="BV22" ph="1"/>
      <c r="BW22" ph="1"/>
    </row>
    <row r="23" spans="1:75" ht="42">
      <c r="A23" s="106" t="str">
        <f>_xlfn.CONCAT(A$3,$AX$354,A$4)</f>
        <v>{"title":"薙刀式配列v14仮（集大成版）(かわせみ専用)",</v>
      </c>
      <c r="B23" s="102" t="str">
        <f>_xlfn.CONCAT(B$3,$AX$355,B$4)</f>
        <v>"rules":[{"description":"薙刀式配列v14仮（集大成版） +かわせみ2","manipulators":[</v>
      </c>
      <c r="C23" s="333" t="str">
        <f>_xlfn.CONCAT(C$3,$AY15," &amp; ",$AZ15,IF($AX$357="",C$4,C$5),BI$16,_xlfn.XLOOKUP($AY15,仮想キートップ,入力コード),BI$17,_xlfn.XLOOKUP($AZ15,仮想キートップ,入力コード),BI$18,C$6,_xlfn.XLOOKUP($AY15,仮想キートップ,キー位置),C$7,_xlfn.XLOOKUP($AZ15,仮想キートップ,キー位置),C$8,_xlfn.XLOOKUP($AY15,仮想キートップ,キー位置),C$9,_xlfn.XLOOKUP($AZ15,仮想キートップ,キー位置),C$10,_xlfn.XLOOKUP($AY15,ひらがな,ローマ字コード),",",_xlfn.XLOOKUP($AZ15,ひらがな,ローマ字コード),C$11,IF($AX$357="",C$12,C$13),BI$16,_xlfn.XLOOKUP($AZ15,仮想キートップ,入力コード),BI$17,_xlfn.XLOOKUP($AY15,仮想キートップ,入力コード),BI$18,C$14,_xlfn.XLOOKUP($AZ15,仮想キートップ,キー位置),C$7,_xlfn.XLOOKUP($AY15,仮想キートップ,キー位置),C$8,_xlfn.XLOOKUP($AZ15,仮想キートップ,キー位置),C$9,_xlfn.XLOOKUP($AY15,仮想キートップ,キー位置),C$10,_xlfn.XLOOKUP($AZ15,ひらがな,ローマ字コード),",",_xlfn.XLOOKUP($AY15,ひらがな,ローマ字コード),C$11)</f>
        <v>{"description":"(シンクロ) と &amp; か","conditions":[{"type":"variable_if","name":"USC","value":0}],"from":{"simultaneous":[{"key_code":"d"},{"key_code":"f"}],"modifiers":{"optional":["caps_lock"]},"simultaneous_options":{"detect_key_down_uninterruptedly":true,"key_down_order":"strict","to_after_key_up":[{"set_variable":{"name":"KC_D","value":0}},{"set_variable":{"name":"KC_F","value":0}},{"set_variable":{"name":"USC","value":0}}]}},"to":[{"set_variable":{"name":"KC_D","value":1}},{"set_variable":{"name":"KC_F","value":1}}],"to_if_alone":[{"key_code":"t"},{"key_code":"o"},{"key_code":"k"},{"key_code":"a"}],"type":"basic"},{"conditions":[{"type":"variable_if","name":"USC","value":0}],"from":{"simultaneous":[{"key_code":"f"},{"key_code":"d"}],"modifiers":{"optional":["caps_lock"]},"simultaneous_options":{"detect_key_down_uninterruptedly":true,"to_after_key_up":[{"set_variable":{"name":"KC_F","value":0}},{"set_variable":{"name":"KC_D","value":0}},{"set_variable":{"name":"USC","value":0}}]}},"to":[{"set_variable":{"name":"KC_F","value":1}},{"set_variable":{"name":"KC_D","value":1}}],"to_if_alone":[{"key_code":"k"},{"key_code":"a"},{"key_code":"t"},{"key_code":"o"}],"type":"basic"},</v>
      </c>
      <c r="D23" s="330" t="str">
        <f>_xlfn.CONCAT(C$3,$AY16," &amp; ",$AZ16,IF($AX$357="",C$4,C$5),BI$16,_xlfn.XLOOKUP($AY16,仮想キートップ,入力コード),BI$17,_xlfn.XLOOKUP($AZ16,仮想キートップ,入力コード),BI$18,C$6,_xlfn.XLOOKUP($AY16,仮想キートップ,キー位置),C$7,_xlfn.XLOOKUP($AZ16,仮想キートップ,キー位置),C$8,_xlfn.XLOOKUP($AY16,仮想キートップ,キー位置),C$9,_xlfn.XLOOKUP($AZ16,仮想キートップ,キー位置),C$10,_xlfn.XLOOKUP($AY16,ひらがな,ローマ字コード),",",_xlfn.XLOOKUP($AZ16,ひらがな,ローマ字コード),C$11,IF($AX$357="",C$12,C$13),BI$16,_xlfn.XLOOKUP($AZ16,仮想キートップ,入力コード),BI$17,_xlfn.XLOOKUP($AY16,仮想キートップ,入力コード),BI$18,C$14,_xlfn.XLOOKUP($AZ16,仮想キートップ,キー位置),C$7,_xlfn.XLOOKUP($AY16,仮想キートップ,キー位置),C$8,_xlfn.XLOOKUP($AZ16,仮想キートップ,キー位置),C$9,_xlfn.XLOOKUP($AY16,仮想キートップ,キー位置),C$10,_xlfn.XLOOKUP($AZ16,ひらがな,ローマ字コード),",",_xlfn.XLOOKUP($AY16,ひらがな,ローマ字コード),C$11)</f>
        <v>{"description":"(シンクロ) あ &amp; い","conditions":[{"type":"variable_if","name":"USC","value":0}],"from":{"simultaneous":[{"key_code":"j"},{"key_code":"k"}],"modifiers":{"optional":["caps_lock"]},"simultaneous_options":{"detect_key_down_uninterruptedly":true,"key_down_order":"strict","to_after_key_up":[{"set_variable":{"name":"KC_J","value":0}},{"set_variable":{"name":"KC_K","value":0}},{"set_variable":{"name":"USC","value":0}}]}},"to":[{"set_variable":{"name":"KC_J","value":1}},{"set_variable":{"name":"KC_K","value":1}}],"to_if_alone":[{"key_code":"a"},{"key_code":"i"}],"type":"basic"},{"conditions":[{"type":"variable_if","name":"USC","value":0}],"from":{"simultaneous":[{"key_code":"k"},{"key_code":"j"}],"modifiers":{"optional":["caps_lock"]},"simultaneous_options":{"detect_key_down_uninterruptedly":true,"to_after_key_up":[{"set_variable":{"name":"KC_K","value":0}},{"set_variable":{"name":"KC_J","value":0}},{"set_variable":{"name":"USC","value":0}}]}},"to":[{"set_variable":{"name":"KC_K","value":1}},{"set_variable":{"name":"KC_J","value":1}}],"to_if_alone":[{"key_code":"i"},{"key_code":"a"}],"type":"basic"},</v>
      </c>
      <c r="E23" s="499"/>
      <c r="F23" s="326"/>
      <c r="G23" s="318"/>
      <c r="H23" s="318"/>
      <c r="I23" s="318"/>
      <c r="J23" s="318"/>
      <c r="K23" s="318"/>
      <c r="L23" s="318"/>
      <c r="M23" s="318"/>
      <c r="N23" s="318"/>
      <c r="O23" s="318"/>
      <c r="P23" s="318"/>
      <c r="Q23" s="318"/>
      <c r="R23" s="318"/>
      <c r="S23" s="318"/>
      <c r="T23" s="318"/>
      <c r="U23" s="318"/>
      <c r="V23" s="318"/>
      <c r="W23" s="318"/>
      <c r="X23" s="318"/>
      <c r="Y23" s="318"/>
      <c r="Z23" s="319"/>
      <c r="AB23" s="29" t="s">
        <v>276</v>
      </c>
      <c r="AC23" s="346" t="s">
        <v>621</v>
      </c>
      <c r="AD23" s="346" t="s">
        <v>619</v>
      </c>
      <c r="AE23" s="346" t="s">
        <v>620</v>
      </c>
      <c r="AF23" s="30" t="s">
        <v>277</v>
      </c>
      <c r="AG23" s="201" t="s">
        <v>278</v>
      </c>
      <c r="AH23" s="200"/>
      <c r="AI23" s="463" t="s">
        <v>277</v>
      </c>
      <c r="AJ23" s="462" t="s">
        <v>279</v>
      </c>
      <c r="AK23" s="54" t="s">
        <v>280</v>
      </c>
      <c r="AL23" s="53" t="s">
        <v>281</v>
      </c>
      <c r="AM23" s="254" t="s">
        <v>279</v>
      </c>
      <c r="AN23" s="53" t="s">
        <v>280</v>
      </c>
      <c r="AO23" s="463" t="s">
        <v>281</v>
      </c>
      <c r="AP23" s="462" t="s">
        <v>279</v>
      </c>
      <c r="AQ23" s="54" t="s">
        <v>280</v>
      </c>
      <c r="AR23" s="200"/>
      <c r="AS23" s="88" t="s">
        <v>282</v>
      </c>
      <c r="AT23" s="66" t="s">
        <v>283</v>
      </c>
      <c r="AU23" s="383" t="s">
        <v>284</v>
      </c>
      <c r="AV23" s="383" t="s">
        <v>657</v>
      </c>
      <c r="AW23" s="89" t="s">
        <v>987</v>
      </c>
      <c r="AX23" s="67" t="s">
        <v>285</v>
      </c>
      <c r="AY23" s="38" t="s">
        <v>286</v>
      </c>
      <c r="AZ23" s="599" t="s">
        <v>189</v>
      </c>
      <c r="BA23" s="599"/>
      <c r="BB23" s="600"/>
      <c r="BC23" s="36" t="s">
        <v>287</v>
      </c>
      <c r="BD23" s="37" t="s">
        <v>288</v>
      </c>
      <c r="BE23" s="35" t="s">
        <v>289</v>
      </c>
      <c r="BF23" s="38" t="s">
        <v>290</v>
      </c>
      <c r="BG23" s="39" t="s">
        <v>291</v>
      </c>
      <c r="BH23" s="67" t="s">
        <v>292</v>
      </c>
      <c r="BI23" s="39" t="s">
        <v>293</v>
      </c>
      <c r="BJ23" s="67" t="s">
        <v>292</v>
      </c>
      <c r="BK23" s="39" t="s">
        <v>292</v>
      </c>
    </row>
    <row r="24" spans="1:75" ht="21">
      <c r="A24" s="328"/>
      <c r="B24" s="329"/>
      <c r="C24" s="330" t="str">
        <f>_xlfn.CONCAT(C$3,$AY17," &amp; ",$AZ17,IF($AX$357="",C$4,C$5),BI$16,_xlfn.XLOOKUP($AY17,仮想キートップ,入力コード),BI$17,_xlfn.XLOOKUP($AZ17,仮想キートップ,入力コード),BI$18,C$6,_xlfn.XLOOKUP($AY17,仮想キートップ,キー位置),C$7,_xlfn.XLOOKUP($AZ17,仮想キートップ,キー位置),C$8,_xlfn.XLOOKUP($AY17,仮想キートップ,キー位置),C$9,_xlfn.XLOOKUP($AZ17,仮想キートップ,キー位置),C$10,_xlfn.XLOOKUP($AY17,ひらがな,ローマ字コード),",",_xlfn.XLOOKUP($AZ17,ひらがな,ローマ字コード),C$11,IF($AX$357="",C$12,C$13),BI$16,_xlfn.XLOOKUP($AZ17,仮想キートップ,入力コード),BI$17,_xlfn.XLOOKUP($AY17,仮想キートップ,入力コード),BI$18,C$14,_xlfn.XLOOKUP($AZ17,仮想キートップ,キー位置),C$7,_xlfn.XLOOKUP($AY17,仮想キートップ,キー位置),C$8,_xlfn.XLOOKUP($AZ17,仮想キートップ,キー位置),C$9,_xlfn.XLOOKUP($AY17,仮想キートップ,キー位置),C$10,_xlfn.XLOOKUP($AZ17,ひらがな,ローマ字コード),",",_xlfn.XLOOKUP($AY17,ひらがな,ローマ字コード),C$11)</f>
        <v>{"description":"(シンクロ) は &amp; こ","conditions":[{"type":"variable_if","name":"USC","value":0}],"from":{"simultaneous":[{"key_code":"c"},{"key_code":"v"}],"modifiers":{"optional":["caps_lock"]},"simultaneous_options":{"detect_key_down_uninterruptedly":true,"key_down_order":"strict","to_after_key_up":[{"set_variable":{"name":"KC_C","value":0}},{"set_variable":{"name":"KC_V","value":0}},{"set_variable":{"name":"USC","value":0}}]}},"to":[{"set_variable":{"name":"KC_C","value":1}},{"set_variable":{"name":"KC_V","value":1}}],"to_if_alone":[{"key_code":"h"},{"key_code":"a"},{"key_code":"k"},{"key_code":"o"}],"type":"basic"},{"conditions":[{"type":"variable_if","name":"USC","value":0}],"from":{"simultaneous":[{"key_code":"v"},{"key_code":"c"}],"modifiers":{"optional":["caps_lock"]},"simultaneous_options":{"detect_key_down_uninterruptedly":true,"to_after_key_up":[{"set_variable":{"name":"KC_V","value":0}},{"set_variable":{"name":"KC_C","value":0}},{"set_variable":{"name":"USC","value":0}}]}},"to":[{"set_variable":{"name":"KC_V","value":1}},{"set_variable":{"name":"KC_C","value":1}}],"to_if_alone":[{"key_code":"k"},{"key_code":"o"},{"key_code":"h"},{"key_code":"a"}],"type":"basic"},</v>
      </c>
      <c r="D24" s="330" t="str">
        <f>_xlfn.CONCAT(C$3,$AY18," &amp; ",$AZ18,IF($AX$357="",C$4,C$5),BI$16,_xlfn.XLOOKUP($AY18,仮想キートップ,入力コード),BI$17,_xlfn.XLOOKUP($AZ18,仮想キートップ,入力コード),BI$18,C$6,_xlfn.XLOOKUP($AY18,仮想キートップ,キー位置),C$7,_xlfn.XLOOKUP($AZ18,仮想キートップ,キー位置),C$8,_xlfn.XLOOKUP($AY18,仮想キートップ,キー位置),C$9,_xlfn.XLOOKUP($AZ18,仮想キートップ,キー位置),C$10,_xlfn.XLOOKUP($AY18,ひらがな,ローマ字コード),",",_xlfn.XLOOKUP($AZ18,ひらがな,ローマ字コード),C$11,IF($AX$357="",C$12,C$13),BI$16,_xlfn.XLOOKUP($AZ18,仮想キートップ,入力コード),BI$17,_xlfn.XLOOKUP($AY18,仮想キートップ,入力コード),BI$18,C$14,_xlfn.XLOOKUP($AZ18,仮想キートップ,キー位置),C$7,_xlfn.XLOOKUP($AY18,仮想キートップ,キー位置),C$8,_xlfn.XLOOKUP($AZ18,仮想キートップ,キー位置),C$9,_xlfn.XLOOKUP($AY18,仮想キートップ,キー位置),C$10,_xlfn.XLOOKUP($AZ18,ひらがな,ローマ字コード),",",_xlfn.XLOOKUP($AY18,ひらがな,ローマ字コード),C$11)</f>
        <v>{"description":"(シンクロ) な &amp; ん","conditions":[{"type":"variable_if","name":"USC","value":0}],"from":{"simultaneous":[{"key_code":"m"},{"key_code":"comma"}],"modifiers":{"optional":["caps_lock"]},"simultaneous_options":{"detect_key_down_uninterruptedly":true,"key_down_order":"strict","to_after_key_up":[{"set_variable":{"name":"KC_M","value":0}},{"set_variable":{"name":"KC_COMM","value":0}},{"set_variable":{"name":"USC","value":0}}]}},"to":[{"set_variable":{"name":"KC_M","value":1}},{"set_variable":{"name":"KC_COMM","value":1}}],"to_if_alone":[{"key_code":"n"},{"key_code":"a"},{"key_code":"n"},{"key_code":"n"}],"type":"basic"},{"conditions":[{"type":"variable_if","name":"USC","value":0}],"from":{"simultaneous":[{"key_code":"comma"},{"key_code":"m"}],"modifiers":{"optional":["caps_lock"]},"simultaneous_options":{"detect_key_down_uninterruptedly":true,"to_after_key_up":[{"set_variable":{"name":"KC_COMM","value":0}},{"set_variable":{"name":"KC_M","value":0}},{"set_variable":{"name":"USC","value":0}}]}},"to":[{"set_variable":{"name":"KC_COMM","value":1}},{"set_variable":{"name":"KC_M","value":1}}],"to_if_alone":[{"key_code":"n"},{"key_code":"n"},{"key_code":"n"},{"key_code":"a"}],"type":"basic"},</v>
      </c>
      <c r="E24" s="500"/>
      <c r="F24" s="327"/>
      <c r="G24" s="320"/>
      <c r="H24" s="320"/>
      <c r="I24" s="320"/>
      <c r="J24" s="320"/>
      <c r="K24" s="320"/>
      <c r="L24" s="320"/>
      <c r="M24" s="320"/>
      <c r="N24" s="320"/>
      <c r="O24" s="320"/>
      <c r="P24" s="320"/>
      <c r="Q24" s="320"/>
      <c r="R24" s="320"/>
      <c r="S24" s="320"/>
      <c r="T24" s="320"/>
      <c r="U24" s="320"/>
      <c r="V24" s="320"/>
      <c r="W24" s="320"/>
      <c r="X24" s="320"/>
      <c r="Y24" s="320"/>
      <c r="Z24" s="321"/>
      <c r="AB24" s="71">
        <f t="shared" ref="AB24:AB73" si="0">COUNTA(AZ24:BB24)</f>
        <v>1</v>
      </c>
      <c r="AC24" s="252" t="str">
        <f>CHAR($AC$18+AD24+AE24)</f>
        <v>@</v>
      </c>
      <c r="AD24" s="345">
        <f>IF(AX24="",0,1)</f>
        <v>0</v>
      </c>
      <c r="AE24" s="345">
        <f>IF(AY24="",0,2)</f>
        <v>0</v>
      </c>
      <c r="AF24" s="72" t="e">
        <f t="shared" ref="AF24:AF73" si="1">_xlfn.BITOR(_xlfn.BITOR(_xlfn.BITLSHIFT(1,_xlfn.XLOOKUP(AZ24,仮想キートップ,ビット)),_xlfn.BITLSHIFT(1,_xlfn.XLOOKUP(BA24,仮想キートップ,ビット))),_xlfn.BITLSHIFT(1,_xlfn.XLOOKUP(BB24,仮想キートップ,ビット)))</f>
        <v>#N/A</v>
      </c>
      <c r="AG24" s="202">
        <f t="shared" ref="AG24:AG73" si="2">IF(OR(AB24=3,AND(AB24=2,COUNTIF(ビットパターンA,AF24)+COUNTIF(ビットパターンB,AF24)+COUNTIF(ビットパターンC,AF24)=0)),0,_xlfn.XLOOKUP(BC24,ひらがな,移動単位,0))</f>
        <v>0</v>
      </c>
      <c r="AH24" s="90"/>
      <c r="AI24" s="464" t="str">
        <f t="shared" ref="AI24:AI73" si="3">IF(AND($AB24=3,$BG24&lt;&gt;""),_xlfn.BITOR(_xlfn.BITLSHIFT(1,_xlfn.XLOOKUP(AZ24,仮想キートップ,ビット)),_xlfn.BITLSHIFT(1,_xlfn.XLOOKUP(BA24,仮想キートップ,ビット))),"")</f>
        <v/>
      </c>
      <c r="AJ24" s="69" t="str">
        <f t="shared" ref="AJ24" si="4">_xlfn.XLOOKUP(AI24,ビットパターン,出力かな,"")</f>
        <v/>
      </c>
      <c r="AK24" s="70">
        <f t="shared" ref="AK24:AK73" si="5">_xlfn.XLOOKUP(AJ24,ひらがな,移動単位,0)</f>
        <v>0</v>
      </c>
      <c r="AL24" s="68" t="str">
        <f t="shared" ref="AL24:AL73" si="6">IF(AND($AB24=3,$BG24&lt;&gt;""),_xlfn.BITOR(_xlfn.BITLSHIFT(1,_xlfn.XLOOKUP(AZ24,仮想キートップ,ビット)),_xlfn.BITLSHIFT(1,_xlfn.XLOOKUP(BB24,仮想キートップ,ビット))),"")</f>
        <v/>
      </c>
      <c r="AM24" s="69" t="str">
        <f t="shared" ref="AM24" si="7">_xlfn.XLOOKUP(AL24,ビットパターン,出力かな,"")</f>
        <v/>
      </c>
      <c r="AN24" s="255">
        <f t="shared" ref="AN24:AN73" si="8">_xlfn.XLOOKUP(AM24,ひらがな,移動単位,0)</f>
        <v>0</v>
      </c>
      <c r="AO24" s="464" t="str">
        <f t="shared" ref="AO24:AO73" si="9">IF(AND($AB24=3,$BG24&lt;&gt;""),_xlfn.BITOR(_xlfn.BITLSHIFT(1,_xlfn.XLOOKUP(BA24,仮想キートップ,ビット)),_xlfn.BITLSHIFT(1,_xlfn.XLOOKUP(BB24,仮想キートップ,ビット))),"")</f>
        <v/>
      </c>
      <c r="AP24" s="69" t="str">
        <f t="shared" ref="AP24" si="10">_xlfn.XLOOKUP(AO24,ビットパターン,出力かな,"")</f>
        <v/>
      </c>
      <c r="AQ24" s="70">
        <f t="shared" ref="AQ24:AQ73" si="11">_xlfn.XLOOKUP(AP24,ひらがな,移動単位,0)</f>
        <v>0</v>
      </c>
      <c r="AR24" s="90"/>
      <c r="AS24" s="152">
        <v>0</v>
      </c>
      <c r="AT24" s="153"/>
      <c r="AU24" s="219"/>
      <c r="AV24" s="219"/>
      <c r="AW24" s="154"/>
      <c r="AX24" s="153"/>
      <c r="AY24" s="219"/>
      <c r="AZ24" s="155" t="s">
        <v>113</v>
      </c>
      <c r="BA24" s="155"/>
      <c r="BB24" s="156"/>
      <c r="BC24" s="157"/>
      <c r="BD24" s="158" t="s">
        <v>273</v>
      </c>
      <c r="BE24" s="159"/>
      <c r="BF24" s="160"/>
      <c r="BG24" s="100" t="str">
        <f>IF(BF24="",_xlfn.XLOOKUP(BC24,ひらがな,ローマ字コード,""),BF24)</f>
        <v/>
      </c>
      <c r="BH24" s="110"/>
      <c r="BI24" s="100" t="str">
        <f t="shared" ref="BI24:BI73" si="12">IF(BH24&lt;&gt;"",BH24,IF(OR(AB24&gt;1,COUNTIF(入力キー,AZ24)=0),BG24,_xlfn.CONCAT(BI$16,_xlfn.XLOOKUP(AZ24,入力キー,入力コード),BI$18)))</f>
        <v/>
      </c>
      <c r="BJ24" s="360"/>
      <c r="BK24" s="361"/>
    </row>
    <row r="25" spans="1:75" ht="21">
      <c r="A25" s="328"/>
      <c r="B25" s="329"/>
      <c r="C25" s="338"/>
      <c r="D25" s="233" t="str">
        <f>_xlfn.CONCAT(C$3,$AY19," &amp; ",$AZ19,D$4,BI$16,_xlfn.XLOOKUP($AY19,仮想キートップ,入力コード),BI$17,_xlfn.XLOOKUP($AZ19,仮想キートップ,入力コード),BI$18,D$5,_xlfn.XLOOKUP($AY19,仮想キートップ,キー位置),D$6,_xlfn.XLOOKUP($AZ19,仮想キートップ,キー位置),D$7,_xlfn.XLOOKUP($AY19,仮想キートップ,キー位置),D$8,_xlfn.XLOOKUP($AZ19,仮想キートップ,キー位置),D$9)</f>
        <v>{"description":"(シンクロ) こ &amp; な→ 行送り","conditions":[{"type":"variable_if","name":"USC","value":0},{"input_sources":[{"language":"ja"}],"type":"input_source_if"},{"input_sources":[{"input_mode_id":"Roman$"}],"type":"input_source_unless"}],"from":{"simultaneous":[{"key_code":"v"},{"key_code":"m"}],"modifiers":{"optional":["caps_lock"]},"simultaneous_options":{"to_after_key_up":[{"set_variable":{"name":"KC_V","value":0}},{"set_variable":{"name":"KC_M","value":0}}]}},"to":[{"set_variable":{"name":"KC_V","value":1}},{"set_variable":{"name":"KC_M","value":1}},{"set_variable":{"name":"USC","value":0}}],"to_if_alone":[{"key_code":"return_or_enter"}],"type":"basic"},</v>
      </c>
      <c r="E25" s="330" t="str">
        <f>_xlfn.CONCAT(E$3:E$5)</f>
        <v>{"description":"Space → Shift or Space (pressed alone)","from":{"key_code":"spacebar","modifiers":{"optional":["shift","caps_lock"]}},"to":[{"set_variable":{"name":"USC","value":0}},{"key_code":"left_shift"}],"to_if_alone":[{"key_code":"spacebar"}],"to_after_key_up":[{"set_variable":{"name":"USC","value":0}}],"type":"basic"},{"from":{"key_code":"left_shift","modifiers":{"optional":["shift","caps_lock"]}},"to":[{"set_variable":{"name":"USC","value":0}},{"key_code":"left_shift"}],"to_after_key_up":[{"set_variable":{"name":"USC","value":0}}],"type":"basic"},{"from":{"key_code":"right_shift","modifiers":{"optional":["shift","caps_lock"]}},"to":[{"set_variable":{"name":"USC","value":0}},{"key_code":"right_shift"}],"to_after_key_up":[{"set_variable":{"name":"USC","value":0}}],"type":"basic"},</v>
      </c>
      <c r="F25" s="232" t="str">
        <f t="shared" ref="F25:F88" si="13">IF(AND($AB25=3,$AC25="A",$BG25&lt;&gt;""),_xlfn.CONCAT(F$3,$AZ25,", ",$BA25," &amp; ",$BB25," → ",$BC25,CLEAN($BD25),F$4,IF(AND($AK25=1,OR($AT25="",$BG25&lt;&gt;$BI25)),"",_xlfn.CONCAT(IF(OR($BJ25="",$BJ25=$BG25),"",F$6),F$7,_xlfn.XLOOKUP($AZ25,仮想キートップ,キー位置),F$10,_xlfn.XLOOKUP($BA25,仮想キートップ,キー位置),IF(AND($AT25&lt;&gt;"",$BG25=$BI25),F$12,F$11),_xlfn.XLOOKUP($BB25,仮想キートップ,入力コード),F$13,IF($AW25="",_xlfn.CONCAT($BG25,",",F$16,_xlfn.XLOOKUP($BB25,仮想キートップ,キー位置),F$17),_xlfn.CONCAT(F$16,_xlfn.XLOOKUP($BB25,仮想キートップ,キー位置),F$17,",",$BG25)),F$18,_xlfn.XLOOKUP($BB25,仮想キートップ,キー位置),F$19,F$5)),IF(OR($BJ25="",$BJ25=$BG25),"",F$6),F$8,_xlfn.XLOOKUP($AZ25,仮想キートップ,キー位置),F$10,_xlfn.XLOOKUP($BA25,仮想キートップ,キー位置),IF(AND($AT25&lt;&gt;"",$BG25=$BI25),F$12,F$11),_xlfn.XLOOKUP($BB25,仮想キートップ,入力コード),F$14,IF($AW25="",_xlfn.CONCAT($BG25,",",F$16,_xlfn.XLOOKUP($BB25,仮想キートップ,キー位置),F$17),_xlfn.CONCAT(F$16,_xlfn.XLOOKUP($BB25,仮想キートップ,キー位置),F$17,",",$BG25)),F$18,_xlfn.XLOOKUP($BB25,仮想キートップ,キー位置),F$19,F$5,IF(OR($BJ25="",$BJ25=$BG25),"",F$6),F$9,_xlfn.XLOOKUP($AZ25,仮想キートップ,キー位置),F$10,_xlfn.XLOOKUP($BA25,仮想キートップ,キー位置),IF(AND($AT25&lt;&gt;"",$BG25=$BI25),F$12,F$11),_xlfn.XLOOKUP($BB25,仮想キートップ,入力コード),F$15,IF($AW25="",_xlfn.CONCAT($BG25,",",F$16,_xlfn.XLOOKUP($BB25,仮想キートップ,キー位置),F$17),_xlfn.CONCAT(F$16,_xlfn.XLOOKUP($BB25,仮想キートップ,キー位置),F$17,",",$BG25)),F$18,_xlfn.XLOOKUP($BB25,仮想キートップ,キー位置),F$19,IF(OR($BJ25="",$BJ25=$BG25),"",_xlfn.CONCAT(IF(AND($AK25=1,OR($AT25="",$BG25&lt;&gt;$BI25)),"",_xlfn.CONCAT(F$5,F$7,_xlfn.XLOOKUP($AZ25,仮想キートップ,キー位置),F$10,_xlfn.XLOOKUP($BA25,仮想キートップ,キー位置),IF(AND($AT25&lt;&gt;"",$BK25=$BJ25),F$12,F$11),_xlfn.XLOOKUP($BB25,仮想キートップ,入力コード),F$13,IF($AW25="",_xlfn.CONCAT($BJ25,",",F$16,_xlfn.XLOOKUP($BB25,仮想キートップ,キー位置),F$17),_xlfn.CONCAT(F$16,_xlfn.XLOOKUP($BB25,仮想キートップ,キー位置),F$17,",",$BJ25)),F$18,_xlfn.XLOOKUP($BB25,仮想キートップ,キー位置),F$19)),F$5,F$8,_xlfn.XLOOKUP($AZ25,仮想キートップ,キー位置),F$10,_xlfn.XLOOKUP($BA25,仮想キートップ,キー位置),IF(AND($AT25&lt;&gt;"",$BK25=$BJ25),F$12,F$11),_xlfn.XLOOKUP($BB25,仮想キートップ,入力コード),F$14,IF($AW25="",_xlfn.CONCAT($BJ25,",",F$16,_xlfn.XLOOKUP($BB25,仮想キートップ,キー位置),F$17),_xlfn.CONCAT(F$16,_xlfn.XLOOKUP($BB25,仮想キートップ,キー位置),F$17,",",$BJ25)),F$18,_xlfn.XLOOKUP($BB25,仮想キートップ,キー位置),F$19,F$5,F$9,_xlfn.XLOOKUP($AZ25,仮想キートップ,キー位置),F$10,_xlfn.XLOOKUP($BA25,仮想キートップ,キー位置),IF(AND($AT25&lt;&gt;"",$BK25=$BJ25),F$12,F$11),_xlfn.XLOOKUP($BB25,仮想キートップ,入力コード),F$15,IF($AW25="",_xlfn.CONCAT($BJ25,",",F$16,_xlfn.XLOOKUP($BB25,仮想キートップ,キー位置),F$17),_xlfn.CONCAT(F$16,_xlfn.XLOOKUP($BB25,仮想キートップ,キー位置),F$17,",",$BJ25)),F$18,_xlfn.XLOOKUP($BB25,仮想キートップ,キー位置),F$19))),"")</f>
        <v/>
      </c>
      <c r="G25" s="102" t="str">
        <f t="shared" ref="G25:G88" si="14">IF(AND($AB25=3,$AC25="A",$BG25&lt;&gt;""),_xlfn.CONCAT(IF(AND($AN25=1,OR($AT25="",$BG25&lt;&gt;$BI25)),"",_xlfn.CONCAT(F$5,IF(OR($BJ25="",$BJ25=$BG25),"",F$6),F$7,_xlfn.XLOOKUP($AZ25,仮想キートップ,キー位置),F$10,_xlfn.XLOOKUP($BB25,仮想キートップ,キー位置),IF(AND($AT25&lt;&gt;"",$BG25=$BI25),F$12,F$11),_xlfn.XLOOKUP($BA25,仮想キートップ,入力コード),F$13,IF($AW25="",_xlfn.CONCAT($BG25,",",F$16,_xlfn.XLOOKUP($BA25,仮想キートップ,キー位置),F$17),_xlfn.CONCAT(F$16,_xlfn.XLOOKUP($BA25,仮想キートップ,キー位置),F$17,",",$BG25)),F$18,_xlfn.XLOOKUP($BA25,仮想キートップ,キー位置),F$19)),F$5,IF(OR($BJ25="",$BJ25=$BG25),"",F$6),F$8,_xlfn.XLOOKUP($AZ25,仮想キートップ,キー位置),F$10,_xlfn.XLOOKUP($BB25,仮想キートップ,キー位置),IF(AND($AT25&lt;&gt;"",$BG25=$BI25),F$12,F$11),_xlfn.XLOOKUP($BA25,仮想キートップ,入力コード),F$14,IF($AW25="",_xlfn.CONCAT($BG25,",",F$16,_xlfn.XLOOKUP($BA25,仮想キートップ,キー位置),F$17),_xlfn.CONCAT(F$16,_xlfn.XLOOKUP($BA25,仮想キートップ,キー位置),F$17,",",$BG25)),F$18,_xlfn.XLOOKUP($BA25,仮想キートップ,キー位置),F$19,F$5,IF(OR($BJ25="",$BJ25=$BG25),"",F$6),F$9,_xlfn.XLOOKUP($AZ25,仮想キートップ,キー位置),F$10,_xlfn.XLOOKUP($BB25,仮想キートップ,キー位置),IF(AND($AT25&lt;&gt;"",$BG25=$BI25),F$12,F$11),_xlfn.XLOOKUP($BA25,仮想キートップ,入力コード),F$15,IF($AW25="",_xlfn.CONCAT($BG25,",",F$16,_xlfn.XLOOKUP($BA25,仮想キートップ,キー位置),F$17),_xlfn.CONCAT(F$16,_xlfn.XLOOKUP($BA25,仮想キートップ,キー位置),F$17,",",$BG25)),F$18,_xlfn.XLOOKUP($BA25,仮想キートップ,キー位置),F$19,IF(OR($BJ25="",$BJ25=$BG25),"",_xlfn.CONCAT(IF(AND($AN25=1,OR($AT25="",$BG25&lt;&gt;$BI25)),"",_xlfn.CONCAT(F$5,F$7,_xlfn.XLOOKUP($AZ25,仮想キートップ,キー位置),F$10,_xlfn.XLOOKUP($BB25,仮想キートップ,キー位置),IF(AND($AT25&lt;&gt;"",$BK25=$BJ25),F$12,F$11),_xlfn.XLOOKUP($BA25,仮想キートップ,入力コード),F$13,IF($AW25="",_xlfn.CONCAT($BJ25,",",F$16,_xlfn.XLOOKUP($BA25,仮想キートップ,キー位置),F$17),_xlfn.CONCAT(F$16,_xlfn.XLOOKUP($BA25,仮想キートップ,キー位置),F$17,",",$BJ25)),F$18,_xlfn.XLOOKUP($BA25,仮想キートップ,キー位置),F$19)),F$5,F$8,_xlfn.XLOOKUP($AZ25,仮想キートップ,キー位置),F$10,_xlfn.XLOOKUP($BB25,仮想キートップ,キー位置),IF(AND($AT25&lt;&gt;"",$BK25=$BJ25),F$12,F$11),_xlfn.XLOOKUP($BA25,仮想キートップ,入力コード),F$14,IF($AW25="",_xlfn.CONCAT($BJ25,",",F$16,_xlfn.XLOOKUP($BA25,仮想キートップ,キー位置),F$17),_xlfn.CONCAT(F$16,_xlfn.XLOOKUP($BA25,仮想キートップ,キー位置),F$17,",",$BJ25)),F$18,_xlfn.XLOOKUP($BA25,仮想キートップ,キー位置),F$19,F$5,F$9,_xlfn.XLOOKUP($AZ25,仮想キートップ,キー位置),F$10,_xlfn.XLOOKUP($BB25,仮想キートップ,キー位置),IF(AND($AT25&lt;&gt;"",$BK25=$BJ25),F$12,F$11),_xlfn.XLOOKUP($BA25,仮想キートップ,入力コード),F$15,IF($AW25="",_xlfn.CONCAT($BJ25,",",F$16,_xlfn.XLOOKUP($BA25,仮想キートップ,キー位置),F$17),_xlfn.CONCAT(F$16,_xlfn.XLOOKUP($BA25,仮想キートップ,キー位置),F$17,",",$BJ25)),F$18,_xlfn.XLOOKUP($BA25,仮想キートップ,キー位置),F$19))),"")</f>
        <v/>
      </c>
      <c r="H25" s="102" t="str">
        <f t="shared" ref="H25:H88" si="15">IF(AND($AB25=3,$AC25="A",$BG25&lt;&gt;""),_xlfn.CONCAT(IF(AND($AQ25=1,OR($AT25="",$BG25&lt;&gt;$BI25)),"",_xlfn.CONCAT(F$5,IF(OR($BJ25="",$BJ25=$BG25),"",F$6),F$7,_xlfn.XLOOKUP($BA25,仮想キートップ,キー位置),F$10,_xlfn.XLOOKUP($BB25,仮想キートップ,キー位置),IF(AND($AT25&lt;&gt;"",$BG25=$BI25),F$12,F$11),_xlfn.XLOOKUP($AZ25,仮想キートップ,入力コード),F$13,IF($AW25="",_xlfn.CONCAT($BG25,",",F$16,_xlfn.XLOOKUP($AZ25,仮想キートップ,キー位置),F$17),_xlfn.CONCAT(F$16,_xlfn.XLOOKUP($AZ25,仮想キートップ,キー位置),F$17,",",$BG25)),F$18,_xlfn.XLOOKUP($AZ25,仮想キートップ,キー位置),F$19)),F$5,IF(OR($BJ25="",$BJ25=$BG25),"",F$6),F$8,_xlfn.XLOOKUP($BA25,仮想キートップ,キー位置),F$10,_xlfn.XLOOKUP($BB25,仮想キートップ,キー位置),IF(AND($AT25&lt;&gt;"",$BG25=$BI25),F$12,F$11),_xlfn.XLOOKUP($AZ25,仮想キートップ,入力コード),F$14,IF($AW25="",_xlfn.CONCAT($BG25,",",F$16,_xlfn.XLOOKUP($AZ25,仮想キートップ,キー位置),F$17),_xlfn.CONCAT(F$16,_xlfn.XLOOKUP($AZ25,仮想キートップ,キー位置),F$17,",",$BG25)),F$18,_xlfn.XLOOKUP($AZ25,仮想キートップ,キー位置),F$19,F$5,IF(OR($BJ25="",$BJ25=$BG25),"",F$6),F$9,_xlfn.XLOOKUP($BA25,仮想キートップ,キー位置),F$10,_xlfn.XLOOKUP($BB25,仮想キートップ,キー位置),IF(AND($AT25&lt;&gt;"",$BG25=$BI25),F$12,F$11),_xlfn.XLOOKUP($AZ25,仮想キートップ,入力コード),F$15,IF($AW25="",_xlfn.CONCAT($BG25,",",F$16,_xlfn.XLOOKUP($AZ25,仮想キートップ,キー位置),F$17),_xlfn.CONCAT(F$16,_xlfn.XLOOKUP($AZ25,仮想キートップ,キー位置),F$17,",",$BG25)),F$18,_xlfn.XLOOKUP($AZ25,仮想キートップ,キー位置),F$19,IF(OR($BJ25="",$BJ25=$BG25),"",_xlfn.CONCAT(IF(AND($AQ25=1,OR($AT25="",$BG25&lt;&gt;$BI25)),"",_xlfn.CONCAT(F$5,F$7,_xlfn.XLOOKUP($BA25,仮想キートップ,キー位置),F$10,_xlfn.XLOOKUP($BB25,仮想キートップ,キー位置),IF(AND($AT25&lt;&gt;"",$BK25=$BJ25),F$12,F$11),_xlfn.XLOOKUP($AZ25,仮想キートップ,入力コード),F$13,IF($AW25="",_xlfn.CONCAT($BJ25,",",F$16,_xlfn.XLOOKUP($AZ25,仮想キートップ,キー位置),F$17),_xlfn.CONCAT(F$16,_xlfn.XLOOKUP($AZ25,仮想キートップ,キー位置),F$17,",",$BJ25)),F$18,_xlfn.XLOOKUP($AZ25,仮想キートップ,キー位置),F$19)),F$5,F$8,_xlfn.XLOOKUP($BA25,仮想キートップ,キー位置),F$10,_xlfn.XLOOKUP($BB25,仮想キートップ,キー位置),IF(AND($AT25&lt;&gt;"",$BK25=$BJ25),F$12,F$11),_xlfn.XLOOKUP($AZ25,仮想キートップ,入力コード),F$14,IF($AW25="",_xlfn.CONCAT($BJ25,",",F$16,_xlfn.XLOOKUP($AZ25,仮想キートップ,キー位置),F$17),_xlfn.CONCAT(F$16,_xlfn.XLOOKUP($AZ25,仮想キートップ,キー位置),F$17,",",$BJ25)),F$18,_xlfn.XLOOKUP($AZ25,仮想キートップ,キー位置),F$19,F$5,F$9,_xlfn.XLOOKUP($BA25,仮想キートップ,キー位置),F$10,_xlfn.XLOOKUP($BB25,仮想キートップ,キー位置),IF(AND($AT25&lt;&gt;"",$BK25=$BJ25),F$12,F$11),_xlfn.XLOOKUP($AZ25,仮想キートップ,入力コード),F$15,IF($AW25="",_xlfn.CONCAT($BJ25,",",F$16,_xlfn.XLOOKUP($AZ25,仮想キートップ,キー位置),F$17),_xlfn.CONCAT(F$16,_xlfn.XLOOKUP($AZ25,仮想キートップ,キー位置),F$17,",",$BJ25)),F$18,_xlfn.XLOOKUP($AZ25,仮想キートップ,キー位置),F$19))),"")</f>
        <v/>
      </c>
      <c r="I25" s="102" t="str">
        <f t="shared" ref="I25:I88" si="16">IF(AND($AB25=3,$AC25="C"),_xlfn.CONCAT(I$3,$AZ25,", ",$BA25," &amp; ",$BB25," → ",$BC25,CLEAN($BD25),I$4,IF($AK25=1,"",_xlfn.CONCAT(IF(OR($BJ25="",$BJ25=$BG25),"",I$6),I$7,_xlfn.XLOOKUP($AZ25,仮想キートップ,キー位置),I$10,_xlfn.XLOOKUP($BA25,仮想キートップ,キー位置),I$11,_xlfn.XLOOKUP($BB25,仮想キートップ,入力コード),I$12,$BG25,I$15,_xlfn.XLOOKUP($BB25,仮想キートップ,キー位置),I$16,_xlfn.XLOOKUP($BB25,仮想キートップ,キー位置),I$17,I$5)),IF(OR($BJ25="",$BJ25=$BG25),"",I$6),I$8,_xlfn.XLOOKUP($AZ25,仮想キートップ,キー位置),I$10,_xlfn.XLOOKUP($BA25,仮想キートップ,キー位置),I$11,_xlfn.XLOOKUP($BB25,仮想キートップ,入力コード),IF(AND(_xlfn.XLOOKUP($BC25,ひらがな,移動単位)=2,LEFT($BC25)=$AJ25),_xlfn.CONCAT(I$14,_xlfn.XLOOKUP(_xlfn.CONCAT("(",RIGHT($BC25),")"),ひらがな,ローマ字コード)),_xlfn.CONCAT(I$13,$BG25)),I$15,_xlfn.XLOOKUP($BB25,仮想キートップ,キー位置),I$16,_xlfn.XLOOKUP($BB25,仮想キートップ,キー位置),I$17,I$5,IF(OR($BJ25="",$BJ25=$BG25),"",I$6),I$9,_xlfn.XLOOKUP($AZ25,仮想キートップ,キー位置),I$10,_xlfn.XLOOKUP($BA25,仮想キートップ,キー位置),I$11,_xlfn.XLOOKUP($BB25,仮想キートップ,入力コード),I$14,$BG25,I$15,_xlfn.XLOOKUP($BB25,仮想キートップ,キー位置),I$16,_xlfn.XLOOKUP($BB25,仮想キートップ,キー位置),I$17,IF(OR($BJ25="",$BJ25=$BG25),"",_xlfn.CONCAT(IF($AK25=1,"",_xlfn.CONCAT(I$5,I$7,_xlfn.XLOOKUP($AZ25,仮想キートップ,キー位置),I$10,_xlfn.XLOOKUP($BA25,仮想キートップ,キー位置),I$11,_xlfn.XLOOKUP($BB25,仮想キートップ,入力コード),I$12,$BJ25,I$15,_xlfn.XLOOKUP($BB25,仮想キートップ,キー位置),I$16,_xlfn.XLOOKUP($BB25,仮想キートップ,キー位置),I$17)),I$5,I$8,_xlfn.XLOOKUP($AZ25,仮想キートップ,キー位置),I$10,_xlfn.XLOOKUP($BA25,仮想キートップ,キー位置),I$11,_xlfn.XLOOKUP($BB25,仮想キートップ,入力コード),I$13,$BJ25,I$15,_xlfn.XLOOKUP($BB25,仮想キートップ,キー位置),I$16,_xlfn.XLOOKUP($BB25,仮想キートップ,キー位置),I$17,I$5,I$9,_xlfn.XLOOKUP($AZ25,仮想キートップ,キー位置),I$10,_xlfn.XLOOKUP($BA25,仮想キートップ,キー位置),I$11,_xlfn.XLOOKUP($BB25,仮想キートップ,入力コード),I$14,$BJ25,I$15,_xlfn.XLOOKUP($BB25,仮想キートップ,キー位置),I$16,_xlfn.XLOOKUP($BB25,仮想キートップ,キー位置),I$17))),"")</f>
        <v/>
      </c>
      <c r="J25" s="102" t="str">
        <f t="shared" ref="J25:J88" si="17">IF(AND($AB25=3,$AC25="C"),_xlfn.CONCAT(IF($AN25=1,"",_xlfn.CONCAT(I$5,IF(OR($BJ25="",$BJ25=$BG25),"",I$6),I$7,_xlfn.XLOOKUP($AZ25,仮想キートップ,キー位置),I$10,_xlfn.XLOOKUP($BB25,仮想キートップ,キー位置),I$11,_xlfn.XLOOKUP($BA25,仮想キートップ,入力コード),I$12,$BG25,I$15,_xlfn.XLOOKUP($BA25,仮想キートップ,キー位置),I$16,_xlfn.XLOOKUP($BA25,仮想キートップ,キー位置),I$17)),I$5,IF(OR($BJ25="",$BJ25=$BG25),"",I$6),I$8,_xlfn.XLOOKUP($AZ25,仮想キートップ,キー位置),I$10,_xlfn.XLOOKUP($BB25,仮想キートップ,キー位置),I$11,_xlfn.XLOOKUP($BA25,仮想キートップ,入力コード),IF(AND(_xlfn.XLOOKUP($BC25,ひらがな,移動単位)=2,LEFT($BC25)=$AM25),_xlfn.CONCAT(I$14,_xlfn.XLOOKUP(_xlfn.CONCAT("(",RIGHT($BC25),")"),ひらがな,ローマ字コード)),_xlfn.CONCAT(I$13,$BG25)),I$15,_xlfn.XLOOKUP($BA25,仮想キートップ,キー位置),I$16,_xlfn.XLOOKUP($BA25,仮想キートップ,キー位置),I$17,I$5,IF(OR($BJ25="",$BJ25=$BG25),"",I$6),I$9,_xlfn.XLOOKUP($AZ25,仮想キートップ,キー位置),I$10,_xlfn.XLOOKUP($BB25,仮想キートップ,キー位置),I$11,_xlfn.XLOOKUP($BA25,仮想キートップ,入力コード),I$14,$BG25,I$15,_xlfn.XLOOKUP($BA25,仮想キートップ,キー位置),I$16,_xlfn.XLOOKUP($BA25,仮想キートップ,キー位置),I$17,IF(OR($BJ25="",$BJ25=$BG25),"",_xlfn.CONCAT(IF($AN25=1,"",_xlfn.CONCAT(I$5,I$7,_xlfn.XLOOKUP($AZ25,仮想キートップ,キー位置),I$10,_xlfn.XLOOKUP($BB25,仮想キートップ,キー位置),I$11,_xlfn.XLOOKUP($BA25,仮想キートップ,入力コード),I$12,$BJ25,I$15,_xlfn.XLOOKUP($BA25,仮想キートップ,キー位置),I$16,_xlfn.XLOOKUP($BA25,仮想キートップ,キー位置),I$17)),I$5,I$8,_xlfn.XLOOKUP($AZ25,仮想キートップ,キー位置),I$10,_xlfn.XLOOKUP($BB25,仮想キートップ,キー位置),I$11,_xlfn.XLOOKUP($BA25,仮想キートップ,入力コード),I$13,$BJ25,I$15,_xlfn.XLOOKUP($BA25,仮想キートップ,キー位置),I$16,_xlfn.XLOOKUP($BA25,仮想キートップ,キー位置),I$17,I$5,I$9,_xlfn.XLOOKUP($AZ25,仮想キートップ,キー位置),I$10,_xlfn.XLOOKUP($BB25,仮想キートップ,キー位置),I$11,_xlfn.XLOOKUP($BA25,仮想キートップ,入力コード),I$14,$BJ25,I$15,_xlfn.XLOOKUP($BA25,仮想キートップ,キー位置),I$16,_xlfn.XLOOKUP($BA25,仮想キートップ,キー位置),I$17))),"")</f>
        <v/>
      </c>
      <c r="K25" s="102" t="str">
        <f t="shared" ref="K25:K88" si="18">IF(AND($AB25=3,$AC25="C"),_xlfn.CONCAT(IF($AQ25=1,"",_xlfn.CONCAT(I$5,IF(OR($BJ25="",$BJ25=$BG25),"",I$6),I$7,_xlfn.XLOOKUP($BA25,仮想キートップ,キー位置),I$10,_xlfn.XLOOKUP($BB25,仮想キートップ,キー位置),I$11,_xlfn.XLOOKUP($AZ25,仮想キートップ,入力コード),I$12,$BG25,I$15,_xlfn.XLOOKUP($AZ25,仮想キートップ,キー位置),I$16,_xlfn.XLOOKUP($AZ25,仮想キートップ,キー位置),I$17)),I$5,IF(OR($BJ25="",$BJ25=$BG25),"",I$6),I$8,_xlfn.XLOOKUP($BA25,仮想キートップ,キー位置),I$10,_xlfn.XLOOKUP($BB25,仮想キートップ,キー位置),I$11,_xlfn.XLOOKUP($AZ25,仮想キートップ,入力コード),IF(AND(_xlfn.XLOOKUP($BC25,ひらがな,移動単位)=2,LEFT($BC25)=$AP25),_xlfn.CONCAT(I$14,_xlfn.XLOOKUP(_xlfn.CONCAT("(",RIGHT($BC25),")"),ひらがな,ローマ字コード)),_xlfn.CONCAT(I$13,$BG25)),I$15,_xlfn.XLOOKUP($AZ25,仮想キートップ,キー位置),I$16,_xlfn.XLOOKUP($AZ25,仮想キートップ,キー位置),I$17,I$5,IF(OR($BJ25="",$BJ25=$BG25),"",I$6),I$9,_xlfn.XLOOKUP($BA25,仮想キートップ,キー位置),I$10,_xlfn.XLOOKUP($BB25,仮想キートップ,キー位置),I$11,_xlfn.XLOOKUP($AZ25,仮想キートップ,入力コード),I$14,$BG25,I$15,_xlfn.XLOOKUP($AZ25,仮想キートップ,キー位置),I$16,_xlfn.XLOOKUP($AZ25,仮想キートップ,キー位置),I$17,IF(OR($BJ25="",$BJ25=$BG25),"",_xlfn.CONCAT(IF($AQ25=1,"",_xlfn.CONCAT(I$5,I$7,_xlfn.XLOOKUP($BA25,仮想キートップ,キー位置),I$10,_xlfn.XLOOKUP($BB25,仮想キートップ,キー位置),I$11,_xlfn.XLOOKUP($AZ25,仮想キートップ,入力コード),I$12,$BJ25,I$15,_xlfn.XLOOKUP($AZ25,仮想キートップ,キー位置),I$16,_xlfn.XLOOKUP($AZ25,仮想キートップ,キー位置),I$17)),I$5,I$8,_xlfn.XLOOKUP($BA25,仮想キートップ,キー位置),I$10,_xlfn.XLOOKUP($BB25,仮想キートップ,キー位置),I$11,_xlfn.XLOOKUP($AZ25,仮想キートップ,入力コード),I$13,$BJ25,I$15,_xlfn.XLOOKUP($AZ25,仮想キートップ,キー位置),I$16,_xlfn.XLOOKUP($AZ25,仮想キートップ,キー位置),I$17,I$5,I$9,_xlfn.XLOOKUP($BA25,仮想キートップ,キー位置),I$10,_xlfn.XLOOKUP($BB25,仮想キートップ,キー位置),I$11,_xlfn.XLOOKUP($AZ25,仮想キートップ,入力コード),I$14,$BJ25,I$15,_xlfn.XLOOKUP($AZ25,仮想キートップ,キー位置),I$16,_xlfn.XLOOKUP($AZ25,仮想キートップ,キー位置),I$17))),"")</f>
        <v/>
      </c>
      <c r="L25" s="102" t="str">
        <f t="shared" ref="L25:L88" si="19">IF(AND($AB25=2,$AC25="A"),_xlfn.CONCAT(L$3,$AZ25," &amp; ",$BA25," → ",$BC25,CLEAN($BD25),L$4,IF(OR($BJ25="",$BJ25=$BG25),"",L$6),L$7,_xlfn.XLOOKUP($AZ25,仮想キートップ,キー位置),IF(AND($AT25&lt;&gt;"",$BG25=$BI25),L$10,L$9),_xlfn.XLOOKUP($BA25,仮想キートップ,入力コード),L$11,IF($AV25="",_xlfn.CONCAT($BG25,","),""),L$13,_xlfn.XLOOKUP($BA25,仮想キートップ,キー位置),L$14,$AG25,IF($AV25="",L$15,_xlfn.CONCAT(L$16,$BG25,L$17)),_xlfn.XLOOKUP($BA25,仮想キートップ,キー位置),L$18,L$5,IF(OR($BJ25="",$BJ25=$BG25),"",L$6),L$8,_xlfn.XLOOKUP($AZ25,仮想キートップ,キー位置),IF(AND($AT25&lt;&gt;"",$BG25=$BI25),L$10,L$9),_xlfn.XLOOKUP($BA25,仮想キートップ,入力コード),L$12,IF($AV25="",_xlfn.CONCAT($BG25,","),""),L$13,_xlfn.XLOOKUP($BA25,仮想キートップ,キー位置),L$14,$AG25,IF($AV25="",L$15,_xlfn.CONCAT(L$16,$BG25,L$17)),_xlfn.XLOOKUP($BA25,仮想キートップ,キー位置),L$18,IF(OR($BJ25="",$BJ25=$BG25),"",_xlfn.CONCAT(L$5,L$7,_xlfn.XLOOKUP($AZ25,仮想キートップ,キー位置),IF(AND($AT25&lt;&gt;"",$BG25=$BI25),L$10,L$9),_xlfn.XLOOKUP($BA25,仮想キートップ,入力コード),L$11,IF($AV25="",_xlfn.CONCAT($BJ25,","),""),L$13,_xlfn.XLOOKUP($BA25,仮想キートップ,キー位置),L$14,$AG25,IF($AV25="",L$15,_xlfn.CONCAT(L$16,$BJ25,L$17)),_xlfn.XLOOKUP($BA25,仮想キートップ,キー位置),L$18,L$5,L$8,_xlfn.XLOOKUP($AZ25,仮想キートップ,キー位置),IF(AND($AT25&lt;&gt;"",$BG25=$BI25),L$10,L$9),_xlfn.XLOOKUP($BA25,仮想キートップ,入力コード),L$12,IF($AV25="",_xlfn.CONCAT($BJ25,","),""),L$13,_xlfn.XLOOKUP($BA25,仮想キートップ,キー位置),L$14,$AG25,IF($AV25="",L$15,_xlfn.CONCAT(L$16,$BJ25,L$17)),_xlfn.XLOOKUP($BA25,仮想キートップ,キー位置),L$18))),"")</f>
        <v/>
      </c>
      <c r="M25" s="102" t="str">
        <f t="shared" ref="M25:M88" si="20">IF(AND($AB25=2,$AC25="A"),_xlfn.CONCAT(L$5,IF(OR($BJ25="",$BJ25=$BG25),"",L$6),L$7,_xlfn.XLOOKUP($BA25,仮想キートップ,キー位置),IF(AND($AT25&lt;&gt;"",$BG25=$BI25),L$10,L$9),_xlfn.XLOOKUP($AZ25,仮想キートップ,入力コード),L$11,IF($AV25="",_xlfn.CONCAT($BG25,","),""),L$13,_xlfn.XLOOKUP($AZ25,仮想キートップ,キー位置),L$14,$AG25,IF($AV25="",L$15,_xlfn.CONCAT(L$16,$BG25,L$17)),_xlfn.XLOOKUP($AZ25,仮想キートップ,キー位置),L$18,L$5,IF(OR($BJ25="",$BJ25=$BG25),"",L$6),L$8,_xlfn.XLOOKUP($BA25,仮想キートップ,キー位置),IF(AND($AT25&lt;&gt;"",$BG25=$BI25),L$10,L$9),_xlfn.XLOOKUP($AZ25,仮想キートップ,入力コード),L$12,IF($AV25="",_xlfn.CONCAT($BG25,","),""),L$13,_xlfn.XLOOKUP($AZ25,仮想キートップ,キー位置),L$14,$AG25,IF($AV25="",L$15,_xlfn.CONCAT(L$16,$BG25,L$17)),_xlfn.XLOOKUP($AZ25,仮想キートップ,キー位置),L$18,IF(OR($BJ25="",$BJ25=$BG25),"",_xlfn.CONCAT(L$5,L$7,_xlfn.XLOOKUP($BA25,仮想キートップ,キー位置),IF(AND($AT25&lt;&gt;"",$BG25=$BI25),L$10,L$9),_xlfn.XLOOKUP($AZ25,仮想キートップ,入力コード),L$11,IF($AV25="",_xlfn.CONCAT($BJ25,","),""),L$13,_xlfn.XLOOKUP($AZ25,仮想キートップ,キー位置),L$14,$AG25,IF($AV25="",L$15,_xlfn.CONCAT(L$16,$BJ25,L$17)),_xlfn.XLOOKUP($AZ25,仮想キートップ,キー位置),L$18,L$5,L$8,_xlfn.XLOOKUP($BA25,仮想キートップ,キー位置),IF(AND($AT25&lt;&gt;"",$BG25=$BI25),L$10,L$9),_xlfn.XLOOKUP($AZ25,仮想キートップ,入力コード),L$12,IF($AV25="",_xlfn.CONCAT($BJ25,","),""),L$13,_xlfn.XLOOKUP($AZ25,仮想キートップ,キー位置),L$14,$AG25,IF($AV25="",L$15,_xlfn.CONCAT(L$16,$BJ25,L$17)),_xlfn.XLOOKUP($AZ25,仮想キートップ,キー位置),L$18))),"")</f>
        <v/>
      </c>
      <c r="N25" s="102" t="str">
        <f t="shared" ref="N25:N88" si="21">IF(AND($AB25=2,$AC25="B"),_xlfn.CONCAT(N$3,$AZ25," &amp; ",$BA25," → ",$BC25,CLEAN($BD25),N$4,IF(OR($BJ25="",$BJ25=$BG25),"",N$6),N$7,_xlfn.XLOOKUP($AZ25,仮想キートップ,キー位置),IF(AND($AT25&lt;&gt;"",$BG25=$BI25),N$10,N$9),_xlfn.XLOOKUP($BA25,仮想キートップ,入力コード),N$11,IF($AV25="",_xlfn.CONCAT($BG25,","),""),N$13,_xlfn.XLOOKUP($BA25,仮想キートップ,キー位置),N$14,$AG25,IF($AV25="",N$15,_xlfn.CONCAT(N$16,$BG25,N$17)),_xlfn.XLOOKUP($BA25,仮想キートップ,キー位置),N$18,N$5,IF(OR($BJ25="",$BJ25=$BG25),"",N$6),N$8,_xlfn.XLOOKUP($AZ25,仮想キートップ,キー位置),IF(AND($AT25&lt;&gt;"",$BG25=$BI25),N$10,N$9),_xlfn.XLOOKUP($BA25,仮想キートップ,入力コード),N$12,IF($AV25="",_xlfn.CONCAT($BG25,","),""),N$13,_xlfn.XLOOKUP($BA25,仮想キートップ,キー位置),N$14,$AG25,IF($AV25="",N$15,_xlfn.CONCAT(N$16,$BG25,N$17)),_xlfn.XLOOKUP($BA25,仮想キートップ,キー位置),N$18,IF(OR($BJ25="",$BJ25=$BG25),"",_xlfn.CONCAT(N$5,N$7,_xlfn.XLOOKUP($AZ25,仮想キートップ,キー位置),IF(AND($AT25&lt;&gt;"",$BG25=$BI25),N$10,N$9),_xlfn.XLOOKUP($BA25,仮想キートップ,入力コード),N$11,IF($AV25="",_xlfn.CONCAT($BJ25,","),""),N$13,_xlfn.XLOOKUP($BA25,仮想キートップ,キー位置),N$14,$AG25,IF($AV25="",N$15,_xlfn.CONCAT(N$16,$BJ25,N$17)),_xlfn.XLOOKUP($BA25,仮想キートップ,キー位置),N$18,N$5,N$8,_xlfn.XLOOKUP($AZ25,仮想キートップ,キー位置),IF(AND($AT25&lt;&gt;"",$BG25=$BI25),N$10,N$9),_xlfn.XLOOKUP($BA25,仮想キートップ,入力コード),N$12,IF($AV25="",_xlfn.CONCAT($BJ25,","),""),N$13,_xlfn.XLOOKUP($BA25,仮想キートップ,キー位置),N$14,$AG25,IF($AV25="",N$15,_xlfn.CONCAT(N$16,$BJ25,N$17)),_xlfn.XLOOKUP($BA25,仮想キートップ,キー位置),N$18))),"")</f>
        <v/>
      </c>
      <c r="O25" s="102" t="str">
        <f t="shared" ref="O25:O88" si="22">IF(AND($AB25=2,$AC25="B"),_xlfn.CONCAT(N$5,IF(OR($BJ25="",$BJ25=$BG25),"",N$6),N$7,_xlfn.XLOOKUP($BA25,仮想キートップ,キー位置),IF(AND($AT25&lt;&gt;"",$BG25=$BI25),N$10,N$9),_xlfn.XLOOKUP($AZ25,仮想キートップ,入力コード),N$11,IF($AV25="",_xlfn.CONCAT($BG25,","),""),N$13,_xlfn.XLOOKUP($AZ25,仮想キートップ,キー位置),N$14,$AG25,IF($AV25="",N$15,_xlfn.CONCAT(N$16,$BG25,N$17)),_xlfn.XLOOKUP($AZ25,仮想キートップ,キー位置),N$18,N$5,IF(OR($BJ25="",$BJ25=$BG25),"",N$6),N$8,_xlfn.XLOOKUP($BA25,仮想キートップ,キー位置),IF(AND($AT25&lt;&gt;"",$BG25=$BI25),N$10,N$9),_xlfn.XLOOKUP($AZ25,仮想キートップ,入力コード),N$12,IF($AV25="",_xlfn.CONCAT($BG25,","),""),N$13,_xlfn.XLOOKUP($AZ25,仮想キートップ,キー位置),N$14,$AG25,IF($AV25="",N$15,_xlfn.CONCAT(N$16,$BG25,N$17)),_xlfn.XLOOKUP($AZ25,仮想キートップ,キー位置),N$18,IF(OR($BJ25="",$BJ25=$BG25),"",_xlfn.CONCAT(N$5,N$7,_xlfn.XLOOKUP($BA25,仮想キートップ,キー位置),IF(AND($AT25&lt;&gt;"",$BG25=$BI25),N$10,N$9),_xlfn.XLOOKUP($AZ25,仮想キートップ,入力コード),N$11,IF($AV25="",_xlfn.CONCAT($BJ25,","),""),N$13,_xlfn.XLOOKUP($AZ25,仮想キートップ,キー位置),N$14,$AG25,IF($AV25="",N$15,_xlfn.CONCAT(N$16,$BJ25,N$17)),_xlfn.XLOOKUP($AZ25,仮想キートップ,キー位置),N$18,N$5,N$8,_xlfn.XLOOKUP($BA25,仮想キートップ,キー位置),IF(AND($AT25&lt;&gt;"",$BG25=$BI25),N$10,N$9),_xlfn.XLOOKUP($AZ25,仮想キートップ,入力コード),N$12,IF($AV25="",_xlfn.CONCAT($BJ25,","),""),N$13,_xlfn.XLOOKUP($AZ25,仮想キートップ,キー位置),N$14,$AG25,IF($AV25="",N$15,_xlfn.CONCAT(N$16,$BJ25,N$17)),_xlfn.XLOOKUP($AZ25,仮想キートップ,キー位置),N$18))),"")</f>
        <v/>
      </c>
      <c r="P25" s="102" t="str">
        <f t="shared" ref="P25:P88" si="23">IF(AND($AB25=2,$AC25="C"),_xlfn.CONCAT(P$3,$AZ25," &amp; ",$BA25," → ",$BC25,CLEAN($BD25),P$4,IF(OR($BJ25="",$BJ25=$BG25),"",P$6),P$7,_xlfn.XLOOKUP($AZ25,仮想キートップ,キー位置),IF(AND($AT25&lt;&gt;"",$BG25=$BI25),P$10,P$9),_xlfn.XLOOKUP($BA25,仮想キートップ,入力コード),P$11,IF($AV25="",_xlfn.CONCAT($BG25,","),""),P$13,_xlfn.XLOOKUP($BA25,仮想キートップ,キー位置),P$14,$AG25,IF($AV25="",P$15,_xlfn.CONCAT(P$16,$BG25,P$17)),_xlfn.XLOOKUP($BA25,仮想キートップ,キー位置),P$18,P$5,IF(OR($BJ25="",$BJ25=$BG25),"",P$6),P$8,_xlfn.XLOOKUP($AZ25,仮想キートップ,キー位置),IF(AND($AT25&lt;&gt;"",$BG25=$BI25),P$10,P$9),_xlfn.XLOOKUP($BA25,仮想キートップ,入力コード),P$12,IF($AV25="",_xlfn.CONCAT($BG25,","),""),P$13,_xlfn.XLOOKUP($BA25,仮想キートップ,キー位置),P$14,$AG25,IF($AV25="",P$15,_xlfn.CONCAT(P$16,$BG25,P$17)),_xlfn.XLOOKUP($BA25,仮想キートップ,キー位置),P$18,IF(OR($BJ25="",$BJ25=$BG25),"",_xlfn.CONCAT(P$5,P$7,_xlfn.XLOOKUP($AZ25,仮想キートップ,キー位置),IF(AND($AT25&lt;&gt;"",$BG25=$BI25),P$10,P$9),_xlfn.XLOOKUP($BA25,仮想キートップ,入力コード),P$11,IF($AV25="",_xlfn.CONCAT($BJ25,","),""),P$13,_xlfn.XLOOKUP($BA25,仮想キートップ,キー位置),P$14,$AG25,IF($AV25="",P$15,_xlfn.CONCAT(P$16,$BJ25,P$17)),_xlfn.XLOOKUP($BA25,仮想キートップ,キー位置),P$18,P$5,P$8,_xlfn.XLOOKUP($AZ25,仮想キートップ,キー位置),IF(AND($AT25&lt;&gt;"",$BG25=$BI25),P$10,P$9),_xlfn.XLOOKUP($BA25,仮想キートップ,入力コード),P$12,IF($AV25="",_xlfn.CONCAT($BJ25,","),""),P$13,_xlfn.XLOOKUP($BA25,仮想キートップ,キー位置),P$14,$AG25,IF($AV25="",P$15,_xlfn.CONCAT(P$16,$BJ25,P$17)),_xlfn.XLOOKUP($BA25,仮想キートップ,キー位置),P$18))),"")</f>
        <v/>
      </c>
      <c r="Q25" s="102" t="str">
        <f t="shared" ref="Q25:Q88" si="24">IF(AND($AB25=2,$AC25="C"),_xlfn.CONCAT(P$5,IF(OR($BJ25="",$BJ25=$BG25),"",P$6),P$7,_xlfn.XLOOKUP($BA25,仮想キートップ,キー位置),IF(AND($AT25&lt;&gt;"",$BG25=$BI25),P$10,P$9),_xlfn.XLOOKUP($AZ25,仮想キートップ,入力コード),P$11,IF($AV25="",_xlfn.CONCAT($BG25,","),""),P$13,_xlfn.XLOOKUP($AZ25,仮想キートップ,キー位置),P$14,$AG25,IF($AV25="",P$15,_xlfn.CONCAT(P$16,$BG25,P$17)),_xlfn.XLOOKUP($AZ25,仮想キートップ,キー位置),P$18,P$5,IF(OR($BJ25="",$BJ25=$BG25),"",P$6),P$8,_xlfn.XLOOKUP($BA25,仮想キートップ,キー位置),IF(AND($AT25&lt;&gt;"",$BG25=$BI25),P$10,P$9),_xlfn.XLOOKUP($AZ25,仮想キートップ,入力コード),P$12,IF($AV25="",_xlfn.CONCAT($BG25,","),""),P$13,_xlfn.XLOOKUP($AZ25,仮想キートップ,キー位置),P$14,$AG25,IF($AV25="",P$15,_xlfn.CONCAT(P$16,$BG25,P$17)),_xlfn.XLOOKUP($AZ25,仮想キートップ,キー位置),P$18,IF(OR($BJ25="",$BJ25=$BG25),"",_xlfn.CONCAT(P$5,P$7,_xlfn.XLOOKUP($BA25,仮想キートップ,キー位置),IF(AND($AT25&lt;&gt;"",$BG25=$BI25),P$10,P$9),_xlfn.XLOOKUP($AZ25,仮想キートップ,入力コード),P$11,IF($AV25="",_xlfn.CONCAT($BJ25,","),""),P$13,_xlfn.XLOOKUP($AZ25,仮想キートップ,キー位置),P$14,$AG25,IF($AV25="",P$15,_xlfn.CONCAT(P$16,$BJ25,P$17)),_xlfn.XLOOKUP($AZ25,仮想キートップ,キー位置),P$18,P$5,P$8,_xlfn.XLOOKUP($BA25,仮想キートップ,キー位置),IF(AND($AT25&lt;&gt;"",$BG25=$BI25),P$10,P$9),_xlfn.XLOOKUP($AZ25,仮想キートップ,入力コード),P$12,IF($AV25="",_xlfn.CONCAT($BJ25,","),""),P$13,_xlfn.XLOOKUP($AZ25,仮想キートップ,キー位置),P$14,$AG25,IF($AV25="",P$15,_xlfn.CONCAT(P$16,$BJ25,P$17)),_xlfn.XLOOKUP($AZ25,仮想キートップ,キー位置),P$18))),"")</f>
        <v/>
      </c>
      <c r="R25" s="102" t="str">
        <f t="shared" ref="R25:R88" si="25">IF(AND($AB25=1,$AC25="A"),_xlfn.CONCAT(R$3,$AZ25,R$4,IF(OR($BJ25="",$BJ25=$BG25),"",R$6),R$7,IF(_xlfn.XLOOKUP($AZ25,仮想キートップ,十六進数文字)=0,R$9,R$10),_xlfn.XLOOKUP($AZ25,仮想キートップ,入力コード),R$11,$BG25,R$12,_xlfn.XLOOKUP($AZ25,仮想キートップ,キー位置),R$13,IF($AG25=0,0,2),R$14,_xlfn.XLOOKUP($AZ25,仮想キートップ,キー位置),R$15,R$5,IF(OR($BJ25="",$BJ25=$BG25),"",R$6),R$8,IF(_xlfn.XLOOKUP($AZ25,仮想キートップ,十六進数文字)=0,R$9,R$10),_xlfn.XLOOKUP($AZ25,仮想キートップ,入力コード),R$11,$BG25,R$12,_xlfn.XLOOKUP($AZ25,仮想キートップ,キー位置),R$13,$AG25,R$14,_xlfn.XLOOKUP($AZ25,仮想キートップ,キー位置),R$15,IF(OR($BJ25="",$BJ25=$BG25),"",_xlfn.CONCAT(R$5,R$7,IF(_xlfn.XLOOKUP($AZ25,仮想キートップ,十六進数文字)=0,R$9,R$10),_xlfn.XLOOKUP($AZ25,仮想キートップ,入力コード),R$11,$BJ25,R$12,_xlfn.XLOOKUP($AZ25,仮想キートップ,キー位置),R$13,IF($AG25=0,0,2),R$14,_xlfn.XLOOKUP($AZ25,仮想キートップ,キー位置),R$15,R$5,R$8,IF(_xlfn.XLOOKUP($AZ25,仮想キートップ,十六進数文字)=0,R$9,R$10),_xlfn.XLOOKUP($AZ25,仮想キートップ,入力コード),R$11,$BJ25,R$12,_xlfn.XLOOKUP($AZ25,仮想キートップ,キー位置),R$13,$AG25,R$14,_xlfn.XLOOKUP($AZ25,仮想キートップ,キー位置),R$15))),"")</f>
        <v/>
      </c>
      <c r="S25" s="102" t="str">
        <f t="shared" ref="S25:S88" si="26">IF(AND($AB25=1,$AC25="B"),_xlfn.CONCAT(S$3,$AZ25,S$4,IF(OR($BJ25="",$BJ25=$BG25),"",S$6),S$7,IF(_xlfn.XLOOKUP($AZ25,仮想キートップ,十六進数文字)=0,S$9,S$10),_xlfn.XLOOKUP($AZ25,仮想キートップ,入力コード),S$11,$BG25,S$12,_xlfn.XLOOKUP($AZ25,仮想キートップ,キー位置),S$13,IF($AG25=0,0,2),S$14,_xlfn.XLOOKUP($AZ25,仮想キートップ,キー位置),S$15,S$5,IF(OR($BJ25="",$BJ25=$BG25),"",S$6),S$8,IF(_xlfn.XLOOKUP($AZ25,仮想キートップ,十六進数文字)=0,S$9,S$10),_xlfn.XLOOKUP($AZ25,仮想キートップ,入力コード),S$11,$BG25,S$12,_xlfn.XLOOKUP($AZ25,仮想キートップ,キー位置),S$13,$AG25,S$14,_xlfn.XLOOKUP($AZ25,仮想キートップ,キー位置),S$15,IF(OR($BJ25="",$BJ25=$BG25),"",_xlfn.CONCAT(S$5,S$7,IF(_xlfn.XLOOKUP($AZ25,仮想キートップ,十六進数文字)=0,S$9,S$10),_xlfn.XLOOKUP($AZ25,仮想キートップ,入力コード),S$11,$BJ25,S$12,_xlfn.XLOOKUP($AZ25,仮想キートップ,キー位置),S$13,IF($AG25=0,0,2),S$14,_xlfn.XLOOKUP($AZ25,仮想キートップ,キー位置),S$15,S$5,S$8,IF(_xlfn.XLOOKUP($AZ25,仮想キートップ,十六進数文字)=0,S$9,S$10),_xlfn.XLOOKUP($AZ25,仮想キートップ,入力コード),S$11,$BJ25,S$12,_xlfn.XLOOKUP($AZ25,仮想キートップ,キー位置),S$13,$AG25,S$14,_xlfn.XLOOKUP($AZ25,仮想キートップ,キー位置),S$15))),"")</f>
        <v/>
      </c>
      <c r="T25" s="102" t="str">
        <f t="shared" ref="T25:T88" si="27">IF(AND($AB25=1,$AC25="C"),_xlfn.CONCAT(T$3,$AZ25,T$4,IF(OR($BJ25="",$BJ25=$BG25),"",T$6),T$7,IF(_xlfn.XLOOKUP($AZ25,仮想キートップ,十六進数文字)=0,T$9,T$10),_xlfn.XLOOKUP($AZ25,仮想キートップ,入力コード),T$11,$BG25,T$12,_xlfn.XLOOKUP($AZ25,仮想キートップ,キー位置),T$13,IF($AG25=0,0,2),T$14,_xlfn.XLOOKUP($AZ25,仮想キートップ,キー位置),T$15,T$5,IF(OR($BJ25="",$BJ25=$BG25),"",T$6),T$8,IF(_xlfn.XLOOKUP($AZ25,仮想キートップ,十六進数文字)=0,T$9,T$10),_xlfn.XLOOKUP($AZ25,仮想キートップ,入力コード),T$11,$BG25,T$12,_xlfn.XLOOKUP($AZ25,仮想キートップ,キー位置),T$13,$AG25,T$14,_xlfn.XLOOKUP($AZ25,仮想キートップ,キー位置),T$15,IF(OR($BJ25="",$BJ25=$BG25),"",_xlfn.CONCAT(T$5,T$7,IF(_xlfn.XLOOKUP($AZ25,仮想キートップ,十六進数文字)=0,T$9,T$10),_xlfn.XLOOKUP($AZ25,仮想キートップ,入力コード),T$11,$BJ25,T$12,_xlfn.XLOOKUP($AZ25,仮想キートップ,キー位置),T$13,IF($AG25=0,0,2),T$14,_xlfn.XLOOKUP($AZ25,仮想キートップ,キー位置),T$15,T$5,T$8,IF(_xlfn.XLOOKUP($AZ25,仮想キートップ,十六進数文字)=0,T$9,T$10),_xlfn.XLOOKUP($AZ25,仮想キートップ,入力コード),T$11,$BJ25,T$12,_xlfn.XLOOKUP($AZ25,仮想キートップ,キー位置),T$13,$AG25,T$14,_xlfn.XLOOKUP($AZ25,仮想キートップ,キー位置),T$15))),"")</f>
        <v/>
      </c>
      <c r="U25" s="344"/>
      <c r="V25" s="106" t="str">
        <f t="shared" ref="V25:V88" si="28">IF(AND($AT25&lt;&gt;"",$AB25=3,OR($BG25&lt;&gt;$BI25,AND($BK25&lt;&gt;"",$BK25&lt;&gt;$BI25))),_xlfn.CONCAT(V$3,PROPER(_xlfn.XLOOKUP($AZ25,仮想キートップ,入力コード)),", ",PROPER(_xlfn.XLOOKUP($BA25,仮想キートップ,入力コード))," &amp; ",PROPER(_xlfn.XLOOKUP($BB25,仮想キートップ,入力コード))," → ",$BC25,CLEAN($BD25),IF(OR($BK25="",$BK25=$BI25),_xlfn.CONCAT(V$4,V$7,_xlfn.XLOOKUP($AZ25,仮想キートップ,キー位置),V$10,_xlfn.XLOOKUP($BA25,仮想キートップ,キー位置),V$11,_xlfn.XLOOKUP($BB25,仮想キートップ,入力コード),V$12,$BI25,V$15,_xlfn.XLOOKUP($BB25,仮想キートップ,キー位置),V$16,_xlfn.XLOOKUP($BB25,仮想キートップ,キー位置),V$17,V$5,V$8,_xlfn.XLOOKUP($AZ25,仮想キートップ,キー位置),V$10,_xlfn.XLOOKUP($BA25,仮想キートップ,キー位置),V$11,_xlfn.XLOOKUP($BB25,仮想キートップ,入力コード),V$13,$BI25,V$15,_xlfn.XLOOKUP($BB25,仮想キートップ,キー位置),V$16,_xlfn.XLOOKUP($BB25,仮想キートップ,キー位置),V$17,V$5,V$9,_xlfn.XLOOKUP($AZ25,仮想キートップ,キー位置),V$10,_xlfn.XLOOKUP($BA25,仮想キートップ,キー位置),V$11,_xlfn.XLOOKUP($BB25,仮想キートップ,入力コード),V$14,$BI25,V$15,_xlfn.XLOOKUP($BB25,仮想キートップ,キー位置),V$16,_xlfn.XLOOKUP($BB25,仮想キートップ,キー位置),V$17),_xlfn.CONCAT(V$4,V$6,V$7,_xlfn.XLOOKUP($AZ25,仮想キートップ,キー位置),V$10,_xlfn.XLOOKUP($BA25,仮想キートップ,キー位置),V$11,_xlfn.XLOOKUP($BB25,仮想キートップ,入力コード),V$12,$BI25,V$15,_xlfn.XLOOKUP($BB25,仮想キートップ,キー位置),V$16,_xlfn.XLOOKUP($BB25,仮想キートップ,キー位置),V$17,V$5,V$6,V$8,_xlfn.XLOOKUP($AZ25,仮想キートップ,キー位置),V$10,_xlfn.XLOOKUP($BA25,仮想キートップ,キー位置),V$11,_xlfn.XLOOKUP($BB25,仮想キートップ,入力コード),V$13,$BI25,V$15,_xlfn.XLOOKUP($BB25,仮想キートップ,キー位置),V$16,_xlfn.XLOOKUP($BB25,仮想キートップ,キー位置),V$17,V$5,V$6,V$9,_xlfn.XLOOKUP($AZ25,仮想キートップ,キー位置),V$10,_xlfn.XLOOKUP($BA25,仮想キートップ,キー位置),V$11,_xlfn.XLOOKUP($BB25,仮想キートップ,入力コード),V$14,$BI25,V$15,_xlfn.XLOOKUP($BB25,仮想キートップ,キー位置),V$16,_xlfn.XLOOKUP($BB25,仮想キートップ,キー位置),V$17,V$5,V$7,_xlfn.XLOOKUP($AZ25,仮想キートップ,キー位置),V$10,_xlfn.XLOOKUP($BA25,仮想キートップ,キー位置),V$11,_xlfn.XLOOKUP($BB25,仮想キートップ,入力コード),V$12,$BK25,V$15,_xlfn.XLOOKUP($BB25,仮想キートップ,キー位置),V$16,_xlfn.XLOOKUP($BB25,仮想キートップ,キー位置),V$17,V$5,V$8,_xlfn.XLOOKUP($AZ25,仮想キートップ,キー位置),V$10,_xlfn.XLOOKUP($BA25,仮想キートップ,キー位置),V$11,_xlfn.XLOOKUP($BB25,仮想キートップ,入力コード),V$13,$BK25,V$15,_xlfn.XLOOKUP($BB25,仮想キートップ,キー位置),V$16,_xlfn.XLOOKUP($BB25,仮想キートップ,キー位置),V$17,V$5,V$9,_xlfn.XLOOKUP($AZ25,仮想キートップ,キー位置),V$10,_xlfn.XLOOKUP($BA25,仮想キートップ,キー位置),V$11,_xlfn.XLOOKUP($BB25,仮想キートップ,入力コード),V$14,$BK25,V$15,_xlfn.XLOOKUP($BB25,仮想キートップ,キー位置),V$16,_xlfn.XLOOKUP($BB25,仮想キートップ,キー位置),V$17))),"")</f>
        <v/>
      </c>
      <c r="W25" s="102" t="str">
        <f t="shared" ref="W25:W88" si="29">IF(AND($AT25&lt;&gt;"",$AB25=3,OR($BG25&lt;&gt;$BI25,AND($BK25&lt;&gt;"",$BK25&lt;&gt;$BI25))),IF(OR($BK25="",$BK25=$BI25),_xlfn.CONCAT(V$5,V$7,_xlfn.XLOOKUP($AZ25,仮想キートップ,キー位置),V$10,_xlfn.XLOOKUP($BB25,仮想キートップ,キー位置),V$11,_xlfn.XLOOKUP($BA25,仮想キートップ,入力コード),V$12,$BI25,V$15,_xlfn.XLOOKUP($BA25,仮想キートップ,キー位置),V$16,_xlfn.XLOOKUP($BA25,仮想キートップ,キー位置),V$17,V$5,V$8,_xlfn.XLOOKUP($AZ25,仮想キートップ,キー位置),V$10,_xlfn.XLOOKUP($BB25,仮想キートップ,キー位置),V$11,_xlfn.XLOOKUP($BA25,仮想キートップ,入力コード),V$13,$BI25,V$15,_xlfn.XLOOKUP($BA25,仮想キートップ,キー位置),V$16,_xlfn.XLOOKUP($BA25,仮想キートップ,キー位置),V$17,V$5,V$9,_xlfn.XLOOKUP($AZ25,仮想キートップ,キー位置),V$10,_xlfn.XLOOKUP($BB25,仮想キートップ,キー位置),V$11,_xlfn.XLOOKUP($BA25,仮想キートップ,入力コード),V$14,$BI25,V$15,_xlfn.XLOOKUP($BA25,仮想キートップ,キー位置),V$16,_xlfn.XLOOKUP($BA25,仮想キートップ,キー位置),V$17),_xlfn.CONCAT(V$5,V$6,V$7,_xlfn.XLOOKUP($AZ25,仮想キートップ,キー位置),V$10,_xlfn.XLOOKUP($BB25,仮想キートップ,キー位置),V$11,_xlfn.XLOOKUP($BA25,仮想キートップ,入力コード),V$12,$BI25,V$15,_xlfn.XLOOKUP($BA25,仮想キートップ,キー位置),V$16,_xlfn.XLOOKUP($BA25,仮想キートップ,キー位置),V$17,V$5,V$6,V$8,_xlfn.XLOOKUP($AZ25,仮想キートップ,キー位置),V$10,_xlfn.XLOOKUP($BB25,仮想キートップ,キー位置),V$11,_xlfn.XLOOKUP($BA25,仮想キートップ,入力コード),V$13,$BI25,V$15,_xlfn.XLOOKUP($BA25,仮想キートップ,キー位置),V$16,_xlfn.XLOOKUP($BA25,仮想キートップ,キー位置),V$17,V$5,V$6,V$9,_xlfn.XLOOKUP($AZ25,仮想キートップ,キー位置),V$10,_xlfn.XLOOKUP($BB25,仮想キートップ,キー位置),V$11,_xlfn.XLOOKUP($BA25,仮想キートップ,入力コード),V$14,$BI25,V$15,_xlfn.XLOOKUP($BA25,仮想キートップ,キー位置),V$16,_xlfn.XLOOKUP($BA25,仮想キートップ,キー位置),V$17,V$5,V$7,_xlfn.XLOOKUP($AZ25,仮想キートップ,キー位置),V$10,_xlfn.XLOOKUP($BB25,仮想キートップ,キー位置),V$11,_xlfn.XLOOKUP($BA25,仮想キートップ,入力コード),V$12,$BK25,V$15,_xlfn.XLOOKUP($BA25,仮想キートップ,キー位置),V$16,_xlfn.XLOOKUP($BA25,仮想キートップ,キー位置),V$17,V$5,V$8,_xlfn.XLOOKUP($AZ25,仮想キートップ,キー位置),V$10,_xlfn.XLOOKUP($BB25,仮想キートップ,キー位置),V$11,_xlfn.XLOOKUP($BA25,仮想キートップ,入力コード),V$13,$BK25,V$15,_xlfn.XLOOKUP($BA25,仮想キートップ,キー位置),V$16,_xlfn.XLOOKUP($BA25,仮想キートップ,キー位置),V$17,V$5,V$9,_xlfn.XLOOKUP($AZ25,仮想キートップ,キー位置),V$10,_xlfn.XLOOKUP($BB25,仮想キートップ,キー位置),V$11,_xlfn.XLOOKUP($BA25,仮想キートップ,入力コード),V$14,$BK25,V$15,_xlfn.XLOOKUP($BA25,仮想キートップ,キー位置),V$16,_xlfn.XLOOKUP($BA25,仮想キートップ,キー位置),V$17)),"")</f>
        <v/>
      </c>
      <c r="X25" s="102" t="str">
        <f t="shared" ref="X25:X88" si="30">IF(AND($AT25&lt;&gt;"",$AB25=3,OR($BG25&lt;&gt;$BI25,AND($BK25&lt;&gt;"",$BK25&lt;&gt;$BI25))),IF(OR($BK25="",$BK25=$BI25),_xlfn.CONCAT(V$5,V$7,_xlfn.XLOOKUP($BA25,仮想キートップ,キー位置),V$10,_xlfn.XLOOKUP($BB25,仮想キートップ,キー位置),V$11,_xlfn.XLOOKUP($AZ25,仮想キートップ,入力コード),V$12,$BI25,V$15,_xlfn.XLOOKUP($AZ25,仮想キートップ,キー位置),V$16,_xlfn.XLOOKUP($AZ25,仮想キートップ,キー位置),V$17,V$5,V$8,_xlfn.XLOOKUP($BA25,仮想キートップ,キー位置),V$10,_xlfn.XLOOKUP($BB25,仮想キートップ,キー位置),V$11,_xlfn.XLOOKUP($AZ25,仮想キートップ,入力コード),V$13,$BI25,V$15,_xlfn.XLOOKUP($AZ25,仮想キートップ,キー位置),V$16,_xlfn.XLOOKUP($AZ25,仮想キートップ,キー位置),V$17,V$5,V$9,_xlfn.XLOOKUP($BA25,仮想キートップ,キー位置),V$10,_xlfn.XLOOKUP($BB25,仮想キートップ,キー位置),V$11,_xlfn.XLOOKUP($AZ25,仮想キートップ,入力コード),V$14,$BI25,V$15,_xlfn.XLOOKUP($AZ25,仮想キートップ,キー位置),V$16,_xlfn.XLOOKUP($AZ25,仮想キートップ,キー位置),V$17),_xlfn.CONCAT(V$5,V$6,V$7,_xlfn.XLOOKUP($BA25,仮想キートップ,キー位置),V$10,_xlfn.XLOOKUP($BB25,仮想キートップ,キー位置),V$11,_xlfn.XLOOKUP($AZ25,仮想キートップ,入力コード),V$12,$BI25,V$15,_xlfn.XLOOKUP($AZ25,仮想キートップ,キー位置),V$16,_xlfn.XLOOKUP($AZ25,仮想キートップ,キー位置),V$17,V$5,V$6,V$8,_xlfn.XLOOKUP($BA25,仮想キートップ,キー位置),V$10,_xlfn.XLOOKUP($BB25,仮想キートップ,キー位置),V$11,_xlfn.XLOOKUP($AZ25,仮想キートップ,入力コード),V$13,$BI25,V$15,_xlfn.XLOOKUP($AZ25,仮想キートップ,キー位置),V$16,_xlfn.XLOOKUP($AZ25,仮想キートップ,キー位置),V$17,V$5,V$6,V$9,_xlfn.XLOOKUP($BA25,仮想キートップ,キー位置),V$10,_xlfn.XLOOKUP($BB25,仮想キートップ,キー位置),V$11,_xlfn.XLOOKUP($AZ25,仮想キートップ,入力コード),V$14,$BI25,V$15,_xlfn.XLOOKUP($AZ25,仮想キートップ,キー位置),V$16,_xlfn.XLOOKUP($AZ25,仮想キートップ,キー位置),V$17,V$5,V$7,_xlfn.XLOOKUP($BA25,仮想キートップ,キー位置),V$10,_xlfn.XLOOKUP($BB25,仮想キートップ,キー位置),V$11,_xlfn.XLOOKUP($AZ25,仮想キートップ,入力コード),V$12,$BK25,V$15,_xlfn.XLOOKUP($AZ25,仮想キートップ,キー位置),V$16,_xlfn.XLOOKUP($AZ25,仮想キートップ,キー位置),V$17,V$5,V$8,_xlfn.XLOOKUP($BA25,仮想キートップ,キー位置),V$10,_xlfn.XLOOKUP($BB25,仮想キートップ,キー位置),V$11,_xlfn.XLOOKUP($AZ25,仮想キートップ,入力コード),V$13,$BK25,V$15,_xlfn.XLOOKUP($AZ25,仮想キートップ,キー位置),V$16,_xlfn.XLOOKUP($AZ25,仮想キートップ,キー位置),V$17,V$5,V$9,_xlfn.XLOOKUP($BA25,仮想キートップ,キー位置),V$10,_xlfn.XLOOKUP($BB25,仮想キートップ,キー位置),V$11,_xlfn.XLOOKUP($AZ25,仮想キートップ,入力コード),V$14,$BK25,V$15,_xlfn.XLOOKUP($AZ25,仮想キートップ,キー位置),V$16,_xlfn.XLOOKUP($AZ25,仮想キートップ,キー位置),V$17)),"")</f>
        <v/>
      </c>
      <c r="Y25" s="103" t="str">
        <f>IF(AND($AT25&lt;&gt;"",$AB25=1),_xlfn.CONCAT(Y$3,PROPER(_xlfn.XLOOKUP($AZ25,入力キー,入力コード)),IF(OR($BK25="",$BK25=$BI25),_xlfn.CONCAT(Y$4,IF($AZ25=_xlfn.XLOOKUP($AZ25,仮想キートップ,入力キー),Y$7,Y$10),_xlfn.XLOOKUP($AZ25,仮想キートップ,入力コード),Y$13,$BI25,Y$14,_xlfn.XLOOKUP($AZ25,仮想キートップ,キー位置),Y$15,_xlfn.XLOOKUP($AZ25,仮想キートップ,キー位置),Y$17,IF($AZ25=_xlfn.XLOOKUP($AZ25,仮想キートップ,入力キー),Y$12,Y$11),_xlfn.XLOOKUP($AZ25,仮想キートップ,入力コード),Y$13,$BI25,Y$14,_xlfn.XLOOKUP($AZ25,仮想キートップ,キー位置),Y$16,_xlfn.XLOOKUP($AZ25,仮想キートップ,キー位置),IF(COUNTA($AT25:$AT$352)&gt;1,Y$17,Y$18)),_xlfn.CONCAT(Y$4,Y$6,IF($AZ25=_xlfn.XLOOKUP($AZ25,仮想キートップ,入力キー),Y$7,Y$10),_xlfn.XLOOKUP($AZ25,仮想キートップ,入力コード),Y$13,$BI25,Y$14,_xlfn.XLOOKUP($AZ25,仮想キートップ,キー位置),Y$15,_xlfn.XLOOKUP($AZ25,仮想キートップ,キー位置),Y$17,IF($AZ25=_xlfn.XLOOKUP($AZ25,仮想キートップ,入力キー),Y$8,Y$9),_xlfn.XLOOKUP($AZ25,仮想キートップ,入力コード),Y$13,$BI25,Y$14,_xlfn.XLOOKUP($AZ25,仮想キートップ,キー位置),Y$16,_xlfn.XLOOKUP($AZ25,仮想キートップ,キー位置),Y$17,Y$5,IF($AZ25=_xlfn.XLOOKUP($AZ25,仮想キートップ,入力キー),Y$7,Y$10),_xlfn.XLOOKUP($AZ25,仮想キートップ,入力コード),Y$13,$BK25,Y$14,_xlfn.XLOOKUP($AZ25,仮想キートップ,キー位置),Y$15,_xlfn.XLOOKUP($AZ25,仮想キートップ,キー位置),Y$17,IF($AZ25=_xlfn.XLOOKUP($AZ25,仮想キートップ,入力キー),Y$12,Y$11),_xlfn.XLOOKUP($AZ25,仮想キートップ,入力コード),Y$13,$BK25,Y$14,_xlfn.XLOOKUP($AZ25,仮想キートップ,キー位置),Y$16,_xlfn.XLOOKUP($AZ25,仮想キートップ,キー位置),IF(COUNTA($AT25:$AT$352)&gt;1,Y$17,Y$18)))),"")</f>
        <v/>
      </c>
      <c r="Z25" s="324"/>
      <c r="AB25" s="228">
        <f t="shared" si="0"/>
        <v>3</v>
      </c>
      <c r="AC25" s="229" t="str">
        <f t="shared" ref="AC25:AC73" si="31">CHAR($AC$18+AD25+AE25)</f>
        <v>A</v>
      </c>
      <c r="AD25" s="229">
        <f t="shared" ref="AD25:AD73" si="32">IF(AX25="",0,1)</f>
        <v>1</v>
      </c>
      <c r="AE25" s="229">
        <f t="shared" ref="AE25:AE73" si="33">IF(AY25="",0,2)</f>
        <v>0</v>
      </c>
      <c r="AF25" s="230">
        <f t="shared" si="1"/>
        <v>1572865</v>
      </c>
      <c r="AG25" s="231">
        <f t="shared" si="2"/>
        <v>0</v>
      </c>
      <c r="AH25" s="90"/>
      <c r="AI25" s="465" t="str">
        <f t="shared" si="3"/>
        <v/>
      </c>
      <c r="AJ25" s="226" t="str">
        <f t="shared" ref="AJ25:AJ73" si="34">_xlfn.XLOOKUP(AI25,ビットパターン,出力かな,"")</f>
        <v/>
      </c>
      <c r="AK25" s="227">
        <f t="shared" si="5"/>
        <v>0</v>
      </c>
      <c r="AL25" s="225" t="str">
        <f t="shared" si="6"/>
        <v/>
      </c>
      <c r="AM25" s="226" t="str">
        <f t="shared" ref="AM25:AM73" si="35">_xlfn.XLOOKUP(AL25,ビットパターン,出力かな,"")</f>
        <v/>
      </c>
      <c r="AN25" s="224">
        <f t="shared" si="8"/>
        <v>0</v>
      </c>
      <c r="AO25" s="465" t="str">
        <f t="shared" si="9"/>
        <v/>
      </c>
      <c r="AP25" s="226" t="str">
        <f t="shared" ref="AP25:AP73" si="36">_xlfn.XLOOKUP(AO25,ビットパターン,出力かな,"")</f>
        <v/>
      </c>
      <c r="AQ25" s="227">
        <f t="shared" si="11"/>
        <v>0</v>
      </c>
      <c r="AR25" s="90"/>
      <c r="AS25" s="237">
        <v>501</v>
      </c>
      <c r="AT25" s="268"/>
      <c r="AU25" s="384" t="s">
        <v>294</v>
      </c>
      <c r="AV25" s="384"/>
      <c r="AW25" s="269"/>
      <c r="AX25" s="270" t="s">
        <v>294</v>
      </c>
      <c r="AY25" s="271"/>
      <c r="AZ25" s="271" t="s">
        <v>35</v>
      </c>
      <c r="BA25" s="271" t="s">
        <v>37</v>
      </c>
      <c r="BB25" s="272" t="s">
        <v>295</v>
      </c>
      <c r="BC25" s="273"/>
      <c r="BD25" s="220" t="str">
        <f t="shared" ref="BD25:BD73" si="37">_xlfn.XLOOKUP($AF25,固有名詞ビットパターン,固有名詞文字列,"")</f>
        <v/>
      </c>
      <c r="BE25" s="274"/>
      <c r="BF25" s="218"/>
      <c r="BG25" s="136" t="str">
        <f>_xlfn.XLOOKUP($AF25,固有名詞ビットパターン,固有名詞変換済,"")</f>
        <v/>
      </c>
      <c r="BH25" s="135"/>
      <c r="BI25" s="136" t="str">
        <f t="shared" si="12"/>
        <v/>
      </c>
      <c r="BJ25" s="362"/>
      <c r="BK25" s="363"/>
    </row>
    <row r="26" spans="1:75" ht="21">
      <c r="A26" s="328"/>
      <c r="B26" s="329"/>
      <c r="C26" s="338"/>
      <c r="D26" s="339"/>
      <c r="E26" s="334"/>
      <c r="F26" s="233" t="str">
        <f t="shared" si="13"/>
        <v/>
      </c>
      <c r="G26" s="101" t="str">
        <f t="shared" si="14"/>
        <v/>
      </c>
      <c r="H26" s="101" t="str">
        <f t="shared" si="15"/>
        <v/>
      </c>
      <c r="I26" s="101" t="str">
        <f t="shared" si="16"/>
        <v/>
      </c>
      <c r="J26" s="101" t="str">
        <f t="shared" si="17"/>
        <v/>
      </c>
      <c r="K26" s="101" t="str">
        <f t="shared" si="18"/>
        <v/>
      </c>
      <c r="L26" s="101" t="str">
        <f t="shared" si="19"/>
        <v/>
      </c>
      <c r="M26" s="101" t="str">
        <f t="shared" si="20"/>
        <v/>
      </c>
      <c r="N26" s="101" t="str">
        <f t="shared" si="21"/>
        <v/>
      </c>
      <c r="O26" s="101" t="str">
        <f t="shared" si="22"/>
        <v/>
      </c>
      <c r="P26" s="101" t="str">
        <f t="shared" si="23"/>
        <v/>
      </c>
      <c r="Q26" s="101" t="str">
        <f t="shared" si="24"/>
        <v/>
      </c>
      <c r="R26" s="101" t="str">
        <f t="shared" si="25"/>
        <v/>
      </c>
      <c r="S26" s="101" t="str">
        <f t="shared" si="26"/>
        <v/>
      </c>
      <c r="T26" s="101" t="str">
        <f t="shared" si="27"/>
        <v/>
      </c>
      <c r="U26" s="329"/>
      <c r="V26" s="107" t="str">
        <f t="shared" si="28"/>
        <v/>
      </c>
      <c r="W26" s="101" t="str">
        <f t="shared" si="29"/>
        <v/>
      </c>
      <c r="X26" s="101" t="str">
        <f t="shared" si="30"/>
        <v/>
      </c>
      <c r="Y26" s="108" t="str">
        <f>IF(AND($AT26&lt;&gt;"",$AB26=1),_xlfn.CONCAT(Y$3,PROPER(_xlfn.XLOOKUP($AZ26,入力キー,入力コード)),IF(OR($BK26="",$BK26=$BI26),_xlfn.CONCAT(Y$4,IF($AZ26=_xlfn.XLOOKUP($AZ26,仮想キートップ,入力キー),Y$7,Y$10),_xlfn.XLOOKUP($AZ26,仮想キートップ,入力コード),Y$13,$BI26,Y$14,_xlfn.XLOOKUP($AZ26,仮想キートップ,キー位置),Y$15,_xlfn.XLOOKUP($AZ26,仮想キートップ,キー位置),Y$17,IF($AZ26=_xlfn.XLOOKUP($AZ26,仮想キートップ,入力キー),Y$12,Y$11),_xlfn.XLOOKUP($AZ26,仮想キートップ,入力コード),Y$13,$BI26,Y$14,_xlfn.XLOOKUP($AZ26,仮想キートップ,キー位置),Y$16,_xlfn.XLOOKUP($AZ26,仮想キートップ,キー位置),IF(COUNTA($AT26:$AT$352)&gt;1,Y$17,Y$18)),_xlfn.CONCAT(Y$4,Y$6,IF($AZ26=_xlfn.XLOOKUP($AZ26,仮想キートップ,入力キー),Y$7,Y$10),_xlfn.XLOOKUP($AZ26,仮想キートップ,入力コード),Y$13,$BI26,Y$14,_xlfn.XLOOKUP($AZ26,仮想キートップ,キー位置),Y$15,_xlfn.XLOOKUP($AZ26,仮想キートップ,キー位置),Y$17,IF($AZ26=_xlfn.XLOOKUP($AZ26,仮想キートップ,入力キー),Y$8,Y$9),_xlfn.XLOOKUP($AZ26,仮想キートップ,入力コード),Y$13,$BI26,Y$14,_xlfn.XLOOKUP($AZ26,仮想キートップ,キー位置),Y$16,_xlfn.XLOOKUP($AZ26,仮想キートップ,キー位置),Y$17,Y$5,IF($AZ26=_xlfn.XLOOKUP($AZ26,仮想キートップ,入力キー),Y$7,Y$10),_xlfn.XLOOKUP($AZ26,仮想キートップ,入力コード),Y$13,$BK26,Y$14,_xlfn.XLOOKUP($AZ26,仮想キートップ,キー位置),Y$15,_xlfn.XLOOKUP($AZ26,仮想キートップ,キー位置),Y$17,IF($AZ26=_xlfn.XLOOKUP($AZ26,仮想キートップ,入力キー),Y$12,Y$11),_xlfn.XLOOKUP($AZ26,仮想キートップ,入力コード),Y$13,$BK26,Y$14,_xlfn.XLOOKUP($AZ26,仮想キートップ,キー位置),Y$16,_xlfn.XLOOKUP($AZ26,仮想キートップ,キー位置),IF(COUNTA($AT26:$AT$352)&gt;1,Y$17,Y$18)))),"")</f>
        <v/>
      </c>
      <c r="Z26" s="325"/>
      <c r="AB26" s="28">
        <f t="shared" si="0"/>
        <v>3</v>
      </c>
      <c r="AC26" s="27" t="str">
        <f t="shared" si="31"/>
        <v>A</v>
      </c>
      <c r="AD26" s="27">
        <f t="shared" si="32"/>
        <v>1</v>
      </c>
      <c r="AE26" s="27">
        <f t="shared" si="33"/>
        <v>0</v>
      </c>
      <c r="AF26" s="34">
        <f t="shared" si="1"/>
        <v>1572866</v>
      </c>
      <c r="AG26" s="203">
        <f t="shared" si="2"/>
        <v>0</v>
      </c>
      <c r="AH26" s="90"/>
      <c r="AI26" s="466" t="str">
        <f t="shared" si="3"/>
        <v/>
      </c>
      <c r="AJ26" s="57" t="str">
        <f t="shared" si="34"/>
        <v/>
      </c>
      <c r="AK26" s="58">
        <f t="shared" si="5"/>
        <v>0</v>
      </c>
      <c r="AL26" s="56" t="str">
        <f t="shared" si="6"/>
        <v/>
      </c>
      <c r="AM26" s="57" t="str">
        <f t="shared" si="35"/>
        <v/>
      </c>
      <c r="AN26" s="55">
        <f t="shared" si="8"/>
        <v>0</v>
      </c>
      <c r="AO26" s="466" t="str">
        <f t="shared" si="9"/>
        <v/>
      </c>
      <c r="AP26" s="57" t="str">
        <f t="shared" si="36"/>
        <v/>
      </c>
      <c r="AQ26" s="58">
        <f t="shared" si="11"/>
        <v>0</v>
      </c>
      <c r="AR26" s="90"/>
      <c r="AS26" s="275">
        <v>502</v>
      </c>
      <c r="AT26" s="276"/>
      <c r="AU26" s="385" t="s">
        <v>296</v>
      </c>
      <c r="AV26" s="385"/>
      <c r="AW26" s="277"/>
      <c r="AX26" s="278" t="s">
        <v>296</v>
      </c>
      <c r="AY26" s="279"/>
      <c r="AZ26" s="279" t="s">
        <v>35</v>
      </c>
      <c r="BA26" s="279" t="s">
        <v>37</v>
      </c>
      <c r="BB26" s="280" t="s">
        <v>297</v>
      </c>
      <c r="BC26" s="281"/>
      <c r="BD26" s="221" t="str">
        <f t="shared" si="37"/>
        <v/>
      </c>
      <c r="BE26" s="282"/>
      <c r="BF26" s="161"/>
      <c r="BG26" s="138" t="str">
        <f t="shared" ref="BG26:BG73" si="38">_xlfn.XLOOKUP($AF26,固有名詞ビットパターン,固有名詞変換済,"")</f>
        <v/>
      </c>
      <c r="BH26" s="137"/>
      <c r="BI26" s="138" t="str">
        <f t="shared" si="12"/>
        <v/>
      </c>
      <c r="BJ26" s="364"/>
      <c r="BK26" s="365"/>
    </row>
    <row r="27" spans="1:75" ht="21">
      <c r="A27" s="328"/>
      <c r="B27" s="329"/>
      <c r="C27" s="338"/>
      <c r="D27" s="339"/>
      <c r="E27" s="334"/>
      <c r="F27" s="233" t="str">
        <f t="shared" si="13"/>
        <v/>
      </c>
      <c r="G27" s="101" t="str">
        <f t="shared" si="14"/>
        <v/>
      </c>
      <c r="H27" s="101" t="str">
        <f t="shared" si="15"/>
        <v/>
      </c>
      <c r="I27" s="101" t="str">
        <f t="shared" si="16"/>
        <v/>
      </c>
      <c r="J27" s="101" t="str">
        <f t="shared" si="17"/>
        <v/>
      </c>
      <c r="K27" s="101" t="str">
        <f t="shared" si="18"/>
        <v/>
      </c>
      <c r="L27" s="101" t="str">
        <f t="shared" si="19"/>
        <v/>
      </c>
      <c r="M27" s="101" t="str">
        <f t="shared" si="20"/>
        <v/>
      </c>
      <c r="N27" s="101" t="str">
        <f t="shared" si="21"/>
        <v/>
      </c>
      <c r="O27" s="101" t="str">
        <f t="shared" si="22"/>
        <v/>
      </c>
      <c r="P27" s="101" t="str">
        <f t="shared" si="23"/>
        <v/>
      </c>
      <c r="Q27" s="101" t="str">
        <f t="shared" si="24"/>
        <v/>
      </c>
      <c r="R27" s="101" t="str">
        <f t="shared" si="25"/>
        <v/>
      </c>
      <c r="S27" s="101" t="str">
        <f t="shared" si="26"/>
        <v/>
      </c>
      <c r="T27" s="101" t="str">
        <f t="shared" si="27"/>
        <v/>
      </c>
      <c r="U27" s="329"/>
      <c r="V27" s="107" t="str">
        <f t="shared" si="28"/>
        <v/>
      </c>
      <c r="W27" s="101" t="str">
        <f t="shared" si="29"/>
        <v/>
      </c>
      <c r="X27" s="101" t="str">
        <f t="shared" si="30"/>
        <v/>
      </c>
      <c r="Y27" s="108" t="str">
        <f>IF(AND($AT27&lt;&gt;"",$AB27=1),_xlfn.CONCAT(Y$3,PROPER(_xlfn.XLOOKUP($AZ27,入力キー,入力コード)),IF(OR($BK27="",$BK27=$BI27),_xlfn.CONCAT(Y$4,IF($AZ27=_xlfn.XLOOKUP($AZ27,仮想キートップ,入力キー),Y$7,Y$10),_xlfn.XLOOKUP($AZ27,仮想キートップ,入力コード),Y$13,$BI27,Y$14,_xlfn.XLOOKUP($AZ27,仮想キートップ,キー位置),Y$15,_xlfn.XLOOKUP($AZ27,仮想キートップ,キー位置),Y$17,IF($AZ27=_xlfn.XLOOKUP($AZ27,仮想キートップ,入力キー),Y$12,Y$11),_xlfn.XLOOKUP($AZ27,仮想キートップ,入力コード),Y$13,$BI27,Y$14,_xlfn.XLOOKUP($AZ27,仮想キートップ,キー位置),Y$16,_xlfn.XLOOKUP($AZ27,仮想キートップ,キー位置),IF(COUNTA($AT27:$AT$352)&gt;1,Y$17,Y$18)),_xlfn.CONCAT(Y$4,Y$6,IF($AZ27=_xlfn.XLOOKUP($AZ27,仮想キートップ,入力キー),Y$7,Y$10),_xlfn.XLOOKUP($AZ27,仮想キートップ,入力コード),Y$13,$BI27,Y$14,_xlfn.XLOOKUP($AZ27,仮想キートップ,キー位置),Y$15,_xlfn.XLOOKUP($AZ27,仮想キートップ,キー位置),Y$17,IF($AZ27=_xlfn.XLOOKUP($AZ27,仮想キートップ,入力キー),Y$8,Y$9),_xlfn.XLOOKUP($AZ27,仮想キートップ,入力コード),Y$13,$BI27,Y$14,_xlfn.XLOOKUP($AZ27,仮想キートップ,キー位置),Y$16,_xlfn.XLOOKUP($AZ27,仮想キートップ,キー位置),Y$17,Y$5,IF($AZ27=_xlfn.XLOOKUP($AZ27,仮想キートップ,入力キー),Y$7,Y$10),_xlfn.XLOOKUP($AZ27,仮想キートップ,入力コード),Y$13,$BK27,Y$14,_xlfn.XLOOKUP($AZ27,仮想キートップ,キー位置),Y$15,_xlfn.XLOOKUP($AZ27,仮想キートップ,キー位置),Y$17,IF($AZ27=_xlfn.XLOOKUP($AZ27,仮想キートップ,入力キー),Y$12,Y$11),_xlfn.XLOOKUP($AZ27,仮想キートップ,入力コード),Y$13,$BK27,Y$14,_xlfn.XLOOKUP($AZ27,仮想キートップ,キー位置),Y$16,_xlfn.XLOOKUP($AZ27,仮想キートップ,キー位置),IF(COUNTA($AT27:$AT$352)&gt;1,Y$17,Y$18)))),"")</f>
        <v/>
      </c>
      <c r="Z27" s="325"/>
      <c r="AB27" s="28">
        <f t="shared" si="0"/>
        <v>3</v>
      </c>
      <c r="AC27" s="27" t="str">
        <f t="shared" si="31"/>
        <v>A</v>
      </c>
      <c r="AD27" s="27">
        <f t="shared" si="32"/>
        <v>1</v>
      </c>
      <c r="AE27" s="27">
        <f t="shared" si="33"/>
        <v>0</v>
      </c>
      <c r="AF27" s="34">
        <f t="shared" si="1"/>
        <v>1572868</v>
      </c>
      <c r="AG27" s="203">
        <f t="shared" si="2"/>
        <v>0</v>
      </c>
      <c r="AH27" s="90"/>
      <c r="AI27" s="466" t="str">
        <f t="shared" si="3"/>
        <v/>
      </c>
      <c r="AJ27" s="57" t="str">
        <f t="shared" si="34"/>
        <v/>
      </c>
      <c r="AK27" s="58">
        <f t="shared" si="5"/>
        <v>0</v>
      </c>
      <c r="AL27" s="56" t="str">
        <f t="shared" si="6"/>
        <v/>
      </c>
      <c r="AM27" s="57" t="str">
        <f t="shared" si="35"/>
        <v/>
      </c>
      <c r="AN27" s="55">
        <f t="shared" si="8"/>
        <v>0</v>
      </c>
      <c r="AO27" s="466" t="str">
        <f t="shared" si="9"/>
        <v/>
      </c>
      <c r="AP27" s="57" t="str">
        <f t="shared" si="36"/>
        <v/>
      </c>
      <c r="AQ27" s="58">
        <f t="shared" si="11"/>
        <v>0</v>
      </c>
      <c r="AR27" s="90"/>
      <c r="AS27" s="275">
        <v>503</v>
      </c>
      <c r="AT27" s="276"/>
      <c r="AU27" s="385" t="s">
        <v>296</v>
      </c>
      <c r="AV27" s="385"/>
      <c r="AW27" s="277"/>
      <c r="AX27" s="278" t="s">
        <v>296</v>
      </c>
      <c r="AY27" s="279"/>
      <c r="AZ27" s="279" t="s">
        <v>35</v>
      </c>
      <c r="BA27" s="279" t="s">
        <v>37</v>
      </c>
      <c r="BB27" s="280" t="s">
        <v>298</v>
      </c>
      <c r="BC27" s="281"/>
      <c r="BD27" s="221" t="str">
        <f t="shared" si="37"/>
        <v/>
      </c>
      <c r="BE27" s="282"/>
      <c r="BF27" s="161"/>
      <c r="BG27" s="138" t="str">
        <f t="shared" si="38"/>
        <v/>
      </c>
      <c r="BH27" s="137"/>
      <c r="BI27" s="138" t="str">
        <f t="shared" si="12"/>
        <v/>
      </c>
      <c r="BJ27" s="364"/>
      <c r="BK27" s="365"/>
    </row>
    <row r="28" spans="1:75" ht="21">
      <c r="A28" s="328"/>
      <c r="B28" s="329"/>
      <c r="C28" s="338"/>
      <c r="D28" s="339"/>
      <c r="E28" s="334"/>
      <c r="F28" s="233" t="str">
        <f t="shared" si="13"/>
        <v/>
      </c>
      <c r="G28" s="101" t="str">
        <f t="shared" si="14"/>
        <v/>
      </c>
      <c r="H28" s="101" t="str">
        <f t="shared" si="15"/>
        <v/>
      </c>
      <c r="I28" s="101" t="str">
        <f t="shared" si="16"/>
        <v/>
      </c>
      <c r="J28" s="101" t="str">
        <f t="shared" si="17"/>
        <v/>
      </c>
      <c r="K28" s="101" t="str">
        <f t="shared" si="18"/>
        <v/>
      </c>
      <c r="L28" s="101" t="str">
        <f t="shared" si="19"/>
        <v/>
      </c>
      <c r="M28" s="101" t="str">
        <f t="shared" si="20"/>
        <v/>
      </c>
      <c r="N28" s="101" t="str">
        <f t="shared" si="21"/>
        <v/>
      </c>
      <c r="O28" s="101" t="str">
        <f t="shared" si="22"/>
        <v/>
      </c>
      <c r="P28" s="101" t="str">
        <f t="shared" si="23"/>
        <v/>
      </c>
      <c r="Q28" s="101" t="str">
        <f t="shared" si="24"/>
        <v/>
      </c>
      <c r="R28" s="101" t="str">
        <f t="shared" si="25"/>
        <v/>
      </c>
      <c r="S28" s="101" t="str">
        <f t="shared" si="26"/>
        <v/>
      </c>
      <c r="T28" s="101" t="str">
        <f t="shared" si="27"/>
        <v/>
      </c>
      <c r="U28" s="329"/>
      <c r="V28" s="107" t="str">
        <f t="shared" si="28"/>
        <v/>
      </c>
      <c r="W28" s="101" t="str">
        <f t="shared" si="29"/>
        <v/>
      </c>
      <c r="X28" s="101" t="str">
        <f t="shared" si="30"/>
        <v/>
      </c>
      <c r="Y28" s="108" t="str">
        <f>IF(AND($AT28&lt;&gt;"",$AB28=1),_xlfn.CONCAT(Y$3,PROPER(_xlfn.XLOOKUP($AZ28,入力キー,入力コード)),IF(OR($BK28="",$BK28=$BI28),_xlfn.CONCAT(Y$4,IF($AZ28=_xlfn.XLOOKUP($AZ28,仮想キートップ,入力キー),Y$7,Y$10),_xlfn.XLOOKUP($AZ28,仮想キートップ,入力コード),Y$13,$BI28,Y$14,_xlfn.XLOOKUP($AZ28,仮想キートップ,キー位置),Y$15,_xlfn.XLOOKUP($AZ28,仮想キートップ,キー位置),Y$17,IF($AZ28=_xlfn.XLOOKUP($AZ28,仮想キートップ,入力キー),Y$12,Y$11),_xlfn.XLOOKUP($AZ28,仮想キートップ,入力コード),Y$13,$BI28,Y$14,_xlfn.XLOOKUP($AZ28,仮想キートップ,キー位置),Y$16,_xlfn.XLOOKUP($AZ28,仮想キートップ,キー位置),IF(COUNTA($AT28:$AT$352)&gt;1,Y$17,Y$18)),_xlfn.CONCAT(Y$4,Y$6,IF($AZ28=_xlfn.XLOOKUP($AZ28,仮想キートップ,入力キー),Y$7,Y$10),_xlfn.XLOOKUP($AZ28,仮想キートップ,入力コード),Y$13,$BI28,Y$14,_xlfn.XLOOKUP($AZ28,仮想キートップ,キー位置),Y$15,_xlfn.XLOOKUP($AZ28,仮想キートップ,キー位置),Y$17,IF($AZ28=_xlfn.XLOOKUP($AZ28,仮想キートップ,入力キー),Y$8,Y$9),_xlfn.XLOOKUP($AZ28,仮想キートップ,入力コード),Y$13,$BI28,Y$14,_xlfn.XLOOKUP($AZ28,仮想キートップ,キー位置),Y$16,_xlfn.XLOOKUP($AZ28,仮想キートップ,キー位置),Y$17,Y$5,IF($AZ28=_xlfn.XLOOKUP($AZ28,仮想キートップ,入力キー),Y$7,Y$10),_xlfn.XLOOKUP($AZ28,仮想キートップ,入力コード),Y$13,$BK28,Y$14,_xlfn.XLOOKUP($AZ28,仮想キートップ,キー位置),Y$15,_xlfn.XLOOKUP($AZ28,仮想キートップ,キー位置),Y$17,IF($AZ28=_xlfn.XLOOKUP($AZ28,仮想キートップ,入力キー),Y$12,Y$11),_xlfn.XLOOKUP($AZ28,仮想キートップ,入力コード),Y$13,$BK28,Y$14,_xlfn.XLOOKUP($AZ28,仮想キートップ,キー位置),Y$16,_xlfn.XLOOKUP($AZ28,仮想キートップ,キー位置),IF(COUNTA($AT28:$AT$352)&gt;1,Y$17,Y$18)))),"")</f>
        <v/>
      </c>
      <c r="Z28" s="325"/>
      <c r="AB28" s="28">
        <f t="shared" si="0"/>
        <v>3</v>
      </c>
      <c r="AC28" s="27" t="str">
        <f t="shared" si="31"/>
        <v>A</v>
      </c>
      <c r="AD28" s="27">
        <f t="shared" si="32"/>
        <v>1</v>
      </c>
      <c r="AE28" s="27">
        <f t="shared" si="33"/>
        <v>0</v>
      </c>
      <c r="AF28" s="34">
        <f t="shared" si="1"/>
        <v>1572872</v>
      </c>
      <c r="AG28" s="203">
        <f t="shared" si="2"/>
        <v>0</v>
      </c>
      <c r="AH28" s="90"/>
      <c r="AI28" s="466" t="str">
        <f t="shared" si="3"/>
        <v/>
      </c>
      <c r="AJ28" s="57" t="str">
        <f t="shared" si="34"/>
        <v/>
      </c>
      <c r="AK28" s="58">
        <f t="shared" si="5"/>
        <v>0</v>
      </c>
      <c r="AL28" s="56" t="str">
        <f t="shared" si="6"/>
        <v/>
      </c>
      <c r="AM28" s="57" t="str">
        <f t="shared" si="35"/>
        <v/>
      </c>
      <c r="AN28" s="55">
        <f t="shared" si="8"/>
        <v>0</v>
      </c>
      <c r="AO28" s="466" t="str">
        <f t="shared" si="9"/>
        <v/>
      </c>
      <c r="AP28" s="57" t="str">
        <f t="shared" si="36"/>
        <v/>
      </c>
      <c r="AQ28" s="58">
        <f t="shared" si="11"/>
        <v>0</v>
      </c>
      <c r="AR28" s="90"/>
      <c r="AS28" s="275">
        <v>504</v>
      </c>
      <c r="AT28" s="276"/>
      <c r="AU28" s="385" t="s">
        <v>296</v>
      </c>
      <c r="AV28" s="385"/>
      <c r="AW28" s="277"/>
      <c r="AX28" s="278" t="s">
        <v>296</v>
      </c>
      <c r="AY28" s="279"/>
      <c r="AZ28" s="279" t="s">
        <v>35</v>
      </c>
      <c r="BA28" s="279" t="s">
        <v>37</v>
      </c>
      <c r="BB28" s="280" t="s">
        <v>299</v>
      </c>
      <c r="BC28" s="281"/>
      <c r="BD28" s="221" t="str">
        <f t="shared" si="37"/>
        <v/>
      </c>
      <c r="BE28" s="282"/>
      <c r="BF28" s="161"/>
      <c r="BG28" s="138" t="str">
        <f t="shared" si="38"/>
        <v/>
      </c>
      <c r="BH28" s="137"/>
      <c r="BI28" s="138" t="str">
        <f t="shared" si="12"/>
        <v/>
      </c>
      <c r="BJ28" s="364"/>
      <c r="BK28" s="365"/>
    </row>
    <row r="29" spans="1:75" ht="21">
      <c r="A29" s="328"/>
      <c r="B29" s="329"/>
      <c r="C29" s="338"/>
      <c r="D29" s="339"/>
      <c r="E29" s="334"/>
      <c r="F29" s="233" t="str">
        <f t="shared" si="13"/>
        <v/>
      </c>
      <c r="G29" s="101" t="str">
        <f t="shared" si="14"/>
        <v/>
      </c>
      <c r="H29" s="101" t="str">
        <f t="shared" si="15"/>
        <v/>
      </c>
      <c r="I29" s="101" t="str">
        <f t="shared" si="16"/>
        <v/>
      </c>
      <c r="J29" s="101" t="str">
        <f t="shared" si="17"/>
        <v/>
      </c>
      <c r="K29" s="101" t="str">
        <f t="shared" si="18"/>
        <v/>
      </c>
      <c r="L29" s="101" t="str">
        <f t="shared" si="19"/>
        <v/>
      </c>
      <c r="M29" s="101" t="str">
        <f t="shared" si="20"/>
        <v/>
      </c>
      <c r="N29" s="101" t="str">
        <f t="shared" si="21"/>
        <v/>
      </c>
      <c r="O29" s="101" t="str">
        <f t="shared" si="22"/>
        <v/>
      </c>
      <c r="P29" s="101" t="str">
        <f t="shared" si="23"/>
        <v/>
      </c>
      <c r="Q29" s="101" t="str">
        <f t="shared" si="24"/>
        <v/>
      </c>
      <c r="R29" s="101" t="str">
        <f t="shared" si="25"/>
        <v/>
      </c>
      <c r="S29" s="101" t="str">
        <f t="shared" si="26"/>
        <v/>
      </c>
      <c r="T29" s="101" t="str">
        <f t="shared" si="27"/>
        <v/>
      </c>
      <c r="U29" s="329"/>
      <c r="V29" s="107" t="str">
        <f t="shared" si="28"/>
        <v/>
      </c>
      <c r="W29" s="101" t="str">
        <f t="shared" si="29"/>
        <v/>
      </c>
      <c r="X29" s="101" t="str">
        <f t="shared" si="30"/>
        <v/>
      </c>
      <c r="Y29" s="108" t="str">
        <f>IF(AND($AT29&lt;&gt;"",$AB29=1),_xlfn.CONCAT(Y$3,PROPER(_xlfn.XLOOKUP($AZ29,入力キー,入力コード)),IF(OR($BK29="",$BK29=$BI29),_xlfn.CONCAT(Y$4,IF($AZ29=_xlfn.XLOOKUP($AZ29,仮想キートップ,入力キー),Y$7,Y$10),_xlfn.XLOOKUP($AZ29,仮想キートップ,入力コード),Y$13,$BI29,Y$14,_xlfn.XLOOKUP($AZ29,仮想キートップ,キー位置),Y$15,_xlfn.XLOOKUP($AZ29,仮想キートップ,キー位置),Y$17,IF($AZ29=_xlfn.XLOOKUP($AZ29,仮想キートップ,入力キー),Y$12,Y$11),_xlfn.XLOOKUP($AZ29,仮想キートップ,入力コード),Y$13,$BI29,Y$14,_xlfn.XLOOKUP($AZ29,仮想キートップ,キー位置),Y$16,_xlfn.XLOOKUP($AZ29,仮想キートップ,キー位置),IF(COUNTA($AT29:$AT$352)&gt;1,Y$17,Y$18)),_xlfn.CONCAT(Y$4,Y$6,IF($AZ29=_xlfn.XLOOKUP($AZ29,仮想キートップ,入力キー),Y$7,Y$10),_xlfn.XLOOKUP($AZ29,仮想キートップ,入力コード),Y$13,$BI29,Y$14,_xlfn.XLOOKUP($AZ29,仮想キートップ,キー位置),Y$15,_xlfn.XLOOKUP($AZ29,仮想キートップ,キー位置),Y$17,IF($AZ29=_xlfn.XLOOKUP($AZ29,仮想キートップ,入力キー),Y$8,Y$9),_xlfn.XLOOKUP($AZ29,仮想キートップ,入力コード),Y$13,$BI29,Y$14,_xlfn.XLOOKUP($AZ29,仮想キートップ,キー位置),Y$16,_xlfn.XLOOKUP($AZ29,仮想キートップ,キー位置),Y$17,Y$5,IF($AZ29=_xlfn.XLOOKUP($AZ29,仮想キートップ,入力キー),Y$7,Y$10),_xlfn.XLOOKUP($AZ29,仮想キートップ,入力コード),Y$13,$BK29,Y$14,_xlfn.XLOOKUP($AZ29,仮想キートップ,キー位置),Y$15,_xlfn.XLOOKUP($AZ29,仮想キートップ,キー位置),Y$17,IF($AZ29=_xlfn.XLOOKUP($AZ29,仮想キートップ,入力キー),Y$12,Y$11),_xlfn.XLOOKUP($AZ29,仮想キートップ,入力コード),Y$13,$BK29,Y$14,_xlfn.XLOOKUP($AZ29,仮想キートップ,キー位置),Y$16,_xlfn.XLOOKUP($AZ29,仮想キートップ,キー位置),IF(COUNTA($AT29:$AT$352)&gt;1,Y$17,Y$18)))),"")</f>
        <v/>
      </c>
      <c r="Z29" s="325"/>
      <c r="AB29" s="28">
        <f t="shared" si="0"/>
        <v>3</v>
      </c>
      <c r="AC29" s="27" t="str">
        <f t="shared" si="31"/>
        <v>A</v>
      </c>
      <c r="AD29" s="27">
        <f t="shared" si="32"/>
        <v>1</v>
      </c>
      <c r="AE29" s="27">
        <f t="shared" si="33"/>
        <v>0</v>
      </c>
      <c r="AF29" s="34">
        <f t="shared" si="1"/>
        <v>1572880</v>
      </c>
      <c r="AG29" s="203">
        <f t="shared" si="2"/>
        <v>0</v>
      </c>
      <c r="AH29" s="90"/>
      <c r="AI29" s="466" t="str">
        <f t="shared" si="3"/>
        <v/>
      </c>
      <c r="AJ29" s="57" t="str">
        <f t="shared" si="34"/>
        <v/>
      </c>
      <c r="AK29" s="58">
        <f t="shared" si="5"/>
        <v>0</v>
      </c>
      <c r="AL29" s="56" t="str">
        <f t="shared" si="6"/>
        <v/>
      </c>
      <c r="AM29" s="57" t="str">
        <f t="shared" si="35"/>
        <v/>
      </c>
      <c r="AN29" s="55">
        <f t="shared" si="8"/>
        <v>0</v>
      </c>
      <c r="AO29" s="466" t="str">
        <f t="shared" si="9"/>
        <v/>
      </c>
      <c r="AP29" s="57" t="str">
        <f t="shared" si="36"/>
        <v/>
      </c>
      <c r="AQ29" s="58">
        <f t="shared" si="11"/>
        <v>0</v>
      </c>
      <c r="AR29" s="90"/>
      <c r="AS29" s="275">
        <v>505</v>
      </c>
      <c r="AT29" s="276"/>
      <c r="AU29" s="385" t="s">
        <v>296</v>
      </c>
      <c r="AV29" s="385"/>
      <c r="AW29" s="277"/>
      <c r="AX29" s="278" t="s">
        <v>296</v>
      </c>
      <c r="AY29" s="279"/>
      <c r="AZ29" s="279" t="s">
        <v>35</v>
      </c>
      <c r="BA29" s="279" t="s">
        <v>37</v>
      </c>
      <c r="BB29" s="280" t="s">
        <v>300</v>
      </c>
      <c r="BC29" s="281"/>
      <c r="BD29" s="221" t="str">
        <f t="shared" si="37"/>
        <v/>
      </c>
      <c r="BE29" s="282"/>
      <c r="BF29" s="161"/>
      <c r="BG29" s="138" t="str">
        <f t="shared" si="38"/>
        <v/>
      </c>
      <c r="BH29" s="137"/>
      <c r="BI29" s="138" t="str">
        <f t="shared" si="12"/>
        <v/>
      </c>
      <c r="BJ29" s="364"/>
      <c r="BK29" s="365"/>
    </row>
    <row r="30" spans="1:75" ht="21">
      <c r="A30" s="328"/>
      <c r="B30" s="329"/>
      <c r="C30" s="338"/>
      <c r="D30" s="339"/>
      <c r="E30" s="334"/>
      <c r="F30" s="233" t="str">
        <f t="shared" si="13"/>
        <v/>
      </c>
      <c r="G30" s="101" t="str">
        <f t="shared" si="14"/>
        <v/>
      </c>
      <c r="H30" s="101" t="str">
        <f t="shared" si="15"/>
        <v/>
      </c>
      <c r="I30" s="101" t="str">
        <f t="shared" si="16"/>
        <v/>
      </c>
      <c r="J30" s="101" t="str">
        <f t="shared" si="17"/>
        <v/>
      </c>
      <c r="K30" s="101" t="str">
        <f t="shared" si="18"/>
        <v/>
      </c>
      <c r="L30" s="101" t="str">
        <f t="shared" si="19"/>
        <v/>
      </c>
      <c r="M30" s="101" t="str">
        <f t="shared" si="20"/>
        <v/>
      </c>
      <c r="N30" s="101" t="str">
        <f t="shared" si="21"/>
        <v/>
      </c>
      <c r="O30" s="101" t="str">
        <f t="shared" si="22"/>
        <v/>
      </c>
      <c r="P30" s="101" t="str">
        <f t="shared" si="23"/>
        <v/>
      </c>
      <c r="Q30" s="101" t="str">
        <f t="shared" si="24"/>
        <v/>
      </c>
      <c r="R30" s="101" t="str">
        <f t="shared" si="25"/>
        <v/>
      </c>
      <c r="S30" s="101" t="str">
        <f t="shared" si="26"/>
        <v/>
      </c>
      <c r="T30" s="101" t="str">
        <f t="shared" si="27"/>
        <v/>
      </c>
      <c r="U30" s="329"/>
      <c r="V30" s="107" t="str">
        <f t="shared" si="28"/>
        <v/>
      </c>
      <c r="W30" s="101" t="str">
        <f t="shared" si="29"/>
        <v/>
      </c>
      <c r="X30" s="101" t="str">
        <f t="shared" si="30"/>
        <v/>
      </c>
      <c r="Y30" s="108" t="str">
        <f>IF(AND($AT30&lt;&gt;"",$AB30=1),_xlfn.CONCAT(Y$3,PROPER(_xlfn.XLOOKUP($AZ30,入力キー,入力コード)),IF(OR($BK30="",$BK30=$BI30),_xlfn.CONCAT(Y$4,IF($AZ30=_xlfn.XLOOKUP($AZ30,仮想キートップ,入力キー),Y$7,Y$10),_xlfn.XLOOKUP($AZ30,仮想キートップ,入力コード),Y$13,$BI30,Y$14,_xlfn.XLOOKUP($AZ30,仮想キートップ,キー位置),Y$15,_xlfn.XLOOKUP($AZ30,仮想キートップ,キー位置),Y$17,IF($AZ30=_xlfn.XLOOKUP($AZ30,仮想キートップ,入力キー),Y$12,Y$11),_xlfn.XLOOKUP($AZ30,仮想キートップ,入力コード),Y$13,$BI30,Y$14,_xlfn.XLOOKUP($AZ30,仮想キートップ,キー位置),Y$16,_xlfn.XLOOKUP($AZ30,仮想キートップ,キー位置),IF(COUNTA($AT30:$AT$352)&gt;1,Y$17,Y$18)),_xlfn.CONCAT(Y$4,Y$6,IF($AZ30=_xlfn.XLOOKUP($AZ30,仮想キートップ,入力キー),Y$7,Y$10),_xlfn.XLOOKUP($AZ30,仮想キートップ,入力コード),Y$13,$BI30,Y$14,_xlfn.XLOOKUP($AZ30,仮想キートップ,キー位置),Y$15,_xlfn.XLOOKUP($AZ30,仮想キートップ,キー位置),Y$17,IF($AZ30=_xlfn.XLOOKUP($AZ30,仮想キートップ,入力キー),Y$8,Y$9),_xlfn.XLOOKUP($AZ30,仮想キートップ,入力コード),Y$13,$BI30,Y$14,_xlfn.XLOOKUP($AZ30,仮想キートップ,キー位置),Y$16,_xlfn.XLOOKUP($AZ30,仮想キートップ,キー位置),Y$17,Y$5,IF($AZ30=_xlfn.XLOOKUP($AZ30,仮想キートップ,入力キー),Y$7,Y$10),_xlfn.XLOOKUP($AZ30,仮想キートップ,入力コード),Y$13,$BK30,Y$14,_xlfn.XLOOKUP($AZ30,仮想キートップ,キー位置),Y$15,_xlfn.XLOOKUP($AZ30,仮想キートップ,キー位置),Y$17,IF($AZ30=_xlfn.XLOOKUP($AZ30,仮想キートップ,入力キー),Y$12,Y$11),_xlfn.XLOOKUP($AZ30,仮想キートップ,入力コード),Y$13,$BK30,Y$14,_xlfn.XLOOKUP($AZ30,仮想キートップ,キー位置),Y$16,_xlfn.XLOOKUP($AZ30,仮想キートップ,キー位置),IF(COUNTA($AT30:$AT$352)&gt;1,Y$17,Y$18)))),"")</f>
        <v/>
      </c>
      <c r="Z30" s="325"/>
      <c r="AB30" s="28">
        <f t="shared" si="0"/>
        <v>3</v>
      </c>
      <c r="AC30" s="27" t="str">
        <f t="shared" si="31"/>
        <v>A</v>
      </c>
      <c r="AD30" s="27">
        <f t="shared" si="32"/>
        <v>1</v>
      </c>
      <c r="AE30" s="27">
        <f t="shared" si="33"/>
        <v>0</v>
      </c>
      <c r="AF30" s="34">
        <f t="shared" si="1"/>
        <v>1581056</v>
      </c>
      <c r="AG30" s="203">
        <f t="shared" si="2"/>
        <v>0</v>
      </c>
      <c r="AH30" s="90"/>
      <c r="AI30" s="466" t="str">
        <f t="shared" si="3"/>
        <v/>
      </c>
      <c r="AJ30" s="57" t="str">
        <f t="shared" si="34"/>
        <v/>
      </c>
      <c r="AK30" s="58">
        <f t="shared" si="5"/>
        <v>0</v>
      </c>
      <c r="AL30" s="56" t="str">
        <f t="shared" si="6"/>
        <v/>
      </c>
      <c r="AM30" s="57" t="str">
        <f t="shared" si="35"/>
        <v/>
      </c>
      <c r="AN30" s="55">
        <f t="shared" si="8"/>
        <v>0</v>
      </c>
      <c r="AO30" s="466" t="str">
        <f t="shared" si="9"/>
        <v/>
      </c>
      <c r="AP30" s="57" t="str">
        <f t="shared" si="36"/>
        <v/>
      </c>
      <c r="AQ30" s="58">
        <f t="shared" si="11"/>
        <v>0</v>
      </c>
      <c r="AR30" s="90"/>
      <c r="AS30" s="275">
        <v>506</v>
      </c>
      <c r="AT30" s="276"/>
      <c r="AU30" s="385" t="s">
        <v>296</v>
      </c>
      <c r="AV30" s="385"/>
      <c r="AW30" s="277"/>
      <c r="AX30" s="278" t="s">
        <v>296</v>
      </c>
      <c r="AY30" s="279"/>
      <c r="AZ30" s="279" t="s">
        <v>35</v>
      </c>
      <c r="BA30" s="279" t="s">
        <v>37</v>
      </c>
      <c r="BB30" s="280" t="s">
        <v>23</v>
      </c>
      <c r="BC30" s="281"/>
      <c r="BD30" s="221" t="str">
        <f t="shared" si="37"/>
        <v/>
      </c>
      <c r="BE30" s="282"/>
      <c r="BF30" s="161"/>
      <c r="BG30" s="138" t="str">
        <f t="shared" si="38"/>
        <v/>
      </c>
      <c r="BH30" s="137"/>
      <c r="BI30" s="138" t="str">
        <f t="shared" si="12"/>
        <v/>
      </c>
      <c r="BJ30" s="364"/>
      <c r="BK30" s="365"/>
    </row>
    <row r="31" spans="1:75" ht="21">
      <c r="A31" s="328"/>
      <c r="B31" s="329"/>
      <c r="C31" s="338"/>
      <c r="D31" s="339"/>
      <c r="E31" s="334"/>
      <c r="F31" s="233" t="str">
        <f t="shared" si="13"/>
        <v/>
      </c>
      <c r="G31" s="101" t="str">
        <f t="shared" si="14"/>
        <v/>
      </c>
      <c r="H31" s="101" t="str">
        <f t="shared" si="15"/>
        <v/>
      </c>
      <c r="I31" s="101" t="str">
        <f t="shared" si="16"/>
        <v/>
      </c>
      <c r="J31" s="101" t="str">
        <f t="shared" si="17"/>
        <v/>
      </c>
      <c r="K31" s="101" t="str">
        <f t="shared" si="18"/>
        <v/>
      </c>
      <c r="L31" s="101" t="str">
        <f t="shared" si="19"/>
        <v/>
      </c>
      <c r="M31" s="101" t="str">
        <f t="shared" si="20"/>
        <v/>
      </c>
      <c r="N31" s="101" t="str">
        <f t="shared" si="21"/>
        <v/>
      </c>
      <c r="O31" s="101" t="str">
        <f t="shared" si="22"/>
        <v/>
      </c>
      <c r="P31" s="101" t="str">
        <f t="shared" si="23"/>
        <v/>
      </c>
      <c r="Q31" s="101" t="str">
        <f t="shared" si="24"/>
        <v/>
      </c>
      <c r="R31" s="101" t="str">
        <f t="shared" si="25"/>
        <v/>
      </c>
      <c r="S31" s="101" t="str">
        <f t="shared" si="26"/>
        <v/>
      </c>
      <c r="T31" s="101" t="str">
        <f t="shared" si="27"/>
        <v/>
      </c>
      <c r="U31" s="329"/>
      <c r="V31" s="107" t="str">
        <f t="shared" si="28"/>
        <v/>
      </c>
      <c r="W31" s="101" t="str">
        <f t="shared" si="29"/>
        <v/>
      </c>
      <c r="X31" s="101" t="str">
        <f t="shared" si="30"/>
        <v/>
      </c>
      <c r="Y31" s="108" t="str">
        <f>IF(AND($AT31&lt;&gt;"",$AB31=1),_xlfn.CONCAT(Y$3,PROPER(_xlfn.XLOOKUP($AZ31,入力キー,入力コード)),IF(OR($BK31="",$BK31=$BI31),_xlfn.CONCAT(Y$4,IF($AZ31=_xlfn.XLOOKUP($AZ31,仮想キートップ,入力キー),Y$7,Y$10),_xlfn.XLOOKUP($AZ31,仮想キートップ,入力コード),Y$13,$BI31,Y$14,_xlfn.XLOOKUP($AZ31,仮想キートップ,キー位置),Y$15,_xlfn.XLOOKUP($AZ31,仮想キートップ,キー位置),Y$17,IF($AZ31=_xlfn.XLOOKUP($AZ31,仮想キートップ,入力キー),Y$12,Y$11),_xlfn.XLOOKUP($AZ31,仮想キートップ,入力コード),Y$13,$BI31,Y$14,_xlfn.XLOOKUP($AZ31,仮想キートップ,キー位置),Y$16,_xlfn.XLOOKUP($AZ31,仮想キートップ,キー位置),IF(COUNTA($AT31:$AT$352)&gt;1,Y$17,Y$18)),_xlfn.CONCAT(Y$4,Y$6,IF($AZ31=_xlfn.XLOOKUP($AZ31,仮想キートップ,入力キー),Y$7,Y$10),_xlfn.XLOOKUP($AZ31,仮想キートップ,入力コード),Y$13,$BI31,Y$14,_xlfn.XLOOKUP($AZ31,仮想キートップ,キー位置),Y$15,_xlfn.XLOOKUP($AZ31,仮想キートップ,キー位置),Y$17,IF($AZ31=_xlfn.XLOOKUP($AZ31,仮想キートップ,入力キー),Y$8,Y$9),_xlfn.XLOOKUP($AZ31,仮想キートップ,入力コード),Y$13,$BI31,Y$14,_xlfn.XLOOKUP($AZ31,仮想キートップ,キー位置),Y$16,_xlfn.XLOOKUP($AZ31,仮想キートップ,キー位置),Y$17,Y$5,IF($AZ31=_xlfn.XLOOKUP($AZ31,仮想キートップ,入力キー),Y$7,Y$10),_xlfn.XLOOKUP($AZ31,仮想キートップ,入力コード),Y$13,$BK31,Y$14,_xlfn.XLOOKUP($AZ31,仮想キートップ,キー位置),Y$15,_xlfn.XLOOKUP($AZ31,仮想キートップ,キー位置),Y$17,IF($AZ31=_xlfn.XLOOKUP($AZ31,仮想キートップ,入力キー),Y$12,Y$11),_xlfn.XLOOKUP($AZ31,仮想キートップ,入力コード),Y$13,$BK31,Y$14,_xlfn.XLOOKUP($AZ31,仮想キートップ,キー位置),Y$16,_xlfn.XLOOKUP($AZ31,仮想キートップ,キー位置),IF(COUNTA($AT31:$AT$352)&gt;1,Y$17,Y$18)))),"")</f>
        <v/>
      </c>
      <c r="Z31" s="325"/>
      <c r="AB31" s="28">
        <f t="shared" si="0"/>
        <v>3</v>
      </c>
      <c r="AC31" s="27" t="str">
        <f t="shared" si="31"/>
        <v>A</v>
      </c>
      <c r="AD31" s="27">
        <f t="shared" si="32"/>
        <v>1</v>
      </c>
      <c r="AE31" s="27">
        <f t="shared" si="33"/>
        <v>0</v>
      </c>
      <c r="AF31" s="34">
        <f t="shared" si="1"/>
        <v>1589248</v>
      </c>
      <c r="AG31" s="203">
        <f t="shared" si="2"/>
        <v>0</v>
      </c>
      <c r="AH31" s="90"/>
      <c r="AI31" s="466" t="str">
        <f t="shared" si="3"/>
        <v/>
      </c>
      <c r="AJ31" s="57" t="str">
        <f t="shared" si="34"/>
        <v/>
      </c>
      <c r="AK31" s="58">
        <f t="shared" si="5"/>
        <v>0</v>
      </c>
      <c r="AL31" s="56" t="str">
        <f t="shared" si="6"/>
        <v/>
      </c>
      <c r="AM31" s="57" t="str">
        <f t="shared" si="35"/>
        <v/>
      </c>
      <c r="AN31" s="55">
        <f t="shared" si="8"/>
        <v>0</v>
      </c>
      <c r="AO31" s="466" t="str">
        <f t="shared" si="9"/>
        <v/>
      </c>
      <c r="AP31" s="57" t="str">
        <f t="shared" si="36"/>
        <v/>
      </c>
      <c r="AQ31" s="58">
        <f t="shared" si="11"/>
        <v>0</v>
      </c>
      <c r="AR31" s="90"/>
      <c r="AS31" s="275">
        <v>507</v>
      </c>
      <c r="AT31" s="276"/>
      <c r="AU31" s="385" t="s">
        <v>296</v>
      </c>
      <c r="AV31" s="385"/>
      <c r="AW31" s="277"/>
      <c r="AX31" s="278" t="s">
        <v>296</v>
      </c>
      <c r="AY31" s="279"/>
      <c r="AZ31" s="279" t="s">
        <v>35</v>
      </c>
      <c r="BA31" s="279" t="s">
        <v>37</v>
      </c>
      <c r="BB31" s="280" t="s">
        <v>25</v>
      </c>
      <c r="BC31" s="281"/>
      <c r="BD31" s="221" t="str">
        <f t="shared" si="37"/>
        <v/>
      </c>
      <c r="BE31" s="282"/>
      <c r="BF31" s="161"/>
      <c r="BG31" s="138" t="str">
        <f t="shared" si="38"/>
        <v/>
      </c>
      <c r="BH31" s="137"/>
      <c r="BI31" s="138" t="str">
        <f t="shared" si="12"/>
        <v/>
      </c>
      <c r="BJ31" s="364"/>
      <c r="BK31" s="365"/>
    </row>
    <row r="32" spans="1:75" ht="21">
      <c r="A32" s="328"/>
      <c r="B32" s="329"/>
      <c r="C32" s="338"/>
      <c r="D32" s="339"/>
      <c r="E32" s="334"/>
      <c r="F32" s="233" t="str">
        <f t="shared" si="13"/>
        <v/>
      </c>
      <c r="G32" s="101" t="str">
        <f t="shared" si="14"/>
        <v/>
      </c>
      <c r="H32" s="101" t="str">
        <f t="shared" si="15"/>
        <v/>
      </c>
      <c r="I32" s="101" t="str">
        <f t="shared" si="16"/>
        <v/>
      </c>
      <c r="J32" s="101" t="str">
        <f t="shared" si="17"/>
        <v/>
      </c>
      <c r="K32" s="101" t="str">
        <f t="shared" si="18"/>
        <v/>
      </c>
      <c r="L32" s="101" t="str">
        <f t="shared" si="19"/>
        <v/>
      </c>
      <c r="M32" s="101" t="str">
        <f t="shared" si="20"/>
        <v/>
      </c>
      <c r="N32" s="101" t="str">
        <f t="shared" si="21"/>
        <v/>
      </c>
      <c r="O32" s="101" t="str">
        <f t="shared" si="22"/>
        <v/>
      </c>
      <c r="P32" s="101" t="str">
        <f t="shared" si="23"/>
        <v/>
      </c>
      <c r="Q32" s="101" t="str">
        <f t="shared" si="24"/>
        <v/>
      </c>
      <c r="R32" s="101" t="str">
        <f t="shared" si="25"/>
        <v/>
      </c>
      <c r="S32" s="101" t="str">
        <f t="shared" si="26"/>
        <v/>
      </c>
      <c r="T32" s="101" t="str">
        <f t="shared" si="27"/>
        <v/>
      </c>
      <c r="U32" s="329"/>
      <c r="V32" s="107" t="str">
        <f t="shared" si="28"/>
        <v/>
      </c>
      <c r="W32" s="101" t="str">
        <f t="shared" si="29"/>
        <v/>
      </c>
      <c r="X32" s="101" t="str">
        <f t="shared" si="30"/>
        <v/>
      </c>
      <c r="Y32" s="108" t="str">
        <f>IF(AND($AT32&lt;&gt;"",$AB32=1),_xlfn.CONCAT(Y$3,PROPER(_xlfn.XLOOKUP($AZ32,入力キー,入力コード)),IF(OR($BK32="",$BK32=$BI32),_xlfn.CONCAT(Y$4,IF($AZ32=_xlfn.XLOOKUP($AZ32,仮想キートップ,入力キー),Y$7,Y$10),_xlfn.XLOOKUP($AZ32,仮想キートップ,入力コード),Y$13,$BI32,Y$14,_xlfn.XLOOKUP($AZ32,仮想キートップ,キー位置),Y$15,_xlfn.XLOOKUP($AZ32,仮想キートップ,キー位置),Y$17,IF($AZ32=_xlfn.XLOOKUP($AZ32,仮想キートップ,入力キー),Y$12,Y$11),_xlfn.XLOOKUP($AZ32,仮想キートップ,入力コード),Y$13,$BI32,Y$14,_xlfn.XLOOKUP($AZ32,仮想キートップ,キー位置),Y$16,_xlfn.XLOOKUP($AZ32,仮想キートップ,キー位置),IF(COUNTA($AT32:$AT$352)&gt;1,Y$17,Y$18)),_xlfn.CONCAT(Y$4,Y$6,IF($AZ32=_xlfn.XLOOKUP($AZ32,仮想キートップ,入力キー),Y$7,Y$10),_xlfn.XLOOKUP($AZ32,仮想キートップ,入力コード),Y$13,$BI32,Y$14,_xlfn.XLOOKUP($AZ32,仮想キートップ,キー位置),Y$15,_xlfn.XLOOKUP($AZ32,仮想キートップ,キー位置),Y$17,IF($AZ32=_xlfn.XLOOKUP($AZ32,仮想キートップ,入力キー),Y$8,Y$9),_xlfn.XLOOKUP($AZ32,仮想キートップ,入力コード),Y$13,$BI32,Y$14,_xlfn.XLOOKUP($AZ32,仮想キートップ,キー位置),Y$16,_xlfn.XLOOKUP($AZ32,仮想キートップ,キー位置),Y$17,Y$5,IF($AZ32=_xlfn.XLOOKUP($AZ32,仮想キートップ,入力キー),Y$7,Y$10),_xlfn.XLOOKUP($AZ32,仮想キートップ,入力コード),Y$13,$BK32,Y$14,_xlfn.XLOOKUP($AZ32,仮想キートップ,キー位置),Y$15,_xlfn.XLOOKUP($AZ32,仮想キートップ,キー位置),Y$17,IF($AZ32=_xlfn.XLOOKUP($AZ32,仮想キートップ,入力キー),Y$12,Y$11),_xlfn.XLOOKUP($AZ32,仮想キートップ,入力コード),Y$13,$BK32,Y$14,_xlfn.XLOOKUP($AZ32,仮想キートップ,キー位置),Y$16,_xlfn.XLOOKUP($AZ32,仮想キートップ,キー位置),IF(COUNTA($AT32:$AT$352)&gt;1,Y$17,Y$18)))),"")</f>
        <v/>
      </c>
      <c r="Z32" s="325"/>
      <c r="AB32" s="28">
        <f t="shared" si="0"/>
        <v>3</v>
      </c>
      <c r="AC32" s="27" t="str">
        <f t="shared" si="31"/>
        <v>A</v>
      </c>
      <c r="AD32" s="27">
        <f t="shared" si="32"/>
        <v>1</v>
      </c>
      <c r="AE32" s="27">
        <f t="shared" si="33"/>
        <v>0</v>
      </c>
      <c r="AF32" s="34">
        <f t="shared" si="1"/>
        <v>1605632</v>
      </c>
      <c r="AG32" s="203">
        <f t="shared" si="2"/>
        <v>0</v>
      </c>
      <c r="AH32" s="90"/>
      <c r="AI32" s="466" t="str">
        <f t="shared" si="3"/>
        <v/>
      </c>
      <c r="AJ32" s="57" t="str">
        <f t="shared" si="34"/>
        <v/>
      </c>
      <c r="AK32" s="58">
        <f t="shared" si="5"/>
        <v>0</v>
      </c>
      <c r="AL32" s="56" t="str">
        <f t="shared" si="6"/>
        <v/>
      </c>
      <c r="AM32" s="57" t="str">
        <f t="shared" si="35"/>
        <v/>
      </c>
      <c r="AN32" s="55">
        <f t="shared" si="8"/>
        <v>0</v>
      </c>
      <c r="AO32" s="466" t="str">
        <f t="shared" si="9"/>
        <v/>
      </c>
      <c r="AP32" s="57" t="str">
        <f t="shared" si="36"/>
        <v/>
      </c>
      <c r="AQ32" s="58">
        <f t="shared" si="11"/>
        <v>0</v>
      </c>
      <c r="AR32" s="90"/>
      <c r="AS32" s="275">
        <v>508</v>
      </c>
      <c r="AT32" s="276"/>
      <c r="AU32" s="385" t="s">
        <v>296</v>
      </c>
      <c r="AV32" s="385"/>
      <c r="AW32" s="277"/>
      <c r="AX32" s="278" t="s">
        <v>296</v>
      </c>
      <c r="AY32" s="279"/>
      <c r="AZ32" s="279" t="s">
        <v>35</v>
      </c>
      <c r="BA32" s="279" t="s">
        <v>37</v>
      </c>
      <c r="BB32" s="280" t="s">
        <v>27</v>
      </c>
      <c r="BC32" s="281"/>
      <c r="BD32" s="221" t="str">
        <f t="shared" si="37"/>
        <v/>
      </c>
      <c r="BE32" s="282"/>
      <c r="BF32" s="161"/>
      <c r="BG32" s="138" t="str">
        <f t="shared" si="38"/>
        <v/>
      </c>
      <c r="BH32" s="137"/>
      <c r="BI32" s="138" t="str">
        <f t="shared" si="12"/>
        <v/>
      </c>
      <c r="BJ32" s="364"/>
      <c r="BK32" s="365"/>
    </row>
    <row r="33" spans="1:63" ht="21">
      <c r="A33" s="328"/>
      <c r="B33" s="329"/>
      <c r="C33" s="338"/>
      <c r="D33" s="339"/>
      <c r="E33" s="334"/>
      <c r="F33" s="233" t="str">
        <f t="shared" si="13"/>
        <v/>
      </c>
      <c r="G33" s="101" t="str">
        <f t="shared" si="14"/>
        <v/>
      </c>
      <c r="H33" s="101" t="str">
        <f t="shared" si="15"/>
        <v/>
      </c>
      <c r="I33" s="101" t="str">
        <f t="shared" si="16"/>
        <v/>
      </c>
      <c r="J33" s="101" t="str">
        <f t="shared" si="17"/>
        <v/>
      </c>
      <c r="K33" s="101" t="str">
        <f t="shared" si="18"/>
        <v/>
      </c>
      <c r="L33" s="101" t="str">
        <f t="shared" si="19"/>
        <v/>
      </c>
      <c r="M33" s="101" t="str">
        <f t="shared" si="20"/>
        <v/>
      </c>
      <c r="N33" s="101" t="str">
        <f t="shared" si="21"/>
        <v/>
      </c>
      <c r="O33" s="101" t="str">
        <f t="shared" si="22"/>
        <v/>
      </c>
      <c r="P33" s="101" t="str">
        <f t="shared" si="23"/>
        <v/>
      </c>
      <c r="Q33" s="101" t="str">
        <f t="shared" si="24"/>
        <v/>
      </c>
      <c r="R33" s="101" t="str">
        <f t="shared" si="25"/>
        <v/>
      </c>
      <c r="S33" s="101" t="str">
        <f t="shared" si="26"/>
        <v/>
      </c>
      <c r="T33" s="101" t="str">
        <f t="shared" si="27"/>
        <v/>
      </c>
      <c r="U33" s="329"/>
      <c r="V33" s="107" t="str">
        <f t="shared" si="28"/>
        <v/>
      </c>
      <c r="W33" s="101" t="str">
        <f t="shared" si="29"/>
        <v/>
      </c>
      <c r="X33" s="101" t="str">
        <f t="shared" si="30"/>
        <v/>
      </c>
      <c r="Y33" s="108" t="str">
        <f>IF(AND($AT33&lt;&gt;"",$AB33=1),_xlfn.CONCAT(Y$3,PROPER(_xlfn.XLOOKUP($AZ33,入力キー,入力コード)),IF(OR($BK33="",$BK33=$BI33),_xlfn.CONCAT(Y$4,IF($AZ33=_xlfn.XLOOKUP($AZ33,仮想キートップ,入力キー),Y$7,Y$10),_xlfn.XLOOKUP($AZ33,仮想キートップ,入力コード),Y$13,$BI33,Y$14,_xlfn.XLOOKUP($AZ33,仮想キートップ,キー位置),Y$15,_xlfn.XLOOKUP($AZ33,仮想キートップ,キー位置),Y$17,IF($AZ33=_xlfn.XLOOKUP($AZ33,仮想キートップ,入力キー),Y$12,Y$11),_xlfn.XLOOKUP($AZ33,仮想キートップ,入力コード),Y$13,$BI33,Y$14,_xlfn.XLOOKUP($AZ33,仮想キートップ,キー位置),Y$16,_xlfn.XLOOKUP($AZ33,仮想キートップ,キー位置),IF(COUNTA($AT33:$AT$352)&gt;1,Y$17,Y$18)),_xlfn.CONCAT(Y$4,Y$6,IF($AZ33=_xlfn.XLOOKUP($AZ33,仮想キートップ,入力キー),Y$7,Y$10),_xlfn.XLOOKUP($AZ33,仮想キートップ,入力コード),Y$13,$BI33,Y$14,_xlfn.XLOOKUP($AZ33,仮想キートップ,キー位置),Y$15,_xlfn.XLOOKUP($AZ33,仮想キートップ,キー位置),Y$17,IF($AZ33=_xlfn.XLOOKUP($AZ33,仮想キートップ,入力キー),Y$8,Y$9),_xlfn.XLOOKUP($AZ33,仮想キートップ,入力コード),Y$13,$BI33,Y$14,_xlfn.XLOOKUP($AZ33,仮想キートップ,キー位置),Y$16,_xlfn.XLOOKUP($AZ33,仮想キートップ,キー位置),Y$17,Y$5,IF($AZ33=_xlfn.XLOOKUP($AZ33,仮想キートップ,入力キー),Y$7,Y$10),_xlfn.XLOOKUP($AZ33,仮想キートップ,入力コード),Y$13,$BK33,Y$14,_xlfn.XLOOKUP($AZ33,仮想キートップ,キー位置),Y$15,_xlfn.XLOOKUP($AZ33,仮想キートップ,キー位置),Y$17,IF($AZ33=_xlfn.XLOOKUP($AZ33,仮想キートップ,入力キー),Y$12,Y$11),_xlfn.XLOOKUP($AZ33,仮想キートップ,入力コード),Y$13,$BK33,Y$14,_xlfn.XLOOKUP($AZ33,仮想キートップ,キー位置),Y$16,_xlfn.XLOOKUP($AZ33,仮想キートップ,キー位置),IF(COUNTA($AT33:$AT$352)&gt;1,Y$17,Y$18)))),"")</f>
        <v/>
      </c>
      <c r="Z33" s="325"/>
      <c r="AB33" s="28">
        <f t="shared" si="0"/>
        <v>3</v>
      </c>
      <c r="AC33" s="27" t="str">
        <f t="shared" si="31"/>
        <v>A</v>
      </c>
      <c r="AD33" s="27">
        <f t="shared" si="32"/>
        <v>1</v>
      </c>
      <c r="AE33" s="27">
        <f t="shared" si="33"/>
        <v>0</v>
      </c>
      <c r="AF33" s="34">
        <f t="shared" si="1"/>
        <v>1638400</v>
      </c>
      <c r="AG33" s="203">
        <f t="shared" si="2"/>
        <v>0</v>
      </c>
      <c r="AH33" s="90"/>
      <c r="AI33" s="466" t="str">
        <f t="shared" si="3"/>
        <v/>
      </c>
      <c r="AJ33" s="57" t="str">
        <f t="shared" si="34"/>
        <v/>
      </c>
      <c r="AK33" s="58">
        <f t="shared" si="5"/>
        <v>0</v>
      </c>
      <c r="AL33" s="56" t="str">
        <f t="shared" si="6"/>
        <v/>
      </c>
      <c r="AM33" s="57" t="str">
        <f t="shared" si="35"/>
        <v/>
      </c>
      <c r="AN33" s="55">
        <f t="shared" si="8"/>
        <v>0</v>
      </c>
      <c r="AO33" s="466" t="str">
        <f t="shared" si="9"/>
        <v/>
      </c>
      <c r="AP33" s="57" t="str">
        <f t="shared" si="36"/>
        <v/>
      </c>
      <c r="AQ33" s="58">
        <f t="shared" si="11"/>
        <v>0</v>
      </c>
      <c r="AR33" s="90"/>
      <c r="AS33" s="275">
        <v>509</v>
      </c>
      <c r="AT33" s="276"/>
      <c r="AU33" s="385" t="s">
        <v>296</v>
      </c>
      <c r="AV33" s="385"/>
      <c r="AW33" s="277"/>
      <c r="AX33" s="278" t="s">
        <v>296</v>
      </c>
      <c r="AY33" s="279"/>
      <c r="AZ33" s="279" t="s">
        <v>35</v>
      </c>
      <c r="BA33" s="279" t="s">
        <v>37</v>
      </c>
      <c r="BB33" s="280" t="s">
        <v>29</v>
      </c>
      <c r="BC33" s="281"/>
      <c r="BD33" s="221" t="str">
        <f t="shared" si="37"/>
        <v/>
      </c>
      <c r="BE33" s="282"/>
      <c r="BF33" s="161"/>
      <c r="BG33" s="138" t="str">
        <f t="shared" si="38"/>
        <v/>
      </c>
      <c r="BH33" s="137"/>
      <c r="BI33" s="138" t="str">
        <f t="shared" si="12"/>
        <v/>
      </c>
      <c r="BJ33" s="364"/>
      <c r="BK33" s="365"/>
    </row>
    <row r="34" spans="1:63" ht="21">
      <c r="A34" s="328"/>
      <c r="B34" s="329"/>
      <c r="C34" s="338"/>
      <c r="D34" s="339"/>
      <c r="E34" s="334"/>
      <c r="F34" s="233" t="str">
        <f t="shared" si="13"/>
        <v/>
      </c>
      <c r="G34" s="101" t="str">
        <f t="shared" si="14"/>
        <v/>
      </c>
      <c r="H34" s="101" t="str">
        <f t="shared" si="15"/>
        <v/>
      </c>
      <c r="I34" s="101" t="str">
        <f t="shared" si="16"/>
        <v/>
      </c>
      <c r="J34" s="101" t="str">
        <f t="shared" si="17"/>
        <v/>
      </c>
      <c r="K34" s="101" t="str">
        <f t="shared" si="18"/>
        <v/>
      </c>
      <c r="L34" s="101" t="str">
        <f t="shared" si="19"/>
        <v/>
      </c>
      <c r="M34" s="101" t="str">
        <f t="shared" si="20"/>
        <v/>
      </c>
      <c r="N34" s="101" t="str">
        <f t="shared" si="21"/>
        <v/>
      </c>
      <c r="O34" s="101" t="str">
        <f t="shared" si="22"/>
        <v/>
      </c>
      <c r="P34" s="101" t="str">
        <f t="shared" si="23"/>
        <v/>
      </c>
      <c r="Q34" s="101" t="str">
        <f t="shared" si="24"/>
        <v/>
      </c>
      <c r="R34" s="101" t="str">
        <f t="shared" si="25"/>
        <v/>
      </c>
      <c r="S34" s="101" t="str">
        <f t="shared" si="26"/>
        <v/>
      </c>
      <c r="T34" s="101" t="str">
        <f t="shared" si="27"/>
        <v/>
      </c>
      <c r="U34" s="329"/>
      <c r="V34" s="107" t="str">
        <f t="shared" si="28"/>
        <v/>
      </c>
      <c r="W34" s="101" t="str">
        <f t="shared" si="29"/>
        <v/>
      </c>
      <c r="X34" s="101" t="str">
        <f t="shared" si="30"/>
        <v/>
      </c>
      <c r="Y34" s="108" t="str">
        <f>IF(AND($AT34&lt;&gt;"",$AB34=1),_xlfn.CONCAT(Y$3,PROPER(_xlfn.XLOOKUP($AZ34,入力キー,入力コード)),IF(OR($BK34="",$BK34=$BI34),_xlfn.CONCAT(Y$4,IF($AZ34=_xlfn.XLOOKUP($AZ34,仮想キートップ,入力キー),Y$7,Y$10),_xlfn.XLOOKUP($AZ34,仮想キートップ,入力コード),Y$13,$BI34,Y$14,_xlfn.XLOOKUP($AZ34,仮想キートップ,キー位置),Y$15,_xlfn.XLOOKUP($AZ34,仮想キートップ,キー位置),Y$17,IF($AZ34=_xlfn.XLOOKUP($AZ34,仮想キートップ,入力キー),Y$12,Y$11),_xlfn.XLOOKUP($AZ34,仮想キートップ,入力コード),Y$13,$BI34,Y$14,_xlfn.XLOOKUP($AZ34,仮想キートップ,キー位置),Y$16,_xlfn.XLOOKUP($AZ34,仮想キートップ,キー位置),IF(COUNTA($AT34:$AT$352)&gt;1,Y$17,Y$18)),_xlfn.CONCAT(Y$4,Y$6,IF($AZ34=_xlfn.XLOOKUP($AZ34,仮想キートップ,入力キー),Y$7,Y$10),_xlfn.XLOOKUP($AZ34,仮想キートップ,入力コード),Y$13,$BI34,Y$14,_xlfn.XLOOKUP($AZ34,仮想キートップ,キー位置),Y$15,_xlfn.XLOOKUP($AZ34,仮想キートップ,キー位置),Y$17,IF($AZ34=_xlfn.XLOOKUP($AZ34,仮想キートップ,入力キー),Y$8,Y$9),_xlfn.XLOOKUP($AZ34,仮想キートップ,入力コード),Y$13,$BI34,Y$14,_xlfn.XLOOKUP($AZ34,仮想キートップ,キー位置),Y$16,_xlfn.XLOOKUP($AZ34,仮想キートップ,キー位置),Y$17,Y$5,IF($AZ34=_xlfn.XLOOKUP($AZ34,仮想キートップ,入力キー),Y$7,Y$10),_xlfn.XLOOKUP($AZ34,仮想キートップ,入力コード),Y$13,$BK34,Y$14,_xlfn.XLOOKUP($AZ34,仮想キートップ,キー位置),Y$15,_xlfn.XLOOKUP($AZ34,仮想キートップ,キー位置),Y$17,IF($AZ34=_xlfn.XLOOKUP($AZ34,仮想キートップ,入力キー),Y$12,Y$11),_xlfn.XLOOKUP($AZ34,仮想キートップ,入力コード),Y$13,$BK34,Y$14,_xlfn.XLOOKUP($AZ34,仮想キートップ,キー位置),Y$16,_xlfn.XLOOKUP($AZ34,仮想キートップ,キー位置),IF(COUNTA($AT34:$AT$352)&gt;1,Y$17,Y$18)))),"")</f>
        <v/>
      </c>
      <c r="Z34" s="325"/>
      <c r="AB34" s="28">
        <f t="shared" si="0"/>
        <v>3</v>
      </c>
      <c r="AC34" s="27" t="str">
        <f t="shared" si="31"/>
        <v>A</v>
      </c>
      <c r="AD34" s="27">
        <f t="shared" si="32"/>
        <v>1</v>
      </c>
      <c r="AE34" s="27">
        <f t="shared" si="33"/>
        <v>0</v>
      </c>
      <c r="AF34" s="34">
        <f t="shared" si="1"/>
        <v>1703936</v>
      </c>
      <c r="AG34" s="203">
        <f t="shared" si="2"/>
        <v>0</v>
      </c>
      <c r="AH34" s="90"/>
      <c r="AI34" s="466" t="str">
        <f t="shared" si="3"/>
        <v/>
      </c>
      <c r="AJ34" s="57" t="str">
        <f t="shared" si="34"/>
        <v/>
      </c>
      <c r="AK34" s="58">
        <f t="shared" si="5"/>
        <v>0</v>
      </c>
      <c r="AL34" s="56" t="str">
        <f t="shared" si="6"/>
        <v/>
      </c>
      <c r="AM34" s="57" t="str">
        <f t="shared" si="35"/>
        <v/>
      </c>
      <c r="AN34" s="55">
        <f t="shared" si="8"/>
        <v>0</v>
      </c>
      <c r="AO34" s="466" t="str">
        <f t="shared" si="9"/>
        <v/>
      </c>
      <c r="AP34" s="57" t="str">
        <f t="shared" si="36"/>
        <v/>
      </c>
      <c r="AQ34" s="58">
        <f t="shared" si="11"/>
        <v>0</v>
      </c>
      <c r="AR34" s="90"/>
      <c r="AS34" s="275">
        <v>510</v>
      </c>
      <c r="AT34" s="276"/>
      <c r="AU34" s="385" t="s">
        <v>296</v>
      </c>
      <c r="AV34" s="385"/>
      <c r="AW34" s="277"/>
      <c r="AX34" s="278" t="s">
        <v>296</v>
      </c>
      <c r="AY34" s="279"/>
      <c r="AZ34" s="279" t="s">
        <v>35</v>
      </c>
      <c r="BA34" s="279" t="s">
        <v>37</v>
      </c>
      <c r="BB34" s="280" t="s">
        <v>31</v>
      </c>
      <c r="BC34" s="281"/>
      <c r="BD34" s="221" t="str">
        <f t="shared" si="37"/>
        <v/>
      </c>
      <c r="BE34" s="282"/>
      <c r="BF34" s="161"/>
      <c r="BG34" s="138" t="str">
        <f t="shared" si="38"/>
        <v/>
      </c>
      <c r="BH34" s="137"/>
      <c r="BI34" s="138" t="str">
        <f t="shared" si="12"/>
        <v/>
      </c>
      <c r="BJ34" s="364"/>
      <c r="BK34" s="365"/>
    </row>
    <row r="35" spans="1:63" ht="21">
      <c r="A35" s="328"/>
      <c r="B35" s="329"/>
      <c r="C35" s="338"/>
      <c r="D35" s="339"/>
      <c r="E35" s="334"/>
      <c r="F35" s="233" t="str">
        <f t="shared" si="13"/>
        <v/>
      </c>
      <c r="G35" s="101" t="str">
        <f t="shared" si="14"/>
        <v/>
      </c>
      <c r="H35" s="101" t="str">
        <f t="shared" si="15"/>
        <v/>
      </c>
      <c r="I35" s="101" t="str">
        <f t="shared" si="16"/>
        <v/>
      </c>
      <c r="J35" s="101" t="str">
        <f t="shared" si="17"/>
        <v/>
      </c>
      <c r="K35" s="101" t="str">
        <f t="shared" si="18"/>
        <v/>
      </c>
      <c r="L35" s="101" t="str">
        <f t="shared" si="19"/>
        <v/>
      </c>
      <c r="M35" s="101" t="str">
        <f t="shared" si="20"/>
        <v/>
      </c>
      <c r="N35" s="101" t="str">
        <f t="shared" si="21"/>
        <v/>
      </c>
      <c r="O35" s="101" t="str">
        <f t="shared" si="22"/>
        <v/>
      </c>
      <c r="P35" s="101" t="str">
        <f t="shared" si="23"/>
        <v/>
      </c>
      <c r="Q35" s="101" t="str">
        <f t="shared" si="24"/>
        <v/>
      </c>
      <c r="R35" s="101" t="str">
        <f t="shared" si="25"/>
        <v/>
      </c>
      <c r="S35" s="101" t="str">
        <f t="shared" si="26"/>
        <v/>
      </c>
      <c r="T35" s="101" t="str">
        <f t="shared" si="27"/>
        <v/>
      </c>
      <c r="U35" s="329"/>
      <c r="V35" s="107" t="str">
        <f t="shared" si="28"/>
        <v/>
      </c>
      <c r="W35" s="101" t="str">
        <f t="shared" si="29"/>
        <v/>
      </c>
      <c r="X35" s="101" t="str">
        <f t="shared" si="30"/>
        <v/>
      </c>
      <c r="Y35" s="108" t="str">
        <f>IF(AND($AT35&lt;&gt;"",$AB35=1),_xlfn.CONCAT(Y$3,PROPER(_xlfn.XLOOKUP($AZ35,入力キー,入力コード)),IF(OR($BK35="",$BK35=$BI35),_xlfn.CONCAT(Y$4,IF($AZ35=_xlfn.XLOOKUP($AZ35,仮想キートップ,入力キー),Y$7,Y$10),_xlfn.XLOOKUP($AZ35,仮想キートップ,入力コード),Y$13,$BI35,Y$14,_xlfn.XLOOKUP($AZ35,仮想キートップ,キー位置),Y$15,_xlfn.XLOOKUP($AZ35,仮想キートップ,キー位置),Y$17,IF($AZ35=_xlfn.XLOOKUP($AZ35,仮想キートップ,入力キー),Y$12,Y$11),_xlfn.XLOOKUP($AZ35,仮想キートップ,入力コード),Y$13,$BI35,Y$14,_xlfn.XLOOKUP($AZ35,仮想キートップ,キー位置),Y$16,_xlfn.XLOOKUP($AZ35,仮想キートップ,キー位置),IF(COUNTA($AT35:$AT$352)&gt;1,Y$17,Y$18)),_xlfn.CONCAT(Y$4,Y$6,IF($AZ35=_xlfn.XLOOKUP($AZ35,仮想キートップ,入力キー),Y$7,Y$10),_xlfn.XLOOKUP($AZ35,仮想キートップ,入力コード),Y$13,$BI35,Y$14,_xlfn.XLOOKUP($AZ35,仮想キートップ,キー位置),Y$15,_xlfn.XLOOKUP($AZ35,仮想キートップ,キー位置),Y$17,IF($AZ35=_xlfn.XLOOKUP($AZ35,仮想キートップ,入力キー),Y$8,Y$9),_xlfn.XLOOKUP($AZ35,仮想キートップ,入力コード),Y$13,$BI35,Y$14,_xlfn.XLOOKUP($AZ35,仮想キートップ,キー位置),Y$16,_xlfn.XLOOKUP($AZ35,仮想キートップ,キー位置),Y$17,Y$5,IF($AZ35=_xlfn.XLOOKUP($AZ35,仮想キートップ,入力キー),Y$7,Y$10),_xlfn.XLOOKUP($AZ35,仮想キートップ,入力コード),Y$13,$BK35,Y$14,_xlfn.XLOOKUP($AZ35,仮想キートップ,キー位置),Y$15,_xlfn.XLOOKUP($AZ35,仮想キートップ,キー位置),Y$17,IF($AZ35=_xlfn.XLOOKUP($AZ35,仮想キートップ,入力キー),Y$12,Y$11),_xlfn.XLOOKUP($AZ35,仮想キートップ,入力コード),Y$13,$BK35,Y$14,_xlfn.XLOOKUP($AZ35,仮想キートップ,キー位置),Y$16,_xlfn.XLOOKUP($AZ35,仮想キートップ,キー位置),IF(COUNTA($AT35:$AT$352)&gt;1,Y$17,Y$18)))),"")</f>
        <v/>
      </c>
      <c r="Z35" s="325"/>
      <c r="AB35" s="28">
        <f t="shared" si="0"/>
        <v>3</v>
      </c>
      <c r="AC35" s="27" t="str">
        <f t="shared" si="31"/>
        <v>A</v>
      </c>
      <c r="AD35" s="27">
        <f t="shared" si="32"/>
        <v>1</v>
      </c>
      <c r="AE35" s="27">
        <f t="shared" si="33"/>
        <v>0</v>
      </c>
      <c r="AF35" s="34">
        <f t="shared" si="1"/>
        <v>35127296</v>
      </c>
      <c r="AG35" s="203">
        <f t="shared" si="2"/>
        <v>0</v>
      </c>
      <c r="AH35" s="90"/>
      <c r="AI35" s="466" t="str">
        <f t="shared" si="3"/>
        <v/>
      </c>
      <c r="AJ35" s="57" t="str">
        <f t="shared" si="34"/>
        <v/>
      </c>
      <c r="AK35" s="58">
        <f t="shared" si="5"/>
        <v>0</v>
      </c>
      <c r="AL35" s="56" t="str">
        <f t="shared" si="6"/>
        <v/>
      </c>
      <c r="AM35" s="57" t="str">
        <f t="shared" si="35"/>
        <v/>
      </c>
      <c r="AN35" s="55">
        <f t="shared" si="8"/>
        <v>0</v>
      </c>
      <c r="AO35" s="466" t="str">
        <f t="shared" si="9"/>
        <v/>
      </c>
      <c r="AP35" s="57" t="str">
        <f t="shared" si="36"/>
        <v/>
      </c>
      <c r="AQ35" s="58">
        <f t="shared" si="11"/>
        <v>0</v>
      </c>
      <c r="AR35" s="90"/>
      <c r="AS35" s="275">
        <v>511</v>
      </c>
      <c r="AT35" s="276"/>
      <c r="AU35" s="385" t="s">
        <v>296</v>
      </c>
      <c r="AV35" s="385"/>
      <c r="AW35" s="277"/>
      <c r="AX35" s="278" t="s">
        <v>296</v>
      </c>
      <c r="AY35" s="279"/>
      <c r="AZ35" s="279" t="s">
        <v>35</v>
      </c>
      <c r="BA35" s="279" t="s">
        <v>37</v>
      </c>
      <c r="BB35" s="280" t="s">
        <v>56</v>
      </c>
      <c r="BC35" s="281"/>
      <c r="BD35" s="221" t="str">
        <f t="shared" si="37"/>
        <v/>
      </c>
      <c r="BE35" s="282"/>
      <c r="BF35" s="161"/>
      <c r="BG35" s="138" t="str">
        <f t="shared" si="38"/>
        <v/>
      </c>
      <c r="BH35" s="137"/>
      <c r="BI35" s="138" t="str">
        <f t="shared" si="12"/>
        <v/>
      </c>
      <c r="BJ35" s="364"/>
      <c r="BK35" s="365"/>
    </row>
    <row r="36" spans="1:63" ht="21">
      <c r="A36" s="328"/>
      <c r="B36" s="329"/>
      <c r="C36" s="338"/>
      <c r="D36" s="339"/>
      <c r="E36" s="334"/>
      <c r="F36" s="233" t="str">
        <f t="shared" si="13"/>
        <v/>
      </c>
      <c r="G36" s="101" t="str">
        <f t="shared" si="14"/>
        <v/>
      </c>
      <c r="H36" s="101" t="str">
        <f t="shared" si="15"/>
        <v/>
      </c>
      <c r="I36" s="101" t="str">
        <f t="shared" si="16"/>
        <v/>
      </c>
      <c r="J36" s="101" t="str">
        <f t="shared" si="17"/>
        <v/>
      </c>
      <c r="K36" s="101" t="str">
        <f t="shared" si="18"/>
        <v/>
      </c>
      <c r="L36" s="101" t="str">
        <f t="shared" si="19"/>
        <v/>
      </c>
      <c r="M36" s="101" t="str">
        <f t="shared" si="20"/>
        <v/>
      </c>
      <c r="N36" s="101" t="str">
        <f t="shared" si="21"/>
        <v/>
      </c>
      <c r="O36" s="101" t="str">
        <f t="shared" si="22"/>
        <v/>
      </c>
      <c r="P36" s="101" t="str">
        <f t="shared" si="23"/>
        <v/>
      </c>
      <c r="Q36" s="101" t="str">
        <f t="shared" si="24"/>
        <v/>
      </c>
      <c r="R36" s="101" t="str">
        <f t="shared" si="25"/>
        <v/>
      </c>
      <c r="S36" s="101" t="str">
        <f t="shared" si="26"/>
        <v/>
      </c>
      <c r="T36" s="101" t="str">
        <f t="shared" si="27"/>
        <v/>
      </c>
      <c r="U36" s="329"/>
      <c r="V36" s="107" t="str">
        <f t="shared" si="28"/>
        <v/>
      </c>
      <c r="W36" s="101" t="str">
        <f t="shared" si="29"/>
        <v/>
      </c>
      <c r="X36" s="101" t="str">
        <f t="shared" si="30"/>
        <v/>
      </c>
      <c r="Y36" s="108" t="str">
        <f>IF(AND($AT36&lt;&gt;"",$AB36=1),_xlfn.CONCAT(Y$3,PROPER(_xlfn.XLOOKUP($AZ36,入力キー,入力コード)),IF(OR($BK36="",$BK36=$BI36),_xlfn.CONCAT(Y$4,IF($AZ36=_xlfn.XLOOKUP($AZ36,仮想キートップ,入力キー),Y$7,Y$10),_xlfn.XLOOKUP($AZ36,仮想キートップ,入力コード),Y$13,$BI36,Y$14,_xlfn.XLOOKUP($AZ36,仮想キートップ,キー位置),Y$15,_xlfn.XLOOKUP($AZ36,仮想キートップ,キー位置),Y$17,IF($AZ36=_xlfn.XLOOKUP($AZ36,仮想キートップ,入力キー),Y$12,Y$11),_xlfn.XLOOKUP($AZ36,仮想キートップ,入力コード),Y$13,$BI36,Y$14,_xlfn.XLOOKUP($AZ36,仮想キートップ,キー位置),Y$16,_xlfn.XLOOKUP($AZ36,仮想キートップ,キー位置),IF(COUNTA($AT36:$AT$352)&gt;1,Y$17,Y$18)),_xlfn.CONCAT(Y$4,Y$6,IF($AZ36=_xlfn.XLOOKUP($AZ36,仮想キートップ,入力キー),Y$7,Y$10),_xlfn.XLOOKUP($AZ36,仮想キートップ,入力コード),Y$13,$BI36,Y$14,_xlfn.XLOOKUP($AZ36,仮想キートップ,キー位置),Y$15,_xlfn.XLOOKUP($AZ36,仮想キートップ,キー位置),Y$17,IF($AZ36=_xlfn.XLOOKUP($AZ36,仮想キートップ,入力キー),Y$8,Y$9),_xlfn.XLOOKUP($AZ36,仮想キートップ,入力コード),Y$13,$BI36,Y$14,_xlfn.XLOOKUP($AZ36,仮想キートップ,キー位置),Y$16,_xlfn.XLOOKUP($AZ36,仮想キートップ,キー位置),Y$17,Y$5,IF($AZ36=_xlfn.XLOOKUP($AZ36,仮想キートップ,入力キー),Y$7,Y$10),_xlfn.XLOOKUP($AZ36,仮想キートップ,入力コード),Y$13,$BK36,Y$14,_xlfn.XLOOKUP($AZ36,仮想キートップ,キー位置),Y$15,_xlfn.XLOOKUP($AZ36,仮想キートップ,キー位置),Y$17,IF($AZ36=_xlfn.XLOOKUP($AZ36,仮想キートップ,入力キー),Y$12,Y$11),_xlfn.XLOOKUP($AZ36,仮想キートップ,入力コード),Y$13,$BK36,Y$14,_xlfn.XLOOKUP($AZ36,仮想キートップ,キー位置),Y$16,_xlfn.XLOOKUP($AZ36,仮想キートップ,キー位置),IF(COUNTA($AT36:$AT$352)&gt;1,Y$17,Y$18)))),"")</f>
        <v/>
      </c>
      <c r="Z36" s="325"/>
      <c r="AB36" s="28">
        <f t="shared" si="0"/>
        <v>3</v>
      </c>
      <c r="AC36" s="27" t="str">
        <f t="shared" si="31"/>
        <v>A</v>
      </c>
      <c r="AD36" s="27">
        <f t="shared" si="32"/>
        <v>1</v>
      </c>
      <c r="AE36" s="27">
        <f t="shared" si="33"/>
        <v>0</v>
      </c>
      <c r="AF36" s="34">
        <f t="shared" si="1"/>
        <v>68681728</v>
      </c>
      <c r="AG36" s="203">
        <f t="shared" si="2"/>
        <v>0</v>
      </c>
      <c r="AH36" s="90"/>
      <c r="AI36" s="466" t="str">
        <f t="shared" si="3"/>
        <v/>
      </c>
      <c r="AJ36" s="57" t="str">
        <f t="shared" si="34"/>
        <v/>
      </c>
      <c r="AK36" s="58">
        <f t="shared" si="5"/>
        <v>0</v>
      </c>
      <c r="AL36" s="56" t="str">
        <f t="shared" si="6"/>
        <v/>
      </c>
      <c r="AM36" s="57" t="str">
        <f t="shared" si="35"/>
        <v/>
      </c>
      <c r="AN36" s="55">
        <f t="shared" si="8"/>
        <v>0</v>
      </c>
      <c r="AO36" s="466" t="str">
        <f t="shared" si="9"/>
        <v/>
      </c>
      <c r="AP36" s="57" t="str">
        <f t="shared" si="36"/>
        <v/>
      </c>
      <c r="AQ36" s="58">
        <f t="shared" si="11"/>
        <v>0</v>
      </c>
      <c r="AR36" s="90"/>
      <c r="AS36" s="275">
        <v>512</v>
      </c>
      <c r="AT36" s="276"/>
      <c r="AU36" s="385" t="s">
        <v>296</v>
      </c>
      <c r="AV36" s="385"/>
      <c r="AW36" s="277"/>
      <c r="AX36" s="278" t="s">
        <v>296</v>
      </c>
      <c r="AY36" s="279"/>
      <c r="AZ36" s="279" t="s">
        <v>35</v>
      </c>
      <c r="BA36" s="279" t="s">
        <v>37</v>
      </c>
      <c r="BB36" s="280" t="s">
        <v>58</v>
      </c>
      <c r="BC36" s="281"/>
      <c r="BD36" s="221" t="str">
        <f t="shared" si="37"/>
        <v/>
      </c>
      <c r="BE36" s="282"/>
      <c r="BF36" s="161"/>
      <c r="BG36" s="138" t="str">
        <f t="shared" si="38"/>
        <v/>
      </c>
      <c r="BH36" s="137"/>
      <c r="BI36" s="138" t="str">
        <f t="shared" si="12"/>
        <v/>
      </c>
      <c r="BJ36" s="364"/>
      <c r="BK36" s="365"/>
    </row>
    <row r="37" spans="1:63" ht="21">
      <c r="A37" s="328"/>
      <c r="B37" s="329"/>
      <c r="C37" s="338"/>
      <c r="D37" s="339"/>
      <c r="E37" s="334"/>
      <c r="F37" s="233" t="str">
        <f t="shared" si="13"/>
        <v/>
      </c>
      <c r="G37" s="101" t="str">
        <f t="shared" si="14"/>
        <v/>
      </c>
      <c r="H37" s="101" t="str">
        <f t="shared" si="15"/>
        <v/>
      </c>
      <c r="I37" s="101" t="str">
        <f t="shared" si="16"/>
        <v/>
      </c>
      <c r="J37" s="101" t="str">
        <f t="shared" si="17"/>
        <v/>
      </c>
      <c r="K37" s="101" t="str">
        <f t="shared" si="18"/>
        <v/>
      </c>
      <c r="L37" s="101" t="str">
        <f t="shared" si="19"/>
        <v/>
      </c>
      <c r="M37" s="101" t="str">
        <f t="shared" si="20"/>
        <v/>
      </c>
      <c r="N37" s="101" t="str">
        <f t="shared" si="21"/>
        <v/>
      </c>
      <c r="O37" s="101" t="str">
        <f t="shared" si="22"/>
        <v/>
      </c>
      <c r="P37" s="101" t="str">
        <f t="shared" si="23"/>
        <v/>
      </c>
      <c r="Q37" s="101" t="str">
        <f t="shared" si="24"/>
        <v/>
      </c>
      <c r="R37" s="101" t="str">
        <f t="shared" si="25"/>
        <v/>
      </c>
      <c r="S37" s="101" t="str">
        <f t="shared" si="26"/>
        <v/>
      </c>
      <c r="T37" s="101" t="str">
        <f t="shared" si="27"/>
        <v/>
      </c>
      <c r="U37" s="329"/>
      <c r="V37" s="107" t="str">
        <f t="shared" si="28"/>
        <v/>
      </c>
      <c r="W37" s="101" t="str">
        <f t="shared" si="29"/>
        <v/>
      </c>
      <c r="X37" s="101" t="str">
        <f t="shared" si="30"/>
        <v/>
      </c>
      <c r="Y37" s="108" t="str">
        <f>IF(AND($AT37&lt;&gt;"",$AB37=1),_xlfn.CONCAT(Y$3,PROPER(_xlfn.XLOOKUP($AZ37,入力キー,入力コード)),IF(OR($BK37="",$BK37=$BI37),_xlfn.CONCAT(Y$4,IF($AZ37=_xlfn.XLOOKUP($AZ37,仮想キートップ,入力キー),Y$7,Y$10),_xlfn.XLOOKUP($AZ37,仮想キートップ,入力コード),Y$13,$BI37,Y$14,_xlfn.XLOOKUP($AZ37,仮想キートップ,キー位置),Y$15,_xlfn.XLOOKUP($AZ37,仮想キートップ,キー位置),Y$17,IF($AZ37=_xlfn.XLOOKUP($AZ37,仮想キートップ,入力キー),Y$12,Y$11),_xlfn.XLOOKUP($AZ37,仮想キートップ,入力コード),Y$13,$BI37,Y$14,_xlfn.XLOOKUP($AZ37,仮想キートップ,キー位置),Y$16,_xlfn.XLOOKUP($AZ37,仮想キートップ,キー位置),IF(COUNTA($AT37:$AT$352)&gt;1,Y$17,Y$18)),_xlfn.CONCAT(Y$4,Y$6,IF($AZ37=_xlfn.XLOOKUP($AZ37,仮想キートップ,入力キー),Y$7,Y$10),_xlfn.XLOOKUP($AZ37,仮想キートップ,入力コード),Y$13,$BI37,Y$14,_xlfn.XLOOKUP($AZ37,仮想キートップ,キー位置),Y$15,_xlfn.XLOOKUP($AZ37,仮想キートップ,キー位置),Y$17,IF($AZ37=_xlfn.XLOOKUP($AZ37,仮想キートップ,入力キー),Y$8,Y$9),_xlfn.XLOOKUP($AZ37,仮想キートップ,入力コード),Y$13,$BI37,Y$14,_xlfn.XLOOKUP($AZ37,仮想キートップ,キー位置),Y$16,_xlfn.XLOOKUP($AZ37,仮想キートップ,キー位置),Y$17,Y$5,IF($AZ37=_xlfn.XLOOKUP($AZ37,仮想キートップ,入力キー),Y$7,Y$10),_xlfn.XLOOKUP($AZ37,仮想キートップ,入力コード),Y$13,$BK37,Y$14,_xlfn.XLOOKUP($AZ37,仮想キートップ,キー位置),Y$15,_xlfn.XLOOKUP($AZ37,仮想キートップ,キー位置),Y$17,IF($AZ37=_xlfn.XLOOKUP($AZ37,仮想キートップ,入力キー),Y$12,Y$11),_xlfn.XLOOKUP($AZ37,仮想キートップ,入力コード),Y$13,$BK37,Y$14,_xlfn.XLOOKUP($AZ37,仮想キートップ,キー位置),Y$16,_xlfn.XLOOKUP($AZ37,仮想キートップ,キー位置),IF(COUNTA($AT37:$AT$352)&gt;1,Y$17,Y$18)))),"")</f>
        <v/>
      </c>
      <c r="Z37" s="325"/>
      <c r="AB37" s="28">
        <f t="shared" si="0"/>
        <v>3</v>
      </c>
      <c r="AC37" s="27" t="str">
        <f t="shared" si="31"/>
        <v>A</v>
      </c>
      <c r="AD37" s="27">
        <f t="shared" si="32"/>
        <v>1</v>
      </c>
      <c r="AE37" s="27">
        <f t="shared" si="33"/>
        <v>0</v>
      </c>
      <c r="AF37" s="34">
        <f t="shared" si="1"/>
        <v>135790592</v>
      </c>
      <c r="AG37" s="203">
        <f t="shared" si="2"/>
        <v>0</v>
      </c>
      <c r="AH37" s="90"/>
      <c r="AI37" s="466" t="str">
        <f t="shared" si="3"/>
        <v/>
      </c>
      <c r="AJ37" s="57" t="str">
        <f t="shared" si="34"/>
        <v/>
      </c>
      <c r="AK37" s="58">
        <f t="shared" si="5"/>
        <v>0</v>
      </c>
      <c r="AL37" s="56" t="str">
        <f t="shared" si="6"/>
        <v/>
      </c>
      <c r="AM37" s="57" t="str">
        <f t="shared" si="35"/>
        <v/>
      </c>
      <c r="AN37" s="55">
        <f t="shared" si="8"/>
        <v>0</v>
      </c>
      <c r="AO37" s="466" t="str">
        <f t="shared" si="9"/>
        <v/>
      </c>
      <c r="AP37" s="57" t="str">
        <f t="shared" si="36"/>
        <v/>
      </c>
      <c r="AQ37" s="58">
        <f t="shared" si="11"/>
        <v>0</v>
      </c>
      <c r="AR37" s="90"/>
      <c r="AS37" s="275">
        <v>513</v>
      </c>
      <c r="AT37" s="276"/>
      <c r="AU37" s="385" t="s">
        <v>296</v>
      </c>
      <c r="AV37" s="385"/>
      <c r="AW37" s="277"/>
      <c r="AX37" s="278" t="s">
        <v>296</v>
      </c>
      <c r="AY37" s="279"/>
      <c r="AZ37" s="279" t="s">
        <v>35</v>
      </c>
      <c r="BA37" s="279" t="s">
        <v>37</v>
      </c>
      <c r="BB37" s="280" t="s">
        <v>60</v>
      </c>
      <c r="BC37" s="281"/>
      <c r="BD37" s="221" t="str">
        <f t="shared" si="37"/>
        <v/>
      </c>
      <c r="BE37" s="282"/>
      <c r="BF37" s="161"/>
      <c r="BG37" s="138" t="str">
        <f t="shared" si="38"/>
        <v/>
      </c>
      <c r="BH37" s="137"/>
      <c r="BI37" s="138" t="str">
        <f t="shared" si="12"/>
        <v/>
      </c>
      <c r="BJ37" s="364"/>
      <c r="BK37" s="365"/>
    </row>
    <row r="38" spans="1:63" ht="21">
      <c r="A38" s="328"/>
      <c r="B38" s="329"/>
      <c r="C38" s="338"/>
      <c r="D38" s="339"/>
      <c r="E38" s="334"/>
      <c r="F38" s="233" t="str">
        <f t="shared" si="13"/>
        <v/>
      </c>
      <c r="G38" s="101" t="str">
        <f t="shared" si="14"/>
        <v/>
      </c>
      <c r="H38" s="101" t="str">
        <f t="shared" si="15"/>
        <v/>
      </c>
      <c r="I38" s="101" t="str">
        <f t="shared" si="16"/>
        <v/>
      </c>
      <c r="J38" s="101" t="str">
        <f t="shared" si="17"/>
        <v/>
      </c>
      <c r="K38" s="101" t="str">
        <f t="shared" si="18"/>
        <v/>
      </c>
      <c r="L38" s="101" t="str">
        <f t="shared" si="19"/>
        <v/>
      </c>
      <c r="M38" s="101" t="str">
        <f t="shared" si="20"/>
        <v/>
      </c>
      <c r="N38" s="101" t="str">
        <f t="shared" si="21"/>
        <v/>
      </c>
      <c r="O38" s="101" t="str">
        <f t="shared" si="22"/>
        <v/>
      </c>
      <c r="P38" s="101" t="str">
        <f t="shared" si="23"/>
        <v/>
      </c>
      <c r="Q38" s="101" t="str">
        <f t="shared" si="24"/>
        <v/>
      </c>
      <c r="R38" s="101" t="str">
        <f t="shared" si="25"/>
        <v/>
      </c>
      <c r="S38" s="101" t="str">
        <f t="shared" si="26"/>
        <v/>
      </c>
      <c r="T38" s="101" t="str">
        <f t="shared" si="27"/>
        <v/>
      </c>
      <c r="U38" s="329"/>
      <c r="V38" s="107" t="str">
        <f t="shared" si="28"/>
        <v/>
      </c>
      <c r="W38" s="101" t="str">
        <f t="shared" si="29"/>
        <v/>
      </c>
      <c r="X38" s="101" t="str">
        <f t="shared" si="30"/>
        <v/>
      </c>
      <c r="Y38" s="108" t="str">
        <f>IF(AND($AT38&lt;&gt;"",$AB38=1),_xlfn.CONCAT(Y$3,PROPER(_xlfn.XLOOKUP($AZ38,入力キー,入力コード)),IF(OR($BK38="",$BK38=$BI38),_xlfn.CONCAT(Y$4,IF($AZ38=_xlfn.XLOOKUP($AZ38,仮想キートップ,入力キー),Y$7,Y$10),_xlfn.XLOOKUP($AZ38,仮想キートップ,入力コード),Y$13,$BI38,Y$14,_xlfn.XLOOKUP($AZ38,仮想キートップ,キー位置),Y$15,_xlfn.XLOOKUP($AZ38,仮想キートップ,キー位置),Y$17,IF($AZ38=_xlfn.XLOOKUP($AZ38,仮想キートップ,入力キー),Y$12,Y$11),_xlfn.XLOOKUP($AZ38,仮想キートップ,入力コード),Y$13,$BI38,Y$14,_xlfn.XLOOKUP($AZ38,仮想キートップ,キー位置),Y$16,_xlfn.XLOOKUP($AZ38,仮想キートップ,キー位置),IF(COUNTA($AT38:$AT$352)&gt;1,Y$17,Y$18)),_xlfn.CONCAT(Y$4,Y$6,IF($AZ38=_xlfn.XLOOKUP($AZ38,仮想キートップ,入力キー),Y$7,Y$10),_xlfn.XLOOKUP($AZ38,仮想キートップ,入力コード),Y$13,$BI38,Y$14,_xlfn.XLOOKUP($AZ38,仮想キートップ,キー位置),Y$15,_xlfn.XLOOKUP($AZ38,仮想キートップ,キー位置),Y$17,IF($AZ38=_xlfn.XLOOKUP($AZ38,仮想キートップ,入力キー),Y$8,Y$9),_xlfn.XLOOKUP($AZ38,仮想キートップ,入力コード),Y$13,$BI38,Y$14,_xlfn.XLOOKUP($AZ38,仮想キートップ,キー位置),Y$16,_xlfn.XLOOKUP($AZ38,仮想キートップ,キー位置),Y$17,Y$5,IF($AZ38=_xlfn.XLOOKUP($AZ38,仮想キートップ,入力キー),Y$7,Y$10),_xlfn.XLOOKUP($AZ38,仮想キートップ,入力コード),Y$13,$BK38,Y$14,_xlfn.XLOOKUP($AZ38,仮想キートップ,キー位置),Y$15,_xlfn.XLOOKUP($AZ38,仮想キートップ,キー位置),Y$17,IF($AZ38=_xlfn.XLOOKUP($AZ38,仮想キートップ,入力キー),Y$12,Y$11),_xlfn.XLOOKUP($AZ38,仮想キートップ,入力コード),Y$13,$BK38,Y$14,_xlfn.XLOOKUP($AZ38,仮想キートップ,キー位置),Y$16,_xlfn.XLOOKUP($AZ38,仮想キートップ,キー位置),IF(COUNTA($AT38:$AT$352)&gt;1,Y$17,Y$18)))),"")</f>
        <v/>
      </c>
      <c r="Z38" s="325"/>
      <c r="AB38" s="28">
        <f t="shared" si="0"/>
        <v>3</v>
      </c>
      <c r="AC38" s="27" t="str">
        <f t="shared" si="31"/>
        <v>A</v>
      </c>
      <c r="AD38" s="27">
        <f t="shared" si="32"/>
        <v>1</v>
      </c>
      <c r="AE38" s="27">
        <f t="shared" si="33"/>
        <v>0</v>
      </c>
      <c r="AF38" s="34">
        <f t="shared" si="1"/>
        <v>270008320</v>
      </c>
      <c r="AG38" s="203">
        <f t="shared" si="2"/>
        <v>0</v>
      </c>
      <c r="AH38" s="90"/>
      <c r="AI38" s="466" t="str">
        <f t="shared" si="3"/>
        <v/>
      </c>
      <c r="AJ38" s="57" t="str">
        <f t="shared" si="34"/>
        <v/>
      </c>
      <c r="AK38" s="58">
        <f t="shared" si="5"/>
        <v>0</v>
      </c>
      <c r="AL38" s="56" t="str">
        <f t="shared" si="6"/>
        <v/>
      </c>
      <c r="AM38" s="57" t="str">
        <f t="shared" si="35"/>
        <v/>
      </c>
      <c r="AN38" s="55">
        <f t="shared" si="8"/>
        <v>0</v>
      </c>
      <c r="AO38" s="466" t="str">
        <f t="shared" si="9"/>
        <v/>
      </c>
      <c r="AP38" s="57" t="str">
        <f t="shared" si="36"/>
        <v/>
      </c>
      <c r="AQ38" s="58">
        <f t="shared" si="11"/>
        <v>0</v>
      </c>
      <c r="AR38" s="90"/>
      <c r="AS38" s="275">
        <v>514</v>
      </c>
      <c r="AT38" s="276"/>
      <c r="AU38" s="385" t="s">
        <v>296</v>
      </c>
      <c r="AV38" s="385"/>
      <c r="AW38" s="277"/>
      <c r="AX38" s="278" t="s">
        <v>296</v>
      </c>
      <c r="AY38" s="279"/>
      <c r="AZ38" s="279" t="s">
        <v>35</v>
      </c>
      <c r="BA38" s="279" t="s">
        <v>37</v>
      </c>
      <c r="BB38" s="280" t="s">
        <v>62</v>
      </c>
      <c r="BC38" s="281"/>
      <c r="BD38" s="221" t="str">
        <f t="shared" si="37"/>
        <v/>
      </c>
      <c r="BE38" s="282"/>
      <c r="BF38" s="161"/>
      <c r="BG38" s="138" t="str">
        <f t="shared" si="38"/>
        <v/>
      </c>
      <c r="BH38" s="137"/>
      <c r="BI38" s="138" t="str">
        <f t="shared" si="12"/>
        <v/>
      </c>
      <c r="BJ38" s="364"/>
      <c r="BK38" s="365"/>
    </row>
    <row r="39" spans="1:63" ht="21">
      <c r="A39" s="328"/>
      <c r="B39" s="329"/>
      <c r="C39" s="338"/>
      <c r="D39" s="339"/>
      <c r="E39" s="334"/>
      <c r="F39" s="233" t="str">
        <f t="shared" si="13"/>
        <v/>
      </c>
      <c r="G39" s="101" t="str">
        <f t="shared" si="14"/>
        <v/>
      </c>
      <c r="H39" s="101" t="str">
        <f t="shared" si="15"/>
        <v/>
      </c>
      <c r="I39" s="101" t="str">
        <f t="shared" si="16"/>
        <v/>
      </c>
      <c r="J39" s="101" t="str">
        <f t="shared" si="17"/>
        <v/>
      </c>
      <c r="K39" s="101" t="str">
        <f t="shared" si="18"/>
        <v/>
      </c>
      <c r="L39" s="101" t="str">
        <f t="shared" si="19"/>
        <v/>
      </c>
      <c r="M39" s="101" t="str">
        <f t="shared" si="20"/>
        <v/>
      </c>
      <c r="N39" s="101" t="str">
        <f t="shared" si="21"/>
        <v/>
      </c>
      <c r="O39" s="101" t="str">
        <f t="shared" si="22"/>
        <v/>
      </c>
      <c r="P39" s="101" t="str">
        <f t="shared" si="23"/>
        <v/>
      </c>
      <c r="Q39" s="101" t="str">
        <f t="shared" si="24"/>
        <v/>
      </c>
      <c r="R39" s="101" t="str">
        <f t="shared" si="25"/>
        <v/>
      </c>
      <c r="S39" s="101" t="str">
        <f t="shared" si="26"/>
        <v/>
      </c>
      <c r="T39" s="101" t="str">
        <f t="shared" si="27"/>
        <v/>
      </c>
      <c r="U39" s="329"/>
      <c r="V39" s="107" t="str">
        <f t="shared" si="28"/>
        <v/>
      </c>
      <c r="W39" s="101" t="str">
        <f t="shared" si="29"/>
        <v/>
      </c>
      <c r="X39" s="101" t="str">
        <f t="shared" si="30"/>
        <v/>
      </c>
      <c r="Y39" s="108" t="str">
        <f>IF(AND($AT39&lt;&gt;"",$AB39=1),_xlfn.CONCAT(Y$3,PROPER(_xlfn.XLOOKUP($AZ39,入力キー,入力コード)),IF(OR($BK39="",$BK39=$BI39),_xlfn.CONCAT(Y$4,IF($AZ39=_xlfn.XLOOKUP($AZ39,仮想キートップ,入力キー),Y$7,Y$10),_xlfn.XLOOKUP($AZ39,仮想キートップ,入力コード),Y$13,$BI39,Y$14,_xlfn.XLOOKUP($AZ39,仮想キートップ,キー位置),Y$15,_xlfn.XLOOKUP($AZ39,仮想キートップ,キー位置),Y$17,IF($AZ39=_xlfn.XLOOKUP($AZ39,仮想キートップ,入力キー),Y$12,Y$11),_xlfn.XLOOKUP($AZ39,仮想キートップ,入力コード),Y$13,$BI39,Y$14,_xlfn.XLOOKUP($AZ39,仮想キートップ,キー位置),Y$16,_xlfn.XLOOKUP($AZ39,仮想キートップ,キー位置),IF(COUNTA($AT39:$AT$352)&gt;1,Y$17,Y$18)),_xlfn.CONCAT(Y$4,Y$6,IF($AZ39=_xlfn.XLOOKUP($AZ39,仮想キートップ,入力キー),Y$7,Y$10),_xlfn.XLOOKUP($AZ39,仮想キートップ,入力コード),Y$13,$BI39,Y$14,_xlfn.XLOOKUP($AZ39,仮想キートップ,キー位置),Y$15,_xlfn.XLOOKUP($AZ39,仮想キートップ,キー位置),Y$17,IF($AZ39=_xlfn.XLOOKUP($AZ39,仮想キートップ,入力キー),Y$8,Y$9),_xlfn.XLOOKUP($AZ39,仮想キートップ,入力コード),Y$13,$BI39,Y$14,_xlfn.XLOOKUP($AZ39,仮想キートップ,キー位置),Y$16,_xlfn.XLOOKUP($AZ39,仮想キートップ,キー位置),Y$17,Y$5,IF($AZ39=_xlfn.XLOOKUP($AZ39,仮想キートップ,入力キー),Y$7,Y$10),_xlfn.XLOOKUP($AZ39,仮想キートップ,入力コード),Y$13,$BK39,Y$14,_xlfn.XLOOKUP($AZ39,仮想キートップ,キー位置),Y$15,_xlfn.XLOOKUP($AZ39,仮想キートップ,キー位置),Y$17,IF($AZ39=_xlfn.XLOOKUP($AZ39,仮想キートップ,入力キー),Y$12,Y$11),_xlfn.XLOOKUP($AZ39,仮想キートップ,入力コード),Y$13,$BK39,Y$14,_xlfn.XLOOKUP($AZ39,仮想キートップ,キー位置),Y$16,_xlfn.XLOOKUP($AZ39,仮想キートップ,キー位置),IF(COUNTA($AT39:$AT$352)&gt;1,Y$17,Y$18)))),"")</f>
        <v/>
      </c>
      <c r="Z39" s="325"/>
      <c r="AB39" s="28">
        <f t="shared" si="0"/>
        <v>3</v>
      </c>
      <c r="AC39" s="27" t="str">
        <f t="shared" si="31"/>
        <v>A</v>
      </c>
      <c r="AD39" s="27">
        <f t="shared" si="32"/>
        <v>1</v>
      </c>
      <c r="AE39" s="27">
        <f t="shared" si="33"/>
        <v>0</v>
      </c>
      <c r="AF39" s="34">
        <f t="shared" si="1"/>
        <v>538443776</v>
      </c>
      <c r="AG39" s="203">
        <f t="shared" si="2"/>
        <v>0</v>
      </c>
      <c r="AH39" s="90"/>
      <c r="AI39" s="466" t="str">
        <f t="shared" si="3"/>
        <v/>
      </c>
      <c r="AJ39" s="57" t="str">
        <f t="shared" si="34"/>
        <v/>
      </c>
      <c r="AK39" s="58">
        <f t="shared" si="5"/>
        <v>0</v>
      </c>
      <c r="AL39" s="56" t="str">
        <f t="shared" si="6"/>
        <v/>
      </c>
      <c r="AM39" s="57" t="str">
        <f t="shared" si="35"/>
        <v/>
      </c>
      <c r="AN39" s="55">
        <f t="shared" si="8"/>
        <v>0</v>
      </c>
      <c r="AO39" s="466" t="str">
        <f t="shared" si="9"/>
        <v/>
      </c>
      <c r="AP39" s="57" t="str">
        <f t="shared" si="36"/>
        <v/>
      </c>
      <c r="AQ39" s="58">
        <f t="shared" si="11"/>
        <v>0</v>
      </c>
      <c r="AR39" s="90"/>
      <c r="AS39" s="275">
        <v>515</v>
      </c>
      <c r="AT39" s="276"/>
      <c r="AU39" s="385" t="s">
        <v>296</v>
      </c>
      <c r="AV39" s="385"/>
      <c r="AW39" s="277"/>
      <c r="AX39" s="278" t="s">
        <v>296</v>
      </c>
      <c r="AY39" s="279"/>
      <c r="AZ39" s="279" t="s">
        <v>35</v>
      </c>
      <c r="BA39" s="279" t="s">
        <v>37</v>
      </c>
      <c r="BB39" s="280" t="s">
        <v>646</v>
      </c>
      <c r="BC39" s="281"/>
      <c r="BD39" s="221" t="str">
        <f t="shared" si="37"/>
        <v/>
      </c>
      <c r="BE39" s="282"/>
      <c r="BF39" s="161"/>
      <c r="BG39" s="138" t="str">
        <f t="shared" si="38"/>
        <v/>
      </c>
      <c r="BH39" s="137"/>
      <c r="BI39" s="138" t="str">
        <f t="shared" si="12"/>
        <v/>
      </c>
      <c r="BJ39" s="364"/>
      <c r="BK39" s="365"/>
    </row>
    <row r="40" spans="1:63" ht="21">
      <c r="A40" s="328"/>
      <c r="B40" s="329"/>
      <c r="C40" s="338"/>
      <c r="D40" s="339"/>
      <c r="E40" s="334"/>
      <c r="F40" s="233" t="str">
        <f t="shared" si="13"/>
        <v/>
      </c>
      <c r="G40" s="101" t="str">
        <f t="shared" si="14"/>
        <v/>
      </c>
      <c r="H40" s="101" t="str">
        <f t="shared" si="15"/>
        <v/>
      </c>
      <c r="I40" s="101" t="str">
        <f t="shared" si="16"/>
        <v/>
      </c>
      <c r="J40" s="101" t="str">
        <f t="shared" si="17"/>
        <v/>
      </c>
      <c r="K40" s="101" t="str">
        <f t="shared" si="18"/>
        <v/>
      </c>
      <c r="L40" s="101" t="str">
        <f t="shared" si="19"/>
        <v/>
      </c>
      <c r="M40" s="101" t="str">
        <f t="shared" si="20"/>
        <v/>
      </c>
      <c r="N40" s="101" t="str">
        <f t="shared" si="21"/>
        <v/>
      </c>
      <c r="O40" s="101" t="str">
        <f t="shared" si="22"/>
        <v/>
      </c>
      <c r="P40" s="101" t="str">
        <f t="shared" si="23"/>
        <v/>
      </c>
      <c r="Q40" s="101" t="str">
        <f t="shared" si="24"/>
        <v/>
      </c>
      <c r="R40" s="101" t="str">
        <f t="shared" si="25"/>
        <v/>
      </c>
      <c r="S40" s="101" t="str">
        <f t="shared" si="26"/>
        <v/>
      </c>
      <c r="T40" s="101" t="str">
        <f t="shared" si="27"/>
        <v/>
      </c>
      <c r="U40" s="329"/>
      <c r="V40" s="107" t="str">
        <f t="shared" si="28"/>
        <v/>
      </c>
      <c r="W40" s="101" t="str">
        <f t="shared" si="29"/>
        <v/>
      </c>
      <c r="X40" s="101" t="str">
        <f t="shared" si="30"/>
        <v/>
      </c>
      <c r="Y40" s="108" t="str">
        <f>IF(AND($AT40&lt;&gt;"",$AB40=1),_xlfn.CONCAT(Y$3,PROPER(_xlfn.XLOOKUP($AZ40,入力キー,入力コード)),IF(OR($BK40="",$BK40=$BI40),_xlfn.CONCAT(Y$4,IF($AZ40=_xlfn.XLOOKUP($AZ40,仮想キートップ,入力キー),Y$7,Y$10),_xlfn.XLOOKUP($AZ40,仮想キートップ,入力コード),Y$13,$BI40,Y$14,_xlfn.XLOOKUP($AZ40,仮想キートップ,キー位置),Y$15,_xlfn.XLOOKUP($AZ40,仮想キートップ,キー位置),Y$17,IF($AZ40=_xlfn.XLOOKUP($AZ40,仮想キートップ,入力キー),Y$12,Y$11),_xlfn.XLOOKUP($AZ40,仮想キートップ,入力コード),Y$13,$BI40,Y$14,_xlfn.XLOOKUP($AZ40,仮想キートップ,キー位置),Y$16,_xlfn.XLOOKUP($AZ40,仮想キートップ,キー位置),IF(COUNTA($AT40:$AT$352)&gt;1,Y$17,Y$18)),_xlfn.CONCAT(Y$4,Y$6,IF($AZ40=_xlfn.XLOOKUP($AZ40,仮想キートップ,入力キー),Y$7,Y$10),_xlfn.XLOOKUP($AZ40,仮想キートップ,入力コード),Y$13,$BI40,Y$14,_xlfn.XLOOKUP($AZ40,仮想キートップ,キー位置),Y$15,_xlfn.XLOOKUP($AZ40,仮想キートップ,キー位置),Y$17,IF($AZ40=_xlfn.XLOOKUP($AZ40,仮想キートップ,入力キー),Y$8,Y$9),_xlfn.XLOOKUP($AZ40,仮想キートップ,入力コード),Y$13,$BI40,Y$14,_xlfn.XLOOKUP($AZ40,仮想キートップ,キー位置),Y$16,_xlfn.XLOOKUP($AZ40,仮想キートップ,キー位置),Y$17,Y$5,IF($AZ40=_xlfn.XLOOKUP($AZ40,仮想キートップ,入力キー),Y$7,Y$10),_xlfn.XLOOKUP($AZ40,仮想キートップ,入力コード),Y$13,$BK40,Y$14,_xlfn.XLOOKUP($AZ40,仮想キートップ,キー位置),Y$15,_xlfn.XLOOKUP($AZ40,仮想キートップ,キー位置),Y$17,IF($AZ40=_xlfn.XLOOKUP($AZ40,仮想キートップ,入力キー),Y$12,Y$11),_xlfn.XLOOKUP($AZ40,仮想キートップ,入力コード),Y$13,$BK40,Y$14,_xlfn.XLOOKUP($AZ40,仮想キートップ,キー位置),Y$16,_xlfn.XLOOKUP($AZ40,仮想キートップ,キー位置),IF(COUNTA($AT40:$AT$352)&gt;1,Y$17,Y$18)))),"")</f>
        <v/>
      </c>
      <c r="Z40" s="325"/>
      <c r="AB40" s="28">
        <f t="shared" si="0"/>
        <v>3</v>
      </c>
      <c r="AC40" s="27" t="str">
        <f t="shared" si="31"/>
        <v>A</v>
      </c>
      <c r="AD40" s="27">
        <f t="shared" si="32"/>
        <v>1</v>
      </c>
      <c r="AE40" s="27">
        <f t="shared" si="33"/>
        <v>0</v>
      </c>
      <c r="AF40" s="34">
        <f t="shared" si="1"/>
        <v>137440526336</v>
      </c>
      <c r="AG40" s="203">
        <f t="shared" si="2"/>
        <v>0</v>
      </c>
      <c r="AH40" s="90"/>
      <c r="AI40" s="466" t="str">
        <f t="shared" si="3"/>
        <v/>
      </c>
      <c r="AJ40" s="57" t="str">
        <f t="shared" si="34"/>
        <v/>
      </c>
      <c r="AK40" s="58">
        <f t="shared" si="5"/>
        <v>0</v>
      </c>
      <c r="AL40" s="56" t="str">
        <f t="shared" si="6"/>
        <v/>
      </c>
      <c r="AM40" s="57" t="str">
        <f t="shared" si="35"/>
        <v/>
      </c>
      <c r="AN40" s="55">
        <f t="shared" si="8"/>
        <v>0</v>
      </c>
      <c r="AO40" s="466" t="str">
        <f t="shared" si="9"/>
        <v/>
      </c>
      <c r="AP40" s="57" t="str">
        <f t="shared" si="36"/>
        <v/>
      </c>
      <c r="AQ40" s="58">
        <f t="shared" si="11"/>
        <v>0</v>
      </c>
      <c r="AR40" s="90"/>
      <c r="AS40" s="275">
        <v>516</v>
      </c>
      <c r="AT40" s="276"/>
      <c r="AU40" s="385" t="s">
        <v>296</v>
      </c>
      <c r="AV40" s="385"/>
      <c r="AW40" s="277"/>
      <c r="AX40" s="278" t="s">
        <v>296</v>
      </c>
      <c r="AY40" s="279"/>
      <c r="AZ40" s="279" t="s">
        <v>35</v>
      </c>
      <c r="BA40" s="279" t="s">
        <v>37</v>
      </c>
      <c r="BB40" s="280" t="s">
        <v>84</v>
      </c>
      <c r="BC40" s="281"/>
      <c r="BD40" s="221" t="str">
        <f t="shared" si="37"/>
        <v/>
      </c>
      <c r="BE40" s="282"/>
      <c r="BF40" s="161"/>
      <c r="BG40" s="138" t="str">
        <f t="shared" si="38"/>
        <v/>
      </c>
      <c r="BH40" s="137"/>
      <c r="BI40" s="138" t="str">
        <f t="shared" si="12"/>
        <v/>
      </c>
      <c r="BJ40" s="364"/>
      <c r="BK40" s="365"/>
    </row>
    <row r="41" spans="1:63" ht="21">
      <c r="A41" s="328"/>
      <c r="B41" s="329"/>
      <c r="C41" s="338"/>
      <c r="D41" s="339"/>
      <c r="E41" s="334"/>
      <c r="F41" s="233" t="str">
        <f t="shared" si="13"/>
        <v/>
      </c>
      <c r="G41" s="101" t="str">
        <f t="shared" si="14"/>
        <v/>
      </c>
      <c r="H41" s="101" t="str">
        <f t="shared" si="15"/>
        <v/>
      </c>
      <c r="I41" s="101" t="str">
        <f t="shared" si="16"/>
        <v/>
      </c>
      <c r="J41" s="101" t="str">
        <f t="shared" si="17"/>
        <v/>
      </c>
      <c r="K41" s="101" t="str">
        <f t="shared" si="18"/>
        <v/>
      </c>
      <c r="L41" s="101" t="str">
        <f t="shared" si="19"/>
        <v/>
      </c>
      <c r="M41" s="101" t="str">
        <f t="shared" si="20"/>
        <v/>
      </c>
      <c r="N41" s="101" t="str">
        <f t="shared" si="21"/>
        <v/>
      </c>
      <c r="O41" s="101" t="str">
        <f t="shared" si="22"/>
        <v/>
      </c>
      <c r="P41" s="101" t="str">
        <f t="shared" si="23"/>
        <v/>
      </c>
      <c r="Q41" s="101" t="str">
        <f t="shared" si="24"/>
        <v/>
      </c>
      <c r="R41" s="101" t="str">
        <f t="shared" si="25"/>
        <v/>
      </c>
      <c r="S41" s="101" t="str">
        <f t="shared" si="26"/>
        <v/>
      </c>
      <c r="T41" s="101" t="str">
        <f t="shared" si="27"/>
        <v/>
      </c>
      <c r="U41" s="329"/>
      <c r="V41" s="107" t="str">
        <f t="shared" si="28"/>
        <v/>
      </c>
      <c r="W41" s="101" t="str">
        <f t="shared" si="29"/>
        <v/>
      </c>
      <c r="X41" s="101" t="str">
        <f t="shared" si="30"/>
        <v/>
      </c>
      <c r="Y41" s="108" t="str">
        <f>IF(AND($AT41&lt;&gt;"",$AB41=1),_xlfn.CONCAT(Y$3,PROPER(_xlfn.XLOOKUP($AZ41,入力キー,入力コード)),IF(OR($BK41="",$BK41=$BI41),_xlfn.CONCAT(Y$4,IF($AZ41=_xlfn.XLOOKUP($AZ41,仮想キートップ,入力キー),Y$7,Y$10),_xlfn.XLOOKUP($AZ41,仮想キートップ,入力コード),Y$13,$BI41,Y$14,_xlfn.XLOOKUP($AZ41,仮想キートップ,キー位置),Y$15,_xlfn.XLOOKUP($AZ41,仮想キートップ,キー位置),Y$17,IF($AZ41=_xlfn.XLOOKUP($AZ41,仮想キートップ,入力キー),Y$12,Y$11),_xlfn.XLOOKUP($AZ41,仮想キートップ,入力コード),Y$13,$BI41,Y$14,_xlfn.XLOOKUP($AZ41,仮想キートップ,キー位置),Y$16,_xlfn.XLOOKUP($AZ41,仮想キートップ,キー位置),IF(COUNTA($AT41:$AT$352)&gt;1,Y$17,Y$18)),_xlfn.CONCAT(Y$4,Y$6,IF($AZ41=_xlfn.XLOOKUP($AZ41,仮想キートップ,入力キー),Y$7,Y$10),_xlfn.XLOOKUP($AZ41,仮想キートップ,入力コード),Y$13,$BI41,Y$14,_xlfn.XLOOKUP($AZ41,仮想キートップ,キー位置),Y$15,_xlfn.XLOOKUP($AZ41,仮想キートップ,キー位置),Y$17,IF($AZ41=_xlfn.XLOOKUP($AZ41,仮想キートップ,入力キー),Y$8,Y$9),_xlfn.XLOOKUP($AZ41,仮想キートップ,入力コード),Y$13,$BI41,Y$14,_xlfn.XLOOKUP($AZ41,仮想キートップ,キー位置),Y$16,_xlfn.XLOOKUP($AZ41,仮想キートップ,キー位置),Y$17,Y$5,IF($AZ41=_xlfn.XLOOKUP($AZ41,仮想キートップ,入力キー),Y$7,Y$10),_xlfn.XLOOKUP($AZ41,仮想キートップ,入力コード),Y$13,$BK41,Y$14,_xlfn.XLOOKUP($AZ41,仮想キートップ,キー位置),Y$15,_xlfn.XLOOKUP($AZ41,仮想キートップ,キー位置),Y$17,IF($AZ41=_xlfn.XLOOKUP($AZ41,仮想キートップ,入力キー),Y$12,Y$11),_xlfn.XLOOKUP($AZ41,仮想キートップ,入力コード),Y$13,$BK41,Y$14,_xlfn.XLOOKUP($AZ41,仮想キートップ,キー位置),Y$16,_xlfn.XLOOKUP($AZ41,仮想キートップ,キー位置),IF(COUNTA($AT41:$AT$352)&gt;1,Y$17,Y$18)))),"")</f>
        <v/>
      </c>
      <c r="Z41" s="325"/>
      <c r="AB41" s="28">
        <f t="shared" si="0"/>
        <v>3</v>
      </c>
      <c r="AC41" s="27" t="str">
        <f t="shared" si="31"/>
        <v>A</v>
      </c>
      <c r="AD41" s="27">
        <f t="shared" si="32"/>
        <v>1</v>
      </c>
      <c r="AE41" s="27">
        <f t="shared" si="33"/>
        <v>0</v>
      </c>
      <c r="AF41" s="34">
        <f t="shared" si="1"/>
        <v>274879479808</v>
      </c>
      <c r="AG41" s="203">
        <f t="shared" si="2"/>
        <v>0</v>
      </c>
      <c r="AH41" s="90"/>
      <c r="AI41" s="466" t="str">
        <f t="shared" si="3"/>
        <v/>
      </c>
      <c r="AJ41" s="57" t="str">
        <f t="shared" si="34"/>
        <v/>
      </c>
      <c r="AK41" s="58">
        <f t="shared" si="5"/>
        <v>0</v>
      </c>
      <c r="AL41" s="56" t="str">
        <f t="shared" si="6"/>
        <v/>
      </c>
      <c r="AM41" s="57" t="str">
        <f t="shared" si="35"/>
        <v/>
      </c>
      <c r="AN41" s="55">
        <f t="shared" si="8"/>
        <v>0</v>
      </c>
      <c r="AO41" s="466" t="str">
        <f t="shared" si="9"/>
        <v/>
      </c>
      <c r="AP41" s="57" t="str">
        <f t="shared" si="36"/>
        <v/>
      </c>
      <c r="AQ41" s="58">
        <f t="shared" si="11"/>
        <v>0</v>
      </c>
      <c r="AR41" s="90"/>
      <c r="AS41" s="275">
        <v>517</v>
      </c>
      <c r="AT41" s="276"/>
      <c r="AU41" s="385" t="s">
        <v>296</v>
      </c>
      <c r="AV41" s="385"/>
      <c r="AW41" s="277"/>
      <c r="AX41" s="278" t="s">
        <v>296</v>
      </c>
      <c r="AY41" s="279"/>
      <c r="AZ41" s="279" t="s">
        <v>35</v>
      </c>
      <c r="BA41" s="279" t="s">
        <v>37</v>
      </c>
      <c r="BB41" s="280" t="s">
        <v>86</v>
      </c>
      <c r="BC41" s="281"/>
      <c r="BD41" s="221" t="str">
        <f t="shared" si="37"/>
        <v/>
      </c>
      <c r="BE41" s="282"/>
      <c r="BF41" s="161"/>
      <c r="BG41" s="138" t="str">
        <f t="shared" si="38"/>
        <v/>
      </c>
      <c r="BH41" s="137"/>
      <c r="BI41" s="138" t="str">
        <f t="shared" si="12"/>
        <v/>
      </c>
      <c r="BJ41" s="364"/>
      <c r="BK41" s="365"/>
    </row>
    <row r="42" spans="1:63" ht="21">
      <c r="A42" s="328"/>
      <c r="B42" s="329"/>
      <c r="C42" s="338"/>
      <c r="D42" s="339"/>
      <c r="E42" s="334"/>
      <c r="F42" s="233" t="str">
        <f t="shared" si="13"/>
        <v/>
      </c>
      <c r="G42" s="101" t="str">
        <f t="shared" si="14"/>
        <v/>
      </c>
      <c r="H42" s="101" t="str">
        <f t="shared" si="15"/>
        <v/>
      </c>
      <c r="I42" s="101" t="str">
        <f t="shared" si="16"/>
        <v/>
      </c>
      <c r="J42" s="101" t="str">
        <f t="shared" si="17"/>
        <v/>
      </c>
      <c r="K42" s="101" t="str">
        <f t="shared" si="18"/>
        <v/>
      </c>
      <c r="L42" s="101" t="str">
        <f t="shared" si="19"/>
        <v/>
      </c>
      <c r="M42" s="101" t="str">
        <f t="shared" si="20"/>
        <v/>
      </c>
      <c r="N42" s="101" t="str">
        <f t="shared" si="21"/>
        <v/>
      </c>
      <c r="O42" s="101" t="str">
        <f t="shared" si="22"/>
        <v/>
      </c>
      <c r="P42" s="101" t="str">
        <f t="shared" si="23"/>
        <v/>
      </c>
      <c r="Q42" s="101" t="str">
        <f t="shared" si="24"/>
        <v/>
      </c>
      <c r="R42" s="101" t="str">
        <f t="shared" si="25"/>
        <v/>
      </c>
      <c r="S42" s="101" t="str">
        <f t="shared" si="26"/>
        <v/>
      </c>
      <c r="T42" s="101" t="str">
        <f t="shared" si="27"/>
        <v/>
      </c>
      <c r="U42" s="329"/>
      <c r="V42" s="107" t="str">
        <f t="shared" si="28"/>
        <v/>
      </c>
      <c r="W42" s="101" t="str">
        <f t="shared" si="29"/>
        <v/>
      </c>
      <c r="X42" s="101" t="str">
        <f t="shared" si="30"/>
        <v/>
      </c>
      <c r="Y42" s="108" t="str">
        <f>IF(AND($AT42&lt;&gt;"",$AB42=1),_xlfn.CONCAT(Y$3,PROPER(_xlfn.XLOOKUP($AZ42,入力キー,入力コード)),IF(OR($BK42="",$BK42=$BI42),_xlfn.CONCAT(Y$4,IF($AZ42=_xlfn.XLOOKUP($AZ42,仮想キートップ,入力キー),Y$7,Y$10),_xlfn.XLOOKUP($AZ42,仮想キートップ,入力コード),Y$13,$BI42,Y$14,_xlfn.XLOOKUP($AZ42,仮想キートップ,キー位置),Y$15,_xlfn.XLOOKUP($AZ42,仮想キートップ,キー位置),Y$17,IF($AZ42=_xlfn.XLOOKUP($AZ42,仮想キートップ,入力キー),Y$12,Y$11),_xlfn.XLOOKUP($AZ42,仮想キートップ,入力コード),Y$13,$BI42,Y$14,_xlfn.XLOOKUP($AZ42,仮想キートップ,キー位置),Y$16,_xlfn.XLOOKUP($AZ42,仮想キートップ,キー位置),IF(COUNTA($AT42:$AT$352)&gt;1,Y$17,Y$18)),_xlfn.CONCAT(Y$4,Y$6,IF($AZ42=_xlfn.XLOOKUP($AZ42,仮想キートップ,入力キー),Y$7,Y$10),_xlfn.XLOOKUP($AZ42,仮想キートップ,入力コード),Y$13,$BI42,Y$14,_xlfn.XLOOKUP($AZ42,仮想キートップ,キー位置),Y$15,_xlfn.XLOOKUP($AZ42,仮想キートップ,キー位置),Y$17,IF($AZ42=_xlfn.XLOOKUP($AZ42,仮想キートップ,入力キー),Y$8,Y$9),_xlfn.XLOOKUP($AZ42,仮想キートップ,入力コード),Y$13,$BI42,Y$14,_xlfn.XLOOKUP($AZ42,仮想キートップ,キー位置),Y$16,_xlfn.XLOOKUP($AZ42,仮想キートップ,キー位置),Y$17,Y$5,IF($AZ42=_xlfn.XLOOKUP($AZ42,仮想キートップ,入力キー),Y$7,Y$10),_xlfn.XLOOKUP($AZ42,仮想キートップ,入力コード),Y$13,$BK42,Y$14,_xlfn.XLOOKUP($AZ42,仮想キートップ,キー位置),Y$15,_xlfn.XLOOKUP($AZ42,仮想キートップ,キー位置),Y$17,IF($AZ42=_xlfn.XLOOKUP($AZ42,仮想キートップ,入力キー),Y$12,Y$11),_xlfn.XLOOKUP($AZ42,仮想キートップ,入力コード),Y$13,$BK42,Y$14,_xlfn.XLOOKUP($AZ42,仮想キートップ,キー位置),Y$16,_xlfn.XLOOKUP($AZ42,仮想キートップ,キー位置),IF(COUNTA($AT42:$AT$352)&gt;1,Y$17,Y$18)))),"")</f>
        <v/>
      </c>
      <c r="Z42" s="325"/>
      <c r="AB42" s="28">
        <f t="shared" si="0"/>
        <v>3</v>
      </c>
      <c r="AC42" s="27" t="str">
        <f t="shared" si="31"/>
        <v>A</v>
      </c>
      <c r="AD42" s="27">
        <f t="shared" si="32"/>
        <v>1</v>
      </c>
      <c r="AE42" s="27">
        <f t="shared" si="33"/>
        <v>0</v>
      </c>
      <c r="AF42" s="34">
        <f t="shared" si="1"/>
        <v>549757386752</v>
      </c>
      <c r="AG42" s="203">
        <f t="shared" si="2"/>
        <v>0</v>
      </c>
      <c r="AH42" s="90"/>
      <c r="AI42" s="466" t="str">
        <f t="shared" si="3"/>
        <v/>
      </c>
      <c r="AJ42" s="57" t="str">
        <f t="shared" si="34"/>
        <v/>
      </c>
      <c r="AK42" s="58">
        <f t="shared" si="5"/>
        <v>0</v>
      </c>
      <c r="AL42" s="56" t="str">
        <f t="shared" si="6"/>
        <v/>
      </c>
      <c r="AM42" s="57" t="str">
        <f t="shared" si="35"/>
        <v/>
      </c>
      <c r="AN42" s="55">
        <f t="shared" si="8"/>
        <v>0</v>
      </c>
      <c r="AO42" s="466" t="str">
        <f t="shared" si="9"/>
        <v/>
      </c>
      <c r="AP42" s="57" t="str">
        <f t="shared" si="36"/>
        <v/>
      </c>
      <c r="AQ42" s="58">
        <f t="shared" si="11"/>
        <v>0</v>
      </c>
      <c r="AR42" s="90"/>
      <c r="AS42" s="275">
        <v>518</v>
      </c>
      <c r="AT42" s="276"/>
      <c r="AU42" s="385" t="s">
        <v>296</v>
      </c>
      <c r="AV42" s="385"/>
      <c r="AW42" s="277"/>
      <c r="AX42" s="278" t="s">
        <v>296</v>
      </c>
      <c r="AY42" s="279"/>
      <c r="AZ42" s="279" t="s">
        <v>35</v>
      </c>
      <c r="BA42" s="279" t="s">
        <v>37</v>
      </c>
      <c r="BB42" s="280" t="s">
        <v>88</v>
      </c>
      <c r="BC42" s="281"/>
      <c r="BD42" s="221" t="str">
        <f t="shared" si="37"/>
        <v/>
      </c>
      <c r="BE42" s="282"/>
      <c r="BF42" s="161"/>
      <c r="BG42" s="138" t="str">
        <f t="shared" si="38"/>
        <v/>
      </c>
      <c r="BH42" s="139"/>
      <c r="BI42" s="140" t="str">
        <f t="shared" si="12"/>
        <v/>
      </c>
      <c r="BJ42" s="364"/>
      <c r="BK42" s="365"/>
    </row>
    <row r="43" spans="1:63" ht="21">
      <c r="A43" s="328"/>
      <c r="B43" s="329"/>
      <c r="C43" s="338"/>
      <c r="D43" s="339"/>
      <c r="E43" s="334"/>
      <c r="F43" s="233" t="str">
        <f t="shared" si="13"/>
        <v/>
      </c>
      <c r="G43" s="101" t="str">
        <f t="shared" si="14"/>
        <v/>
      </c>
      <c r="H43" s="101" t="str">
        <f t="shared" si="15"/>
        <v/>
      </c>
      <c r="I43" s="101" t="str">
        <f t="shared" si="16"/>
        <v/>
      </c>
      <c r="J43" s="101" t="str">
        <f t="shared" si="17"/>
        <v/>
      </c>
      <c r="K43" s="101" t="str">
        <f t="shared" si="18"/>
        <v/>
      </c>
      <c r="L43" s="101" t="str">
        <f t="shared" si="19"/>
        <v/>
      </c>
      <c r="M43" s="101" t="str">
        <f t="shared" si="20"/>
        <v/>
      </c>
      <c r="N43" s="101" t="str">
        <f t="shared" si="21"/>
        <v/>
      </c>
      <c r="O43" s="101" t="str">
        <f t="shared" si="22"/>
        <v/>
      </c>
      <c r="P43" s="101" t="str">
        <f t="shared" si="23"/>
        <v/>
      </c>
      <c r="Q43" s="101" t="str">
        <f t="shared" si="24"/>
        <v/>
      </c>
      <c r="R43" s="101" t="str">
        <f t="shared" si="25"/>
        <v/>
      </c>
      <c r="S43" s="101" t="str">
        <f t="shared" si="26"/>
        <v/>
      </c>
      <c r="T43" s="101" t="str">
        <f t="shared" si="27"/>
        <v/>
      </c>
      <c r="U43" s="329"/>
      <c r="V43" s="107" t="str">
        <f t="shared" si="28"/>
        <v/>
      </c>
      <c r="W43" s="101" t="str">
        <f t="shared" si="29"/>
        <v/>
      </c>
      <c r="X43" s="101" t="str">
        <f t="shared" si="30"/>
        <v/>
      </c>
      <c r="Y43" s="108" t="str">
        <f>IF(AND($AT43&lt;&gt;"",$AB43=1),_xlfn.CONCAT(Y$3,PROPER(_xlfn.XLOOKUP($AZ43,入力キー,入力コード)),IF(OR($BK43="",$BK43=$BI43),_xlfn.CONCAT(Y$4,IF($AZ43=_xlfn.XLOOKUP($AZ43,仮想キートップ,入力キー),Y$7,Y$10),_xlfn.XLOOKUP($AZ43,仮想キートップ,入力コード),Y$13,$BI43,Y$14,_xlfn.XLOOKUP($AZ43,仮想キートップ,キー位置),Y$15,_xlfn.XLOOKUP($AZ43,仮想キートップ,キー位置),Y$17,IF($AZ43=_xlfn.XLOOKUP($AZ43,仮想キートップ,入力キー),Y$12,Y$11),_xlfn.XLOOKUP($AZ43,仮想キートップ,入力コード),Y$13,$BI43,Y$14,_xlfn.XLOOKUP($AZ43,仮想キートップ,キー位置),Y$16,_xlfn.XLOOKUP($AZ43,仮想キートップ,キー位置),IF(COUNTA($AT43:$AT$352)&gt;1,Y$17,Y$18)),_xlfn.CONCAT(Y$4,Y$6,IF($AZ43=_xlfn.XLOOKUP($AZ43,仮想キートップ,入力キー),Y$7,Y$10),_xlfn.XLOOKUP($AZ43,仮想キートップ,入力コード),Y$13,$BI43,Y$14,_xlfn.XLOOKUP($AZ43,仮想キートップ,キー位置),Y$15,_xlfn.XLOOKUP($AZ43,仮想キートップ,キー位置),Y$17,IF($AZ43=_xlfn.XLOOKUP($AZ43,仮想キートップ,入力キー),Y$8,Y$9),_xlfn.XLOOKUP($AZ43,仮想キートップ,入力コード),Y$13,$BI43,Y$14,_xlfn.XLOOKUP($AZ43,仮想キートップ,キー位置),Y$16,_xlfn.XLOOKUP($AZ43,仮想キートップ,キー位置),Y$17,Y$5,IF($AZ43=_xlfn.XLOOKUP($AZ43,仮想キートップ,入力キー),Y$7,Y$10),_xlfn.XLOOKUP($AZ43,仮想キートップ,入力コード),Y$13,$BK43,Y$14,_xlfn.XLOOKUP($AZ43,仮想キートップ,キー位置),Y$15,_xlfn.XLOOKUP($AZ43,仮想キートップ,キー位置),Y$17,IF($AZ43=_xlfn.XLOOKUP($AZ43,仮想キートップ,入力キー),Y$12,Y$11),_xlfn.XLOOKUP($AZ43,仮想キートップ,入力コード),Y$13,$BK43,Y$14,_xlfn.XLOOKUP($AZ43,仮想キートップ,キー位置),Y$16,_xlfn.XLOOKUP($AZ43,仮想キートップ,キー位置),IF(COUNTA($AT43:$AT$352)&gt;1,Y$17,Y$18)))),"")</f>
        <v/>
      </c>
      <c r="Z43" s="325"/>
      <c r="AB43" s="28">
        <f t="shared" si="0"/>
        <v>3</v>
      </c>
      <c r="AC43" s="27" t="str">
        <f t="shared" si="31"/>
        <v>A</v>
      </c>
      <c r="AD43" s="27">
        <f t="shared" si="32"/>
        <v>1</v>
      </c>
      <c r="AE43" s="27">
        <f t="shared" si="33"/>
        <v>0</v>
      </c>
      <c r="AF43" s="34">
        <f t="shared" si="1"/>
        <v>1099513200640</v>
      </c>
      <c r="AG43" s="203">
        <f t="shared" si="2"/>
        <v>0</v>
      </c>
      <c r="AH43" s="90"/>
      <c r="AI43" s="466" t="str">
        <f t="shared" si="3"/>
        <v/>
      </c>
      <c r="AJ43" s="57" t="str">
        <f t="shared" si="34"/>
        <v/>
      </c>
      <c r="AK43" s="58">
        <f t="shared" si="5"/>
        <v>0</v>
      </c>
      <c r="AL43" s="56" t="str">
        <f t="shared" si="6"/>
        <v/>
      </c>
      <c r="AM43" s="57" t="str">
        <f t="shared" si="35"/>
        <v/>
      </c>
      <c r="AN43" s="55">
        <f t="shared" si="8"/>
        <v>0</v>
      </c>
      <c r="AO43" s="466" t="str">
        <f t="shared" si="9"/>
        <v/>
      </c>
      <c r="AP43" s="57" t="str">
        <f t="shared" si="36"/>
        <v/>
      </c>
      <c r="AQ43" s="58">
        <f t="shared" si="11"/>
        <v>0</v>
      </c>
      <c r="AR43" s="90"/>
      <c r="AS43" s="275">
        <v>519</v>
      </c>
      <c r="AT43" s="283"/>
      <c r="AU43" s="386" t="s">
        <v>296</v>
      </c>
      <c r="AV43" s="386"/>
      <c r="AW43" s="284"/>
      <c r="AX43" s="285" t="s">
        <v>296</v>
      </c>
      <c r="AY43" s="286"/>
      <c r="AZ43" s="286" t="s">
        <v>35</v>
      </c>
      <c r="BA43" s="286" t="s">
        <v>37</v>
      </c>
      <c r="BB43" s="287" t="s">
        <v>90</v>
      </c>
      <c r="BC43" s="288"/>
      <c r="BD43" s="222" t="str">
        <f t="shared" si="37"/>
        <v/>
      </c>
      <c r="BE43" s="289"/>
      <c r="BF43" s="162"/>
      <c r="BG43" s="140" t="str">
        <f t="shared" si="38"/>
        <v/>
      </c>
      <c r="BH43" s="139"/>
      <c r="BI43" s="140" t="str">
        <f t="shared" si="12"/>
        <v/>
      </c>
      <c r="BJ43" s="364"/>
      <c r="BK43" s="365"/>
    </row>
    <row r="44" spans="1:63" ht="21">
      <c r="A44" s="328"/>
      <c r="B44" s="329"/>
      <c r="C44" s="338"/>
      <c r="D44" s="339"/>
      <c r="E44" s="334"/>
      <c r="F44" s="233" t="str">
        <f t="shared" si="13"/>
        <v/>
      </c>
      <c r="G44" s="101" t="str">
        <f t="shared" si="14"/>
        <v/>
      </c>
      <c r="H44" s="101" t="str">
        <f t="shared" si="15"/>
        <v/>
      </c>
      <c r="I44" s="101" t="str">
        <f t="shared" si="16"/>
        <v/>
      </c>
      <c r="J44" s="101" t="str">
        <f t="shared" si="17"/>
        <v/>
      </c>
      <c r="K44" s="101" t="str">
        <f t="shared" si="18"/>
        <v/>
      </c>
      <c r="L44" s="101" t="str">
        <f t="shared" si="19"/>
        <v/>
      </c>
      <c r="M44" s="101" t="str">
        <f t="shared" si="20"/>
        <v/>
      </c>
      <c r="N44" s="101" t="str">
        <f t="shared" si="21"/>
        <v/>
      </c>
      <c r="O44" s="101" t="str">
        <f t="shared" si="22"/>
        <v/>
      </c>
      <c r="P44" s="101" t="str">
        <f t="shared" si="23"/>
        <v/>
      </c>
      <c r="Q44" s="101" t="str">
        <f t="shared" si="24"/>
        <v/>
      </c>
      <c r="R44" s="101" t="str">
        <f t="shared" si="25"/>
        <v/>
      </c>
      <c r="S44" s="101" t="str">
        <f t="shared" si="26"/>
        <v/>
      </c>
      <c r="T44" s="101" t="str">
        <f t="shared" si="27"/>
        <v/>
      </c>
      <c r="U44" s="329"/>
      <c r="V44" s="107" t="str">
        <f t="shared" si="28"/>
        <v/>
      </c>
      <c r="W44" s="101" t="str">
        <f t="shared" si="29"/>
        <v/>
      </c>
      <c r="X44" s="101" t="str">
        <f t="shared" si="30"/>
        <v/>
      </c>
      <c r="Y44" s="108" t="str">
        <f>IF(AND($AT44&lt;&gt;"",$AB44=1),_xlfn.CONCAT(Y$3,PROPER(_xlfn.XLOOKUP($AZ44,入力キー,入力コード)),IF(OR($BK44="",$BK44=$BI44),_xlfn.CONCAT(Y$4,IF($AZ44=_xlfn.XLOOKUP($AZ44,仮想キートップ,入力キー),Y$7,Y$10),_xlfn.XLOOKUP($AZ44,仮想キートップ,入力コード),Y$13,$BI44,Y$14,_xlfn.XLOOKUP($AZ44,仮想キートップ,キー位置),Y$15,_xlfn.XLOOKUP($AZ44,仮想キートップ,キー位置),Y$17,IF($AZ44=_xlfn.XLOOKUP($AZ44,仮想キートップ,入力キー),Y$12,Y$11),_xlfn.XLOOKUP($AZ44,仮想キートップ,入力コード),Y$13,$BI44,Y$14,_xlfn.XLOOKUP($AZ44,仮想キートップ,キー位置),Y$16,_xlfn.XLOOKUP($AZ44,仮想キートップ,キー位置),IF(COUNTA($AT44:$AT$352)&gt;1,Y$17,Y$18)),_xlfn.CONCAT(Y$4,Y$6,IF($AZ44=_xlfn.XLOOKUP($AZ44,仮想キートップ,入力キー),Y$7,Y$10),_xlfn.XLOOKUP($AZ44,仮想キートップ,入力コード),Y$13,$BI44,Y$14,_xlfn.XLOOKUP($AZ44,仮想キートップ,キー位置),Y$15,_xlfn.XLOOKUP($AZ44,仮想キートップ,キー位置),Y$17,IF($AZ44=_xlfn.XLOOKUP($AZ44,仮想キートップ,入力キー),Y$8,Y$9),_xlfn.XLOOKUP($AZ44,仮想キートップ,入力コード),Y$13,$BI44,Y$14,_xlfn.XLOOKUP($AZ44,仮想キートップ,キー位置),Y$16,_xlfn.XLOOKUP($AZ44,仮想キートップ,キー位置),Y$17,Y$5,IF($AZ44=_xlfn.XLOOKUP($AZ44,仮想キートップ,入力キー),Y$7,Y$10),_xlfn.XLOOKUP($AZ44,仮想キートップ,入力コード),Y$13,$BK44,Y$14,_xlfn.XLOOKUP($AZ44,仮想キートップ,キー位置),Y$15,_xlfn.XLOOKUP($AZ44,仮想キートップ,キー位置),Y$17,IF($AZ44=_xlfn.XLOOKUP($AZ44,仮想キートップ,入力キー),Y$12,Y$11),_xlfn.XLOOKUP($AZ44,仮想キートップ,入力コード),Y$13,$BK44,Y$14,_xlfn.XLOOKUP($AZ44,仮想キートップ,キー位置),Y$16,_xlfn.XLOOKUP($AZ44,仮想キートップ,キー位置),IF(COUNTA($AT44:$AT$352)&gt;1,Y$17,Y$18)))),"")</f>
        <v/>
      </c>
      <c r="Z44" s="325"/>
      <c r="AB44" s="28">
        <f t="shared" si="0"/>
        <v>3</v>
      </c>
      <c r="AC44" s="27" t="str">
        <f t="shared" si="31"/>
        <v>A</v>
      </c>
      <c r="AD44" s="27">
        <f t="shared" si="32"/>
        <v>1</v>
      </c>
      <c r="AE44" s="27">
        <f t="shared" si="33"/>
        <v>0</v>
      </c>
      <c r="AF44" s="34">
        <f t="shared" si="1"/>
        <v>2199024828416</v>
      </c>
      <c r="AG44" s="203">
        <f t="shared" si="2"/>
        <v>0</v>
      </c>
      <c r="AH44" s="90"/>
      <c r="AI44" s="466" t="str">
        <f t="shared" si="3"/>
        <v/>
      </c>
      <c r="AJ44" s="57" t="str">
        <f t="shared" si="34"/>
        <v/>
      </c>
      <c r="AK44" s="58">
        <f t="shared" si="5"/>
        <v>0</v>
      </c>
      <c r="AL44" s="56" t="str">
        <f t="shared" si="6"/>
        <v/>
      </c>
      <c r="AM44" s="57" t="str">
        <f t="shared" si="35"/>
        <v/>
      </c>
      <c r="AN44" s="55">
        <f t="shared" si="8"/>
        <v>0</v>
      </c>
      <c r="AO44" s="466" t="str">
        <f t="shared" si="9"/>
        <v/>
      </c>
      <c r="AP44" s="57" t="str">
        <f t="shared" si="36"/>
        <v/>
      </c>
      <c r="AQ44" s="58">
        <f t="shared" si="11"/>
        <v>0</v>
      </c>
      <c r="AR44" s="90"/>
      <c r="AS44" s="275">
        <v>520</v>
      </c>
      <c r="AT44" s="283"/>
      <c r="AU44" s="386" t="s">
        <v>296</v>
      </c>
      <c r="AV44" s="386"/>
      <c r="AW44" s="284"/>
      <c r="AX44" s="285" t="s">
        <v>296</v>
      </c>
      <c r="AY44" s="286"/>
      <c r="AZ44" s="286" t="s">
        <v>35</v>
      </c>
      <c r="BA44" s="286" t="s">
        <v>37</v>
      </c>
      <c r="BB44" s="287" t="s">
        <v>92</v>
      </c>
      <c r="BC44" s="288"/>
      <c r="BD44" s="222" t="str">
        <f t="shared" si="37"/>
        <v/>
      </c>
      <c r="BE44" s="289"/>
      <c r="BF44" s="162"/>
      <c r="BG44" s="140" t="str">
        <f t="shared" si="38"/>
        <v/>
      </c>
      <c r="BH44" s="139"/>
      <c r="BI44" s="140" t="str">
        <f t="shared" si="12"/>
        <v/>
      </c>
      <c r="BJ44" s="364"/>
      <c r="BK44" s="365"/>
    </row>
    <row r="45" spans="1:63" ht="21">
      <c r="A45" s="328"/>
      <c r="B45" s="329"/>
      <c r="C45" s="338"/>
      <c r="D45" s="339"/>
      <c r="E45" s="334"/>
      <c r="F45" s="233" t="str">
        <f t="shared" si="13"/>
        <v/>
      </c>
      <c r="G45" s="101" t="str">
        <f t="shared" si="14"/>
        <v/>
      </c>
      <c r="H45" s="101" t="str">
        <f t="shared" si="15"/>
        <v/>
      </c>
      <c r="I45" s="101" t="str">
        <f t="shared" si="16"/>
        <v/>
      </c>
      <c r="J45" s="101" t="str">
        <f t="shared" si="17"/>
        <v/>
      </c>
      <c r="K45" s="101" t="str">
        <f t="shared" si="18"/>
        <v/>
      </c>
      <c r="L45" s="101" t="str">
        <f t="shared" si="19"/>
        <v/>
      </c>
      <c r="M45" s="101" t="str">
        <f t="shared" si="20"/>
        <v/>
      </c>
      <c r="N45" s="101" t="str">
        <f t="shared" si="21"/>
        <v/>
      </c>
      <c r="O45" s="101" t="str">
        <f t="shared" si="22"/>
        <v/>
      </c>
      <c r="P45" s="101" t="str">
        <f t="shared" si="23"/>
        <v/>
      </c>
      <c r="Q45" s="101" t="str">
        <f t="shared" si="24"/>
        <v/>
      </c>
      <c r="R45" s="101" t="str">
        <f t="shared" si="25"/>
        <v/>
      </c>
      <c r="S45" s="101" t="str">
        <f t="shared" si="26"/>
        <v/>
      </c>
      <c r="T45" s="101" t="str">
        <f t="shared" si="27"/>
        <v/>
      </c>
      <c r="U45" s="329"/>
      <c r="V45" s="107" t="str">
        <f t="shared" si="28"/>
        <v/>
      </c>
      <c r="W45" s="101" t="str">
        <f t="shared" si="29"/>
        <v/>
      </c>
      <c r="X45" s="101" t="str">
        <f t="shared" si="30"/>
        <v/>
      </c>
      <c r="Y45" s="108" t="str">
        <f>IF(AND($AT45&lt;&gt;"",$AB45=1),_xlfn.CONCAT(Y$3,PROPER(_xlfn.XLOOKUP($AZ45,入力キー,入力コード)),IF(OR($BK45="",$BK45=$BI45),_xlfn.CONCAT(Y$4,IF($AZ45=_xlfn.XLOOKUP($AZ45,仮想キートップ,入力キー),Y$7,Y$10),_xlfn.XLOOKUP($AZ45,仮想キートップ,入力コード),Y$13,$BI45,Y$14,_xlfn.XLOOKUP($AZ45,仮想キートップ,キー位置),Y$15,_xlfn.XLOOKUP($AZ45,仮想キートップ,キー位置),Y$17,IF($AZ45=_xlfn.XLOOKUP($AZ45,仮想キートップ,入力キー),Y$12,Y$11),_xlfn.XLOOKUP($AZ45,仮想キートップ,入力コード),Y$13,$BI45,Y$14,_xlfn.XLOOKUP($AZ45,仮想キートップ,キー位置),Y$16,_xlfn.XLOOKUP($AZ45,仮想キートップ,キー位置),IF(COUNTA($AT45:$AT$352)&gt;1,Y$17,Y$18)),_xlfn.CONCAT(Y$4,Y$6,IF($AZ45=_xlfn.XLOOKUP($AZ45,仮想キートップ,入力キー),Y$7,Y$10),_xlfn.XLOOKUP($AZ45,仮想キートップ,入力コード),Y$13,$BI45,Y$14,_xlfn.XLOOKUP($AZ45,仮想キートップ,キー位置),Y$15,_xlfn.XLOOKUP($AZ45,仮想キートップ,キー位置),Y$17,IF($AZ45=_xlfn.XLOOKUP($AZ45,仮想キートップ,入力キー),Y$8,Y$9),_xlfn.XLOOKUP($AZ45,仮想キートップ,入力コード),Y$13,$BI45,Y$14,_xlfn.XLOOKUP($AZ45,仮想キートップ,キー位置),Y$16,_xlfn.XLOOKUP($AZ45,仮想キートップ,キー位置),Y$17,Y$5,IF($AZ45=_xlfn.XLOOKUP($AZ45,仮想キートップ,入力キー),Y$7,Y$10),_xlfn.XLOOKUP($AZ45,仮想キートップ,入力コード),Y$13,$BK45,Y$14,_xlfn.XLOOKUP($AZ45,仮想キートップ,キー位置),Y$15,_xlfn.XLOOKUP($AZ45,仮想キートップ,キー位置),Y$17,IF($AZ45=_xlfn.XLOOKUP($AZ45,仮想キートップ,入力キー),Y$12,Y$11),_xlfn.XLOOKUP($AZ45,仮想キートップ,入力コード),Y$13,$BK45,Y$14,_xlfn.XLOOKUP($AZ45,仮想キートップ,キー位置),Y$16,_xlfn.XLOOKUP($AZ45,仮想キートップ,キー位置),IF(COUNTA($AT45:$AT$352)&gt;1,Y$17,Y$18)))),"")</f>
        <v/>
      </c>
      <c r="Z45" s="325"/>
      <c r="AB45" s="28">
        <f t="shared" si="0"/>
        <v>3</v>
      </c>
      <c r="AC45" s="27" t="str">
        <f t="shared" si="31"/>
        <v>A</v>
      </c>
      <c r="AD45" s="27">
        <f t="shared" si="32"/>
        <v>1</v>
      </c>
      <c r="AE45" s="27">
        <f t="shared" si="33"/>
        <v>0</v>
      </c>
      <c r="AF45" s="34">
        <f t="shared" si="1"/>
        <v>98336</v>
      </c>
      <c r="AG45" s="203">
        <f t="shared" si="2"/>
        <v>0</v>
      </c>
      <c r="AH45" s="90"/>
      <c r="AI45" s="466" t="str">
        <f t="shared" si="3"/>
        <v/>
      </c>
      <c r="AJ45" s="57" t="str">
        <f t="shared" si="34"/>
        <v/>
      </c>
      <c r="AK45" s="58">
        <f t="shared" si="5"/>
        <v>0</v>
      </c>
      <c r="AL45" s="56" t="str">
        <f t="shared" si="6"/>
        <v/>
      </c>
      <c r="AM45" s="57" t="str">
        <f t="shared" si="35"/>
        <v/>
      </c>
      <c r="AN45" s="55">
        <f t="shared" si="8"/>
        <v>0</v>
      </c>
      <c r="AO45" s="466" t="str">
        <f t="shared" si="9"/>
        <v/>
      </c>
      <c r="AP45" s="57" t="str">
        <f t="shared" si="36"/>
        <v/>
      </c>
      <c r="AQ45" s="58">
        <f t="shared" si="11"/>
        <v>0</v>
      </c>
      <c r="AR45" s="90"/>
      <c r="AS45" s="275">
        <v>521</v>
      </c>
      <c r="AT45" s="283"/>
      <c r="AU45" s="386" t="s">
        <v>296</v>
      </c>
      <c r="AV45" s="386"/>
      <c r="AW45" s="284"/>
      <c r="AX45" s="285" t="s">
        <v>296</v>
      </c>
      <c r="AY45" s="286"/>
      <c r="AZ45" s="286" t="s">
        <v>27</v>
      </c>
      <c r="BA45" s="286" t="s">
        <v>29</v>
      </c>
      <c r="BB45" s="287" t="s">
        <v>301</v>
      </c>
      <c r="BC45" s="288"/>
      <c r="BD45" s="222" t="str">
        <f t="shared" si="37"/>
        <v/>
      </c>
      <c r="BE45" s="289"/>
      <c r="BF45" s="162"/>
      <c r="BG45" s="140" t="str">
        <f t="shared" si="38"/>
        <v/>
      </c>
      <c r="BH45" s="139"/>
      <c r="BI45" s="140" t="str">
        <f t="shared" si="12"/>
        <v/>
      </c>
      <c r="BJ45" s="364"/>
      <c r="BK45" s="365"/>
    </row>
    <row r="46" spans="1:63" ht="21">
      <c r="A46" s="328"/>
      <c r="B46" s="329"/>
      <c r="C46" s="338"/>
      <c r="D46" s="339"/>
      <c r="E46" s="334"/>
      <c r="F46" s="233" t="str">
        <f t="shared" si="13"/>
        <v/>
      </c>
      <c r="G46" s="101" t="str">
        <f t="shared" si="14"/>
        <v/>
      </c>
      <c r="H46" s="101" t="str">
        <f t="shared" si="15"/>
        <v/>
      </c>
      <c r="I46" s="101" t="str">
        <f t="shared" si="16"/>
        <v/>
      </c>
      <c r="J46" s="101" t="str">
        <f t="shared" si="17"/>
        <v/>
      </c>
      <c r="K46" s="101" t="str">
        <f t="shared" si="18"/>
        <v/>
      </c>
      <c r="L46" s="101" t="str">
        <f t="shared" si="19"/>
        <v/>
      </c>
      <c r="M46" s="101" t="str">
        <f t="shared" si="20"/>
        <v/>
      </c>
      <c r="N46" s="101" t="str">
        <f t="shared" si="21"/>
        <v/>
      </c>
      <c r="O46" s="101" t="str">
        <f t="shared" si="22"/>
        <v/>
      </c>
      <c r="P46" s="101" t="str">
        <f t="shared" si="23"/>
        <v/>
      </c>
      <c r="Q46" s="101" t="str">
        <f t="shared" si="24"/>
        <v/>
      </c>
      <c r="R46" s="101" t="str">
        <f t="shared" si="25"/>
        <v/>
      </c>
      <c r="S46" s="101" t="str">
        <f t="shared" si="26"/>
        <v/>
      </c>
      <c r="T46" s="101" t="str">
        <f t="shared" si="27"/>
        <v/>
      </c>
      <c r="U46" s="329"/>
      <c r="V46" s="107" t="str">
        <f t="shared" si="28"/>
        <v/>
      </c>
      <c r="W46" s="101" t="str">
        <f t="shared" si="29"/>
        <v/>
      </c>
      <c r="X46" s="101" t="str">
        <f t="shared" si="30"/>
        <v/>
      </c>
      <c r="Y46" s="108" t="str">
        <f>IF(AND($AT46&lt;&gt;"",$AB46=1),_xlfn.CONCAT(Y$3,PROPER(_xlfn.XLOOKUP($AZ46,入力キー,入力コード)),IF(OR($BK46="",$BK46=$BI46),_xlfn.CONCAT(Y$4,IF($AZ46=_xlfn.XLOOKUP($AZ46,仮想キートップ,入力キー),Y$7,Y$10),_xlfn.XLOOKUP($AZ46,仮想キートップ,入力コード),Y$13,$BI46,Y$14,_xlfn.XLOOKUP($AZ46,仮想キートップ,キー位置),Y$15,_xlfn.XLOOKUP($AZ46,仮想キートップ,キー位置),Y$17,IF($AZ46=_xlfn.XLOOKUP($AZ46,仮想キートップ,入力キー),Y$12,Y$11),_xlfn.XLOOKUP($AZ46,仮想キートップ,入力コード),Y$13,$BI46,Y$14,_xlfn.XLOOKUP($AZ46,仮想キートップ,キー位置),Y$16,_xlfn.XLOOKUP($AZ46,仮想キートップ,キー位置),IF(COUNTA($AT46:$AT$352)&gt;1,Y$17,Y$18)),_xlfn.CONCAT(Y$4,Y$6,IF($AZ46=_xlfn.XLOOKUP($AZ46,仮想キートップ,入力キー),Y$7,Y$10),_xlfn.XLOOKUP($AZ46,仮想キートップ,入力コード),Y$13,$BI46,Y$14,_xlfn.XLOOKUP($AZ46,仮想キートップ,キー位置),Y$15,_xlfn.XLOOKUP($AZ46,仮想キートップ,キー位置),Y$17,IF($AZ46=_xlfn.XLOOKUP($AZ46,仮想キートップ,入力キー),Y$8,Y$9),_xlfn.XLOOKUP($AZ46,仮想キートップ,入力コード),Y$13,$BI46,Y$14,_xlfn.XLOOKUP($AZ46,仮想キートップ,キー位置),Y$16,_xlfn.XLOOKUP($AZ46,仮想キートップ,キー位置),Y$17,Y$5,IF($AZ46=_xlfn.XLOOKUP($AZ46,仮想キートップ,入力キー),Y$7,Y$10),_xlfn.XLOOKUP($AZ46,仮想キートップ,入力コード),Y$13,$BK46,Y$14,_xlfn.XLOOKUP($AZ46,仮想キートップ,キー位置),Y$15,_xlfn.XLOOKUP($AZ46,仮想キートップ,キー位置),Y$17,IF($AZ46=_xlfn.XLOOKUP($AZ46,仮想キートップ,入力キー),Y$12,Y$11),_xlfn.XLOOKUP($AZ46,仮想キートップ,入力コード),Y$13,$BK46,Y$14,_xlfn.XLOOKUP($AZ46,仮想キートップ,キー位置),Y$16,_xlfn.XLOOKUP($AZ46,仮想キートップ,キー位置),IF(COUNTA($AT46:$AT$352)&gt;1,Y$17,Y$18)))),"")</f>
        <v/>
      </c>
      <c r="Z46" s="325"/>
      <c r="AB46" s="28">
        <f t="shared" si="0"/>
        <v>3</v>
      </c>
      <c r="AC46" s="27" t="str">
        <f t="shared" si="31"/>
        <v>A</v>
      </c>
      <c r="AD46" s="27">
        <f t="shared" si="32"/>
        <v>1</v>
      </c>
      <c r="AE46" s="27">
        <f t="shared" si="33"/>
        <v>0</v>
      </c>
      <c r="AF46" s="34">
        <f t="shared" si="1"/>
        <v>98368</v>
      </c>
      <c r="AG46" s="203">
        <f t="shared" si="2"/>
        <v>0</v>
      </c>
      <c r="AH46" s="90"/>
      <c r="AI46" s="466" t="str">
        <f t="shared" si="3"/>
        <v/>
      </c>
      <c r="AJ46" s="57" t="str">
        <f t="shared" si="34"/>
        <v/>
      </c>
      <c r="AK46" s="58">
        <f t="shared" si="5"/>
        <v>0</v>
      </c>
      <c r="AL46" s="56" t="str">
        <f t="shared" si="6"/>
        <v/>
      </c>
      <c r="AM46" s="57" t="str">
        <f t="shared" si="35"/>
        <v/>
      </c>
      <c r="AN46" s="55">
        <f t="shared" si="8"/>
        <v>0</v>
      </c>
      <c r="AO46" s="466" t="str">
        <f t="shared" si="9"/>
        <v/>
      </c>
      <c r="AP46" s="57" t="str">
        <f t="shared" si="36"/>
        <v/>
      </c>
      <c r="AQ46" s="58">
        <f t="shared" si="11"/>
        <v>0</v>
      </c>
      <c r="AR46" s="90"/>
      <c r="AS46" s="275">
        <v>522</v>
      </c>
      <c r="AT46" s="283"/>
      <c r="AU46" s="386" t="s">
        <v>296</v>
      </c>
      <c r="AV46" s="386"/>
      <c r="AW46" s="284"/>
      <c r="AX46" s="285" t="s">
        <v>296</v>
      </c>
      <c r="AY46" s="286"/>
      <c r="AZ46" s="286" t="s">
        <v>27</v>
      </c>
      <c r="BA46" s="286" t="s">
        <v>29</v>
      </c>
      <c r="BB46" s="287" t="s">
        <v>302</v>
      </c>
      <c r="BC46" s="288"/>
      <c r="BD46" s="222" t="str">
        <f t="shared" si="37"/>
        <v/>
      </c>
      <c r="BE46" s="289"/>
      <c r="BF46" s="162"/>
      <c r="BG46" s="140" t="str">
        <f t="shared" si="38"/>
        <v/>
      </c>
      <c r="BH46" s="139"/>
      <c r="BI46" s="140" t="str">
        <f t="shared" si="12"/>
        <v/>
      </c>
      <c r="BJ46" s="364"/>
      <c r="BK46" s="365"/>
    </row>
    <row r="47" spans="1:63" ht="21">
      <c r="A47" s="328"/>
      <c r="B47" s="329"/>
      <c r="C47" s="338"/>
      <c r="D47" s="339"/>
      <c r="E47" s="334"/>
      <c r="F47" s="233" t="str">
        <f t="shared" si="13"/>
        <v/>
      </c>
      <c r="G47" s="101" t="str">
        <f t="shared" si="14"/>
        <v/>
      </c>
      <c r="H47" s="101" t="str">
        <f t="shared" si="15"/>
        <v/>
      </c>
      <c r="I47" s="101" t="str">
        <f t="shared" si="16"/>
        <v/>
      </c>
      <c r="J47" s="101" t="str">
        <f t="shared" si="17"/>
        <v/>
      </c>
      <c r="K47" s="101" t="str">
        <f t="shared" si="18"/>
        <v/>
      </c>
      <c r="L47" s="101" t="str">
        <f t="shared" si="19"/>
        <v/>
      </c>
      <c r="M47" s="101" t="str">
        <f t="shared" si="20"/>
        <v/>
      </c>
      <c r="N47" s="101" t="str">
        <f t="shared" si="21"/>
        <v/>
      </c>
      <c r="O47" s="101" t="str">
        <f t="shared" si="22"/>
        <v/>
      </c>
      <c r="P47" s="101" t="str">
        <f t="shared" si="23"/>
        <v/>
      </c>
      <c r="Q47" s="101" t="str">
        <f t="shared" si="24"/>
        <v/>
      </c>
      <c r="R47" s="101" t="str">
        <f t="shared" si="25"/>
        <v/>
      </c>
      <c r="S47" s="101" t="str">
        <f t="shared" si="26"/>
        <v/>
      </c>
      <c r="T47" s="101" t="str">
        <f t="shared" si="27"/>
        <v/>
      </c>
      <c r="U47" s="329"/>
      <c r="V47" s="107" t="str">
        <f t="shared" si="28"/>
        <v/>
      </c>
      <c r="W47" s="101" t="str">
        <f t="shared" si="29"/>
        <v/>
      </c>
      <c r="X47" s="101" t="str">
        <f t="shared" si="30"/>
        <v/>
      </c>
      <c r="Y47" s="108" t="str">
        <f>IF(AND($AT47&lt;&gt;"",$AB47=1),_xlfn.CONCAT(Y$3,PROPER(_xlfn.XLOOKUP($AZ47,入力キー,入力コード)),IF(OR($BK47="",$BK47=$BI47),_xlfn.CONCAT(Y$4,IF($AZ47=_xlfn.XLOOKUP($AZ47,仮想キートップ,入力キー),Y$7,Y$10),_xlfn.XLOOKUP($AZ47,仮想キートップ,入力コード),Y$13,$BI47,Y$14,_xlfn.XLOOKUP($AZ47,仮想キートップ,キー位置),Y$15,_xlfn.XLOOKUP($AZ47,仮想キートップ,キー位置),Y$17,IF($AZ47=_xlfn.XLOOKUP($AZ47,仮想キートップ,入力キー),Y$12,Y$11),_xlfn.XLOOKUP($AZ47,仮想キートップ,入力コード),Y$13,$BI47,Y$14,_xlfn.XLOOKUP($AZ47,仮想キートップ,キー位置),Y$16,_xlfn.XLOOKUP($AZ47,仮想キートップ,キー位置),IF(COUNTA($AT47:$AT$352)&gt;1,Y$17,Y$18)),_xlfn.CONCAT(Y$4,Y$6,IF($AZ47=_xlfn.XLOOKUP($AZ47,仮想キートップ,入力キー),Y$7,Y$10),_xlfn.XLOOKUP($AZ47,仮想キートップ,入力コード),Y$13,$BI47,Y$14,_xlfn.XLOOKUP($AZ47,仮想キートップ,キー位置),Y$15,_xlfn.XLOOKUP($AZ47,仮想キートップ,キー位置),Y$17,IF($AZ47=_xlfn.XLOOKUP($AZ47,仮想キートップ,入力キー),Y$8,Y$9),_xlfn.XLOOKUP($AZ47,仮想キートップ,入力コード),Y$13,$BI47,Y$14,_xlfn.XLOOKUP($AZ47,仮想キートップ,キー位置),Y$16,_xlfn.XLOOKUP($AZ47,仮想キートップ,キー位置),Y$17,Y$5,IF($AZ47=_xlfn.XLOOKUP($AZ47,仮想キートップ,入力キー),Y$7,Y$10),_xlfn.XLOOKUP($AZ47,仮想キートップ,入力コード),Y$13,$BK47,Y$14,_xlfn.XLOOKUP($AZ47,仮想キートップ,キー位置),Y$15,_xlfn.XLOOKUP($AZ47,仮想キートップ,キー位置),Y$17,IF($AZ47=_xlfn.XLOOKUP($AZ47,仮想キートップ,入力キー),Y$12,Y$11),_xlfn.XLOOKUP($AZ47,仮想キートップ,入力コード),Y$13,$BK47,Y$14,_xlfn.XLOOKUP($AZ47,仮想キートップ,キー位置),Y$16,_xlfn.XLOOKUP($AZ47,仮想キートップ,キー位置),IF(COUNTA($AT47:$AT$352)&gt;1,Y$17,Y$18)))),"")</f>
        <v/>
      </c>
      <c r="Z47" s="325"/>
      <c r="AB47" s="28">
        <f t="shared" si="0"/>
        <v>3</v>
      </c>
      <c r="AC47" s="27" t="str">
        <f t="shared" si="31"/>
        <v>A</v>
      </c>
      <c r="AD47" s="27">
        <f t="shared" si="32"/>
        <v>1</v>
      </c>
      <c r="AE47" s="27">
        <f t="shared" si="33"/>
        <v>0</v>
      </c>
      <c r="AF47" s="34">
        <f t="shared" si="1"/>
        <v>98432</v>
      </c>
      <c r="AG47" s="203">
        <f t="shared" si="2"/>
        <v>0</v>
      </c>
      <c r="AH47" s="90"/>
      <c r="AI47" s="466" t="str">
        <f t="shared" si="3"/>
        <v/>
      </c>
      <c r="AJ47" s="57" t="str">
        <f t="shared" si="34"/>
        <v/>
      </c>
      <c r="AK47" s="58">
        <f t="shared" si="5"/>
        <v>0</v>
      </c>
      <c r="AL47" s="56" t="str">
        <f t="shared" si="6"/>
        <v/>
      </c>
      <c r="AM47" s="57" t="str">
        <f t="shared" si="35"/>
        <v/>
      </c>
      <c r="AN47" s="55">
        <f t="shared" si="8"/>
        <v>0</v>
      </c>
      <c r="AO47" s="466" t="str">
        <f t="shared" si="9"/>
        <v/>
      </c>
      <c r="AP47" s="57" t="str">
        <f t="shared" si="36"/>
        <v/>
      </c>
      <c r="AQ47" s="58">
        <f t="shared" si="11"/>
        <v>0</v>
      </c>
      <c r="AR47" s="90"/>
      <c r="AS47" s="275">
        <v>523</v>
      </c>
      <c r="AT47" s="283"/>
      <c r="AU47" s="386" t="s">
        <v>296</v>
      </c>
      <c r="AV47" s="386"/>
      <c r="AW47" s="284"/>
      <c r="AX47" s="285" t="s">
        <v>296</v>
      </c>
      <c r="AY47" s="286"/>
      <c r="AZ47" s="286" t="s">
        <v>27</v>
      </c>
      <c r="BA47" s="286" t="s">
        <v>29</v>
      </c>
      <c r="BB47" s="287" t="s">
        <v>303</v>
      </c>
      <c r="BC47" s="288"/>
      <c r="BD47" s="222" t="str">
        <f t="shared" si="37"/>
        <v/>
      </c>
      <c r="BE47" s="289"/>
      <c r="BF47" s="162"/>
      <c r="BG47" s="140" t="str">
        <f t="shared" si="38"/>
        <v/>
      </c>
      <c r="BH47" s="139"/>
      <c r="BI47" s="140" t="str">
        <f t="shared" si="12"/>
        <v/>
      </c>
      <c r="BJ47" s="364"/>
      <c r="BK47" s="365"/>
    </row>
    <row r="48" spans="1:63" ht="21">
      <c r="A48" s="328"/>
      <c r="B48" s="329"/>
      <c r="C48" s="338"/>
      <c r="D48" s="339"/>
      <c r="E48" s="334"/>
      <c r="F48" s="233" t="str">
        <f t="shared" si="13"/>
        <v/>
      </c>
      <c r="G48" s="101" t="str">
        <f t="shared" si="14"/>
        <v/>
      </c>
      <c r="H48" s="101" t="str">
        <f t="shared" si="15"/>
        <v/>
      </c>
      <c r="I48" s="101" t="str">
        <f t="shared" si="16"/>
        <v/>
      </c>
      <c r="J48" s="101" t="str">
        <f t="shared" si="17"/>
        <v/>
      </c>
      <c r="K48" s="101" t="str">
        <f t="shared" si="18"/>
        <v/>
      </c>
      <c r="L48" s="101" t="str">
        <f t="shared" si="19"/>
        <v/>
      </c>
      <c r="M48" s="101" t="str">
        <f t="shared" si="20"/>
        <v/>
      </c>
      <c r="N48" s="101" t="str">
        <f t="shared" si="21"/>
        <v/>
      </c>
      <c r="O48" s="101" t="str">
        <f t="shared" si="22"/>
        <v/>
      </c>
      <c r="P48" s="101" t="str">
        <f t="shared" si="23"/>
        <v/>
      </c>
      <c r="Q48" s="101" t="str">
        <f t="shared" si="24"/>
        <v/>
      </c>
      <c r="R48" s="101" t="str">
        <f t="shared" si="25"/>
        <v/>
      </c>
      <c r="S48" s="101" t="str">
        <f t="shared" si="26"/>
        <v/>
      </c>
      <c r="T48" s="101" t="str">
        <f t="shared" si="27"/>
        <v/>
      </c>
      <c r="U48" s="329"/>
      <c r="V48" s="107" t="str">
        <f t="shared" si="28"/>
        <v/>
      </c>
      <c r="W48" s="101" t="str">
        <f t="shared" si="29"/>
        <v/>
      </c>
      <c r="X48" s="101" t="str">
        <f t="shared" si="30"/>
        <v/>
      </c>
      <c r="Y48" s="108" t="str">
        <f>IF(AND($AT48&lt;&gt;"",$AB48=1),_xlfn.CONCAT(Y$3,PROPER(_xlfn.XLOOKUP($AZ48,入力キー,入力コード)),IF(OR($BK48="",$BK48=$BI48),_xlfn.CONCAT(Y$4,IF($AZ48=_xlfn.XLOOKUP($AZ48,仮想キートップ,入力キー),Y$7,Y$10),_xlfn.XLOOKUP($AZ48,仮想キートップ,入力コード),Y$13,$BI48,Y$14,_xlfn.XLOOKUP($AZ48,仮想キートップ,キー位置),Y$15,_xlfn.XLOOKUP($AZ48,仮想キートップ,キー位置),Y$17,IF($AZ48=_xlfn.XLOOKUP($AZ48,仮想キートップ,入力キー),Y$12,Y$11),_xlfn.XLOOKUP($AZ48,仮想キートップ,入力コード),Y$13,$BI48,Y$14,_xlfn.XLOOKUP($AZ48,仮想キートップ,キー位置),Y$16,_xlfn.XLOOKUP($AZ48,仮想キートップ,キー位置),IF(COUNTA($AT48:$AT$352)&gt;1,Y$17,Y$18)),_xlfn.CONCAT(Y$4,Y$6,IF($AZ48=_xlfn.XLOOKUP($AZ48,仮想キートップ,入力キー),Y$7,Y$10),_xlfn.XLOOKUP($AZ48,仮想キートップ,入力コード),Y$13,$BI48,Y$14,_xlfn.XLOOKUP($AZ48,仮想キートップ,キー位置),Y$15,_xlfn.XLOOKUP($AZ48,仮想キートップ,キー位置),Y$17,IF($AZ48=_xlfn.XLOOKUP($AZ48,仮想キートップ,入力キー),Y$8,Y$9),_xlfn.XLOOKUP($AZ48,仮想キートップ,入力コード),Y$13,$BI48,Y$14,_xlfn.XLOOKUP($AZ48,仮想キートップ,キー位置),Y$16,_xlfn.XLOOKUP($AZ48,仮想キートップ,キー位置),Y$17,Y$5,IF($AZ48=_xlfn.XLOOKUP($AZ48,仮想キートップ,入力キー),Y$7,Y$10),_xlfn.XLOOKUP($AZ48,仮想キートップ,入力コード),Y$13,$BK48,Y$14,_xlfn.XLOOKUP($AZ48,仮想キートップ,キー位置),Y$15,_xlfn.XLOOKUP($AZ48,仮想キートップ,キー位置),Y$17,IF($AZ48=_xlfn.XLOOKUP($AZ48,仮想キートップ,入力キー),Y$12,Y$11),_xlfn.XLOOKUP($AZ48,仮想キートップ,入力コード),Y$13,$BK48,Y$14,_xlfn.XLOOKUP($AZ48,仮想キートップ,キー位置),Y$16,_xlfn.XLOOKUP($AZ48,仮想キートップ,キー位置),IF(COUNTA($AT48:$AT$352)&gt;1,Y$17,Y$18)))),"")</f>
        <v/>
      </c>
      <c r="Z48" s="325"/>
      <c r="AB48" s="28">
        <f t="shared" si="0"/>
        <v>3</v>
      </c>
      <c r="AC48" s="27" t="str">
        <f t="shared" si="31"/>
        <v>A</v>
      </c>
      <c r="AD48" s="27">
        <f t="shared" si="32"/>
        <v>1</v>
      </c>
      <c r="AE48" s="27">
        <f t="shared" si="33"/>
        <v>0</v>
      </c>
      <c r="AF48" s="34">
        <f t="shared" si="1"/>
        <v>98560</v>
      </c>
      <c r="AG48" s="203">
        <f t="shared" si="2"/>
        <v>0</v>
      </c>
      <c r="AH48" s="90"/>
      <c r="AI48" s="466" t="str">
        <f t="shared" si="3"/>
        <v/>
      </c>
      <c r="AJ48" s="57" t="str">
        <f t="shared" si="34"/>
        <v/>
      </c>
      <c r="AK48" s="58">
        <f t="shared" si="5"/>
        <v>0</v>
      </c>
      <c r="AL48" s="56" t="str">
        <f t="shared" si="6"/>
        <v/>
      </c>
      <c r="AM48" s="57" t="str">
        <f t="shared" si="35"/>
        <v/>
      </c>
      <c r="AN48" s="55">
        <f t="shared" si="8"/>
        <v>0</v>
      </c>
      <c r="AO48" s="466" t="str">
        <f t="shared" si="9"/>
        <v/>
      </c>
      <c r="AP48" s="57" t="str">
        <f t="shared" si="36"/>
        <v/>
      </c>
      <c r="AQ48" s="58">
        <f t="shared" si="11"/>
        <v>0</v>
      </c>
      <c r="AR48" s="90"/>
      <c r="AS48" s="275">
        <v>524</v>
      </c>
      <c r="AT48" s="283"/>
      <c r="AU48" s="386" t="s">
        <v>296</v>
      </c>
      <c r="AV48" s="386"/>
      <c r="AW48" s="284"/>
      <c r="AX48" s="285" t="s">
        <v>296</v>
      </c>
      <c r="AY48" s="286"/>
      <c r="AZ48" s="286" t="s">
        <v>27</v>
      </c>
      <c r="BA48" s="286" t="s">
        <v>29</v>
      </c>
      <c r="BB48" s="287" t="s">
        <v>304</v>
      </c>
      <c r="BC48" s="288"/>
      <c r="BD48" s="222" t="str">
        <f t="shared" si="37"/>
        <v/>
      </c>
      <c r="BE48" s="289"/>
      <c r="BF48" s="162"/>
      <c r="BG48" s="140" t="str">
        <f t="shared" si="38"/>
        <v/>
      </c>
      <c r="BH48" s="139"/>
      <c r="BI48" s="140" t="str">
        <f t="shared" si="12"/>
        <v/>
      </c>
      <c r="BJ48" s="364"/>
      <c r="BK48" s="365"/>
    </row>
    <row r="49" spans="1:63" ht="21">
      <c r="A49" s="328"/>
      <c r="B49" s="329"/>
      <c r="C49" s="338"/>
      <c r="D49" s="339"/>
      <c r="E49" s="334"/>
      <c r="F49" s="233" t="str">
        <f t="shared" si="13"/>
        <v/>
      </c>
      <c r="G49" s="101" t="str">
        <f t="shared" si="14"/>
        <v/>
      </c>
      <c r="H49" s="101" t="str">
        <f t="shared" si="15"/>
        <v/>
      </c>
      <c r="I49" s="101" t="str">
        <f t="shared" si="16"/>
        <v/>
      </c>
      <c r="J49" s="101" t="str">
        <f t="shared" si="17"/>
        <v/>
      </c>
      <c r="K49" s="101" t="str">
        <f t="shared" si="18"/>
        <v/>
      </c>
      <c r="L49" s="101" t="str">
        <f t="shared" si="19"/>
        <v/>
      </c>
      <c r="M49" s="101" t="str">
        <f t="shared" si="20"/>
        <v/>
      </c>
      <c r="N49" s="101" t="str">
        <f t="shared" si="21"/>
        <v/>
      </c>
      <c r="O49" s="101" t="str">
        <f t="shared" si="22"/>
        <v/>
      </c>
      <c r="P49" s="101" t="str">
        <f t="shared" si="23"/>
        <v/>
      </c>
      <c r="Q49" s="101" t="str">
        <f t="shared" si="24"/>
        <v/>
      </c>
      <c r="R49" s="101" t="str">
        <f t="shared" si="25"/>
        <v/>
      </c>
      <c r="S49" s="101" t="str">
        <f t="shared" si="26"/>
        <v/>
      </c>
      <c r="T49" s="101" t="str">
        <f t="shared" si="27"/>
        <v/>
      </c>
      <c r="U49" s="329"/>
      <c r="V49" s="107" t="str">
        <f t="shared" si="28"/>
        <v/>
      </c>
      <c r="W49" s="101" t="str">
        <f t="shared" si="29"/>
        <v/>
      </c>
      <c r="X49" s="101" t="str">
        <f t="shared" si="30"/>
        <v/>
      </c>
      <c r="Y49" s="108" t="str">
        <f>IF(AND($AT49&lt;&gt;"",$AB49=1),_xlfn.CONCAT(Y$3,PROPER(_xlfn.XLOOKUP($AZ49,入力キー,入力コード)),IF(OR($BK49="",$BK49=$BI49),_xlfn.CONCAT(Y$4,IF($AZ49=_xlfn.XLOOKUP($AZ49,仮想キートップ,入力キー),Y$7,Y$10),_xlfn.XLOOKUP($AZ49,仮想キートップ,入力コード),Y$13,$BI49,Y$14,_xlfn.XLOOKUP($AZ49,仮想キートップ,キー位置),Y$15,_xlfn.XLOOKUP($AZ49,仮想キートップ,キー位置),Y$17,IF($AZ49=_xlfn.XLOOKUP($AZ49,仮想キートップ,入力キー),Y$12,Y$11),_xlfn.XLOOKUP($AZ49,仮想キートップ,入力コード),Y$13,$BI49,Y$14,_xlfn.XLOOKUP($AZ49,仮想キートップ,キー位置),Y$16,_xlfn.XLOOKUP($AZ49,仮想キートップ,キー位置),IF(COUNTA($AT49:$AT$352)&gt;1,Y$17,Y$18)),_xlfn.CONCAT(Y$4,Y$6,IF($AZ49=_xlfn.XLOOKUP($AZ49,仮想キートップ,入力キー),Y$7,Y$10),_xlfn.XLOOKUP($AZ49,仮想キートップ,入力コード),Y$13,$BI49,Y$14,_xlfn.XLOOKUP($AZ49,仮想キートップ,キー位置),Y$15,_xlfn.XLOOKUP($AZ49,仮想キートップ,キー位置),Y$17,IF($AZ49=_xlfn.XLOOKUP($AZ49,仮想キートップ,入力キー),Y$8,Y$9),_xlfn.XLOOKUP($AZ49,仮想キートップ,入力コード),Y$13,$BI49,Y$14,_xlfn.XLOOKUP($AZ49,仮想キートップ,キー位置),Y$16,_xlfn.XLOOKUP($AZ49,仮想キートップ,キー位置),Y$17,Y$5,IF($AZ49=_xlfn.XLOOKUP($AZ49,仮想キートップ,入力キー),Y$7,Y$10),_xlfn.XLOOKUP($AZ49,仮想キートップ,入力コード),Y$13,$BK49,Y$14,_xlfn.XLOOKUP($AZ49,仮想キートップ,キー位置),Y$15,_xlfn.XLOOKUP($AZ49,仮想キートップ,キー位置),Y$17,IF($AZ49=_xlfn.XLOOKUP($AZ49,仮想キートップ,入力キー),Y$12,Y$11),_xlfn.XLOOKUP($AZ49,仮想キートップ,入力コード),Y$13,$BK49,Y$14,_xlfn.XLOOKUP($AZ49,仮想キートップ,キー位置),Y$16,_xlfn.XLOOKUP($AZ49,仮想キートップ,キー位置),IF(COUNTA($AT49:$AT$352)&gt;1,Y$17,Y$18)))),"")</f>
        <v/>
      </c>
      <c r="Z49" s="325"/>
      <c r="AB49" s="28">
        <f t="shared" ref="AB49:AB52" si="39">COUNTA(AZ49:BB49)</f>
        <v>3</v>
      </c>
      <c r="AC49" s="27" t="str">
        <f t="shared" ref="AC49:AC52" si="40">CHAR($AC$18+AD49+AE49)</f>
        <v>A</v>
      </c>
      <c r="AD49" s="27">
        <f t="shared" ref="AD49:AD52" si="41">IF(AX49="",0,1)</f>
        <v>1</v>
      </c>
      <c r="AE49" s="27">
        <f t="shared" ref="AE49:AE52" si="42">IF(AY49="",0,2)</f>
        <v>0</v>
      </c>
      <c r="AF49" s="34">
        <f t="shared" ref="AF49:AF52" si="43">_xlfn.BITOR(_xlfn.BITOR(_xlfn.BITLSHIFT(1,_xlfn.XLOOKUP(AZ49,仮想キートップ,ビット)),_xlfn.BITLSHIFT(1,_xlfn.XLOOKUP(BA49,仮想キートップ,ビット))),_xlfn.BITLSHIFT(1,_xlfn.XLOOKUP(BB49,仮想キートップ,ビット)))</f>
        <v>98816</v>
      </c>
      <c r="AG49" s="203">
        <f t="shared" si="2"/>
        <v>0</v>
      </c>
      <c r="AH49" s="90"/>
      <c r="AI49" s="466" t="str">
        <f t="shared" si="3"/>
        <v/>
      </c>
      <c r="AJ49" s="57" t="str">
        <f t="shared" ref="AJ49:AJ52" si="44">_xlfn.XLOOKUP(AI49,ビットパターン,出力かな,"")</f>
        <v/>
      </c>
      <c r="AK49" s="58">
        <f t="shared" ref="AK49:AK52" si="45">_xlfn.XLOOKUP(AJ49,ひらがな,移動単位,0)</f>
        <v>0</v>
      </c>
      <c r="AL49" s="56" t="str">
        <f t="shared" si="6"/>
        <v/>
      </c>
      <c r="AM49" s="57" t="str">
        <f t="shared" ref="AM49:AM52" si="46">_xlfn.XLOOKUP(AL49,ビットパターン,出力かな,"")</f>
        <v/>
      </c>
      <c r="AN49" s="55">
        <f t="shared" ref="AN49:AN52" si="47">_xlfn.XLOOKUP(AM49,ひらがな,移動単位,0)</f>
        <v>0</v>
      </c>
      <c r="AO49" s="466" t="str">
        <f t="shared" si="9"/>
        <v/>
      </c>
      <c r="AP49" s="57" t="str">
        <f t="shared" ref="AP49:AP52" si="48">_xlfn.XLOOKUP(AO49,ビットパターン,出力かな,"")</f>
        <v/>
      </c>
      <c r="AQ49" s="58">
        <f t="shared" ref="AQ49:AQ52" si="49">_xlfn.XLOOKUP(AP49,ひらがな,移動単位,0)</f>
        <v>0</v>
      </c>
      <c r="AR49" s="90"/>
      <c r="AS49" s="275">
        <v>525</v>
      </c>
      <c r="AT49" s="283"/>
      <c r="AU49" s="386" t="s">
        <v>296</v>
      </c>
      <c r="AV49" s="386"/>
      <c r="AW49" s="284"/>
      <c r="AX49" s="285" t="s">
        <v>296</v>
      </c>
      <c r="AY49" s="286"/>
      <c r="AZ49" s="286" t="s">
        <v>27</v>
      </c>
      <c r="BA49" s="286" t="s">
        <v>29</v>
      </c>
      <c r="BB49" s="287" t="s">
        <v>305</v>
      </c>
      <c r="BC49" s="288"/>
      <c r="BD49" s="222" t="str">
        <f t="shared" si="37"/>
        <v/>
      </c>
      <c r="BE49" s="289"/>
      <c r="BF49" s="162"/>
      <c r="BG49" s="140" t="str">
        <f t="shared" si="38"/>
        <v/>
      </c>
      <c r="BH49" s="139"/>
      <c r="BI49" s="140" t="str">
        <f t="shared" si="12"/>
        <v/>
      </c>
      <c r="BJ49" s="364"/>
      <c r="BK49" s="365"/>
    </row>
    <row r="50" spans="1:63" ht="21">
      <c r="A50" s="328"/>
      <c r="B50" s="329"/>
      <c r="C50" s="338"/>
      <c r="D50" s="339"/>
      <c r="E50" s="334"/>
      <c r="F50" s="233" t="str">
        <f t="shared" si="13"/>
        <v/>
      </c>
      <c r="G50" s="101" t="str">
        <f t="shared" si="14"/>
        <v/>
      </c>
      <c r="H50" s="101" t="str">
        <f t="shared" si="15"/>
        <v/>
      </c>
      <c r="I50" s="101" t="str">
        <f t="shared" si="16"/>
        <v/>
      </c>
      <c r="J50" s="101" t="str">
        <f t="shared" si="17"/>
        <v/>
      </c>
      <c r="K50" s="101" t="str">
        <f t="shared" si="18"/>
        <v/>
      </c>
      <c r="L50" s="101" t="str">
        <f t="shared" si="19"/>
        <v/>
      </c>
      <c r="M50" s="101" t="str">
        <f t="shared" si="20"/>
        <v/>
      </c>
      <c r="N50" s="101" t="str">
        <f t="shared" si="21"/>
        <v/>
      </c>
      <c r="O50" s="101" t="str">
        <f t="shared" si="22"/>
        <v/>
      </c>
      <c r="P50" s="101" t="str">
        <f t="shared" si="23"/>
        <v/>
      </c>
      <c r="Q50" s="101" t="str">
        <f t="shared" si="24"/>
        <v/>
      </c>
      <c r="R50" s="101" t="str">
        <f t="shared" si="25"/>
        <v/>
      </c>
      <c r="S50" s="101" t="str">
        <f t="shared" si="26"/>
        <v/>
      </c>
      <c r="T50" s="101" t="str">
        <f t="shared" si="27"/>
        <v/>
      </c>
      <c r="U50" s="329"/>
      <c r="V50" s="107" t="str">
        <f t="shared" si="28"/>
        <v/>
      </c>
      <c r="W50" s="101" t="str">
        <f t="shared" si="29"/>
        <v/>
      </c>
      <c r="X50" s="101" t="str">
        <f t="shared" si="30"/>
        <v/>
      </c>
      <c r="Y50" s="108" t="str">
        <f>IF(AND($AT50&lt;&gt;"",$AB50=1),_xlfn.CONCAT(Y$3,PROPER(_xlfn.XLOOKUP($AZ50,入力キー,入力コード)),IF(OR($BK50="",$BK50=$BI50),_xlfn.CONCAT(Y$4,IF($AZ50=_xlfn.XLOOKUP($AZ50,仮想キートップ,入力キー),Y$7,Y$10),_xlfn.XLOOKUP($AZ50,仮想キートップ,入力コード),Y$13,$BI50,Y$14,_xlfn.XLOOKUP($AZ50,仮想キートップ,キー位置),Y$15,_xlfn.XLOOKUP($AZ50,仮想キートップ,キー位置),Y$17,IF($AZ50=_xlfn.XLOOKUP($AZ50,仮想キートップ,入力キー),Y$12,Y$11),_xlfn.XLOOKUP($AZ50,仮想キートップ,入力コード),Y$13,$BI50,Y$14,_xlfn.XLOOKUP($AZ50,仮想キートップ,キー位置),Y$16,_xlfn.XLOOKUP($AZ50,仮想キートップ,キー位置),IF(COUNTA($AT50:$AT$352)&gt;1,Y$17,Y$18)),_xlfn.CONCAT(Y$4,Y$6,IF($AZ50=_xlfn.XLOOKUP($AZ50,仮想キートップ,入力キー),Y$7,Y$10),_xlfn.XLOOKUP($AZ50,仮想キートップ,入力コード),Y$13,$BI50,Y$14,_xlfn.XLOOKUP($AZ50,仮想キートップ,キー位置),Y$15,_xlfn.XLOOKUP($AZ50,仮想キートップ,キー位置),Y$17,IF($AZ50=_xlfn.XLOOKUP($AZ50,仮想キートップ,入力キー),Y$8,Y$9),_xlfn.XLOOKUP($AZ50,仮想キートップ,入力コード),Y$13,$BI50,Y$14,_xlfn.XLOOKUP($AZ50,仮想キートップ,キー位置),Y$16,_xlfn.XLOOKUP($AZ50,仮想キートップ,キー位置),Y$17,Y$5,IF($AZ50=_xlfn.XLOOKUP($AZ50,仮想キートップ,入力キー),Y$7,Y$10),_xlfn.XLOOKUP($AZ50,仮想キートップ,入力コード),Y$13,$BK50,Y$14,_xlfn.XLOOKUP($AZ50,仮想キートップ,キー位置),Y$15,_xlfn.XLOOKUP($AZ50,仮想キートップ,キー位置),Y$17,IF($AZ50=_xlfn.XLOOKUP($AZ50,仮想キートップ,入力キー),Y$12,Y$11),_xlfn.XLOOKUP($AZ50,仮想キートップ,入力コード),Y$13,$BK50,Y$14,_xlfn.XLOOKUP($AZ50,仮想キートップ,キー位置),Y$16,_xlfn.XLOOKUP($AZ50,仮想キートップ,キー位置),IF(COUNTA($AT50:$AT$352)&gt;1,Y$17,Y$18)))),"")</f>
        <v/>
      </c>
      <c r="Z50" s="325"/>
      <c r="AB50" s="28">
        <f t="shared" si="39"/>
        <v>3</v>
      </c>
      <c r="AC50" s="27" t="str">
        <f t="shared" si="40"/>
        <v>A</v>
      </c>
      <c r="AD50" s="27">
        <f t="shared" si="41"/>
        <v>1</v>
      </c>
      <c r="AE50" s="27">
        <f t="shared" si="42"/>
        <v>0</v>
      </c>
      <c r="AF50" s="34">
        <f t="shared" si="43"/>
        <v>99328</v>
      </c>
      <c r="AG50" s="203">
        <f t="shared" si="2"/>
        <v>0</v>
      </c>
      <c r="AH50" s="90"/>
      <c r="AI50" s="466" t="str">
        <f t="shared" si="3"/>
        <v/>
      </c>
      <c r="AJ50" s="57" t="str">
        <f t="shared" si="44"/>
        <v/>
      </c>
      <c r="AK50" s="58">
        <f t="shared" si="45"/>
        <v>0</v>
      </c>
      <c r="AL50" s="56" t="str">
        <f t="shared" si="6"/>
        <v/>
      </c>
      <c r="AM50" s="57" t="str">
        <f t="shared" si="46"/>
        <v/>
      </c>
      <c r="AN50" s="55">
        <f t="shared" si="47"/>
        <v>0</v>
      </c>
      <c r="AO50" s="466" t="str">
        <f t="shared" si="9"/>
        <v/>
      </c>
      <c r="AP50" s="57" t="str">
        <f t="shared" si="48"/>
        <v/>
      </c>
      <c r="AQ50" s="58">
        <f t="shared" si="49"/>
        <v>0</v>
      </c>
      <c r="AR50" s="90"/>
      <c r="AS50" s="275">
        <v>526</v>
      </c>
      <c r="AT50" s="283"/>
      <c r="AU50" s="386" t="s">
        <v>296</v>
      </c>
      <c r="AV50" s="386"/>
      <c r="AW50" s="284"/>
      <c r="AX50" s="285" t="s">
        <v>296</v>
      </c>
      <c r="AY50" s="286"/>
      <c r="AZ50" s="286" t="s">
        <v>27</v>
      </c>
      <c r="BA50" s="286" t="s">
        <v>29</v>
      </c>
      <c r="BB50" s="287" t="s">
        <v>14</v>
      </c>
      <c r="BC50" s="288"/>
      <c r="BD50" s="222" t="str">
        <f t="shared" si="37"/>
        <v/>
      </c>
      <c r="BE50" s="289"/>
      <c r="BF50" s="162"/>
      <c r="BG50" s="140" t="str">
        <f t="shared" si="38"/>
        <v/>
      </c>
      <c r="BH50" s="139"/>
      <c r="BI50" s="140" t="str">
        <f t="shared" si="12"/>
        <v/>
      </c>
      <c r="BJ50" s="364"/>
      <c r="BK50" s="365"/>
    </row>
    <row r="51" spans="1:63" ht="21">
      <c r="A51" s="328"/>
      <c r="B51" s="329"/>
      <c r="C51" s="338"/>
      <c r="D51" s="339"/>
      <c r="E51" s="334"/>
      <c r="F51" s="233" t="str">
        <f t="shared" si="13"/>
        <v/>
      </c>
      <c r="G51" s="101" t="str">
        <f t="shared" si="14"/>
        <v/>
      </c>
      <c r="H51" s="101" t="str">
        <f t="shared" si="15"/>
        <v/>
      </c>
      <c r="I51" s="101" t="str">
        <f t="shared" si="16"/>
        <v/>
      </c>
      <c r="J51" s="101" t="str">
        <f t="shared" si="17"/>
        <v/>
      </c>
      <c r="K51" s="101" t="str">
        <f t="shared" si="18"/>
        <v/>
      </c>
      <c r="L51" s="101" t="str">
        <f t="shared" si="19"/>
        <v/>
      </c>
      <c r="M51" s="101" t="str">
        <f t="shared" si="20"/>
        <v/>
      </c>
      <c r="N51" s="101" t="str">
        <f t="shared" si="21"/>
        <v/>
      </c>
      <c r="O51" s="101" t="str">
        <f t="shared" si="22"/>
        <v/>
      </c>
      <c r="P51" s="101" t="str">
        <f t="shared" si="23"/>
        <v/>
      </c>
      <c r="Q51" s="101" t="str">
        <f t="shared" si="24"/>
        <v/>
      </c>
      <c r="R51" s="101" t="str">
        <f t="shared" si="25"/>
        <v/>
      </c>
      <c r="S51" s="101" t="str">
        <f t="shared" si="26"/>
        <v/>
      </c>
      <c r="T51" s="101" t="str">
        <f t="shared" si="27"/>
        <v/>
      </c>
      <c r="U51" s="329"/>
      <c r="V51" s="107" t="str">
        <f t="shared" si="28"/>
        <v/>
      </c>
      <c r="W51" s="101" t="str">
        <f t="shared" si="29"/>
        <v/>
      </c>
      <c r="X51" s="101" t="str">
        <f t="shared" si="30"/>
        <v/>
      </c>
      <c r="Y51" s="108" t="str">
        <f>IF(AND($AT51&lt;&gt;"",$AB51=1),_xlfn.CONCAT(Y$3,PROPER(_xlfn.XLOOKUP($AZ51,入力キー,入力コード)),IF(OR($BK51="",$BK51=$BI51),_xlfn.CONCAT(Y$4,IF($AZ51=_xlfn.XLOOKUP($AZ51,仮想キートップ,入力キー),Y$7,Y$10),_xlfn.XLOOKUP($AZ51,仮想キートップ,入力コード),Y$13,$BI51,Y$14,_xlfn.XLOOKUP($AZ51,仮想キートップ,キー位置),Y$15,_xlfn.XLOOKUP($AZ51,仮想キートップ,キー位置),Y$17,IF($AZ51=_xlfn.XLOOKUP($AZ51,仮想キートップ,入力キー),Y$12,Y$11),_xlfn.XLOOKUP($AZ51,仮想キートップ,入力コード),Y$13,$BI51,Y$14,_xlfn.XLOOKUP($AZ51,仮想キートップ,キー位置),Y$16,_xlfn.XLOOKUP($AZ51,仮想キートップ,キー位置),IF(COUNTA($AT51:$AT$352)&gt;1,Y$17,Y$18)),_xlfn.CONCAT(Y$4,Y$6,IF($AZ51=_xlfn.XLOOKUP($AZ51,仮想キートップ,入力キー),Y$7,Y$10),_xlfn.XLOOKUP($AZ51,仮想キートップ,入力コード),Y$13,$BI51,Y$14,_xlfn.XLOOKUP($AZ51,仮想キートップ,キー位置),Y$15,_xlfn.XLOOKUP($AZ51,仮想キートップ,キー位置),Y$17,IF($AZ51=_xlfn.XLOOKUP($AZ51,仮想キートップ,入力キー),Y$8,Y$9),_xlfn.XLOOKUP($AZ51,仮想キートップ,入力コード),Y$13,$BI51,Y$14,_xlfn.XLOOKUP($AZ51,仮想キートップ,キー位置),Y$16,_xlfn.XLOOKUP($AZ51,仮想キートップ,キー位置),Y$17,Y$5,IF($AZ51=_xlfn.XLOOKUP($AZ51,仮想キートップ,入力キー),Y$7,Y$10),_xlfn.XLOOKUP($AZ51,仮想キートップ,入力コード),Y$13,$BK51,Y$14,_xlfn.XLOOKUP($AZ51,仮想キートップ,キー位置),Y$15,_xlfn.XLOOKUP($AZ51,仮想キートップ,キー位置),Y$17,IF($AZ51=_xlfn.XLOOKUP($AZ51,仮想キートップ,入力キー),Y$12,Y$11),_xlfn.XLOOKUP($AZ51,仮想キートップ,入力コード),Y$13,$BK51,Y$14,_xlfn.XLOOKUP($AZ51,仮想キートップ,キー位置),Y$16,_xlfn.XLOOKUP($AZ51,仮想キートップ,キー位置),IF(COUNTA($AT51:$AT$352)&gt;1,Y$17,Y$18)))),"")</f>
        <v/>
      </c>
      <c r="Z51" s="325"/>
      <c r="AB51" s="28">
        <f t="shared" si="39"/>
        <v>3</v>
      </c>
      <c r="AC51" s="27" t="str">
        <f t="shared" si="40"/>
        <v>A</v>
      </c>
      <c r="AD51" s="27">
        <f t="shared" si="41"/>
        <v>1</v>
      </c>
      <c r="AE51" s="27">
        <f t="shared" si="42"/>
        <v>0</v>
      </c>
      <c r="AF51" s="34">
        <f t="shared" si="43"/>
        <v>100352</v>
      </c>
      <c r="AG51" s="203">
        <f t="shared" si="2"/>
        <v>0</v>
      </c>
      <c r="AH51" s="90"/>
      <c r="AI51" s="466" t="str">
        <f t="shared" si="3"/>
        <v/>
      </c>
      <c r="AJ51" s="57" t="str">
        <f t="shared" si="44"/>
        <v/>
      </c>
      <c r="AK51" s="58">
        <f t="shared" si="45"/>
        <v>0</v>
      </c>
      <c r="AL51" s="56" t="str">
        <f t="shared" si="6"/>
        <v/>
      </c>
      <c r="AM51" s="57" t="str">
        <f t="shared" si="46"/>
        <v/>
      </c>
      <c r="AN51" s="55">
        <f t="shared" si="47"/>
        <v>0</v>
      </c>
      <c r="AO51" s="466" t="str">
        <f t="shared" si="9"/>
        <v/>
      </c>
      <c r="AP51" s="57" t="str">
        <f t="shared" si="48"/>
        <v/>
      </c>
      <c r="AQ51" s="58">
        <f t="shared" si="49"/>
        <v>0</v>
      </c>
      <c r="AR51" s="90"/>
      <c r="AS51" s="275">
        <v>527</v>
      </c>
      <c r="AT51" s="283"/>
      <c r="AU51" s="386" t="s">
        <v>296</v>
      </c>
      <c r="AV51" s="386"/>
      <c r="AW51" s="284"/>
      <c r="AX51" s="285" t="s">
        <v>296</v>
      </c>
      <c r="AY51" s="286"/>
      <c r="AZ51" s="286" t="s">
        <v>27</v>
      </c>
      <c r="BA51" s="286" t="s">
        <v>29</v>
      </c>
      <c r="BB51" s="287" t="s">
        <v>15</v>
      </c>
      <c r="BC51" s="288"/>
      <c r="BD51" s="222" t="str">
        <f t="shared" si="37"/>
        <v/>
      </c>
      <c r="BE51" s="289"/>
      <c r="BF51" s="162"/>
      <c r="BG51" s="140" t="str">
        <f t="shared" si="38"/>
        <v/>
      </c>
      <c r="BH51" s="139"/>
      <c r="BI51" s="140" t="str">
        <f t="shared" si="12"/>
        <v/>
      </c>
      <c r="BJ51" s="364"/>
      <c r="BK51" s="365"/>
    </row>
    <row r="52" spans="1:63" ht="21">
      <c r="A52" s="328"/>
      <c r="B52" s="329"/>
      <c r="C52" s="338"/>
      <c r="D52" s="339"/>
      <c r="E52" s="334"/>
      <c r="F52" s="233" t="str">
        <f t="shared" si="13"/>
        <v/>
      </c>
      <c r="G52" s="101" t="str">
        <f t="shared" si="14"/>
        <v/>
      </c>
      <c r="H52" s="101" t="str">
        <f t="shared" si="15"/>
        <v/>
      </c>
      <c r="I52" s="101" t="str">
        <f t="shared" si="16"/>
        <v/>
      </c>
      <c r="J52" s="101" t="str">
        <f t="shared" si="17"/>
        <v/>
      </c>
      <c r="K52" s="101" t="str">
        <f t="shared" si="18"/>
        <v/>
      </c>
      <c r="L52" s="101" t="str">
        <f t="shared" si="19"/>
        <v/>
      </c>
      <c r="M52" s="101" t="str">
        <f t="shared" si="20"/>
        <v/>
      </c>
      <c r="N52" s="101" t="str">
        <f t="shared" si="21"/>
        <v/>
      </c>
      <c r="O52" s="101" t="str">
        <f t="shared" si="22"/>
        <v/>
      </c>
      <c r="P52" s="101" t="str">
        <f t="shared" si="23"/>
        <v/>
      </c>
      <c r="Q52" s="101" t="str">
        <f t="shared" si="24"/>
        <v/>
      </c>
      <c r="R52" s="101" t="str">
        <f t="shared" si="25"/>
        <v/>
      </c>
      <c r="S52" s="101" t="str">
        <f t="shared" si="26"/>
        <v/>
      </c>
      <c r="T52" s="101" t="str">
        <f t="shared" si="27"/>
        <v/>
      </c>
      <c r="U52" s="329"/>
      <c r="V52" s="107" t="str">
        <f t="shared" si="28"/>
        <v/>
      </c>
      <c r="W52" s="101" t="str">
        <f t="shared" si="29"/>
        <v/>
      </c>
      <c r="X52" s="101" t="str">
        <f t="shared" si="30"/>
        <v/>
      </c>
      <c r="Y52" s="108" t="str">
        <f>IF(AND($AT52&lt;&gt;"",$AB52=1),_xlfn.CONCAT(Y$3,PROPER(_xlfn.XLOOKUP($AZ52,入力キー,入力コード)),IF(OR($BK52="",$BK52=$BI52),_xlfn.CONCAT(Y$4,IF($AZ52=_xlfn.XLOOKUP($AZ52,仮想キートップ,入力キー),Y$7,Y$10),_xlfn.XLOOKUP($AZ52,仮想キートップ,入力コード),Y$13,$BI52,Y$14,_xlfn.XLOOKUP($AZ52,仮想キートップ,キー位置),Y$15,_xlfn.XLOOKUP($AZ52,仮想キートップ,キー位置),Y$17,IF($AZ52=_xlfn.XLOOKUP($AZ52,仮想キートップ,入力キー),Y$12,Y$11),_xlfn.XLOOKUP($AZ52,仮想キートップ,入力コード),Y$13,$BI52,Y$14,_xlfn.XLOOKUP($AZ52,仮想キートップ,キー位置),Y$16,_xlfn.XLOOKUP($AZ52,仮想キートップ,キー位置),IF(COUNTA($AT52:$AT$352)&gt;1,Y$17,Y$18)),_xlfn.CONCAT(Y$4,Y$6,IF($AZ52=_xlfn.XLOOKUP($AZ52,仮想キートップ,入力キー),Y$7,Y$10),_xlfn.XLOOKUP($AZ52,仮想キートップ,入力コード),Y$13,$BI52,Y$14,_xlfn.XLOOKUP($AZ52,仮想キートップ,キー位置),Y$15,_xlfn.XLOOKUP($AZ52,仮想キートップ,キー位置),Y$17,IF($AZ52=_xlfn.XLOOKUP($AZ52,仮想キートップ,入力キー),Y$8,Y$9),_xlfn.XLOOKUP($AZ52,仮想キートップ,入力コード),Y$13,$BI52,Y$14,_xlfn.XLOOKUP($AZ52,仮想キートップ,キー位置),Y$16,_xlfn.XLOOKUP($AZ52,仮想キートップ,キー位置),Y$17,Y$5,IF($AZ52=_xlfn.XLOOKUP($AZ52,仮想キートップ,入力キー),Y$7,Y$10),_xlfn.XLOOKUP($AZ52,仮想キートップ,入力コード),Y$13,$BK52,Y$14,_xlfn.XLOOKUP($AZ52,仮想キートップ,キー位置),Y$15,_xlfn.XLOOKUP($AZ52,仮想キートップ,キー位置),Y$17,IF($AZ52=_xlfn.XLOOKUP($AZ52,仮想キートップ,入力キー),Y$12,Y$11),_xlfn.XLOOKUP($AZ52,仮想キートップ,入力コード),Y$13,$BK52,Y$14,_xlfn.XLOOKUP($AZ52,仮想キートップ,キー位置),Y$16,_xlfn.XLOOKUP($AZ52,仮想キートップ,キー位置),IF(COUNTA($AT52:$AT$352)&gt;1,Y$17,Y$18)))),"")</f>
        <v/>
      </c>
      <c r="Z52" s="325"/>
      <c r="AB52" s="28">
        <f t="shared" si="39"/>
        <v>3</v>
      </c>
      <c r="AC52" s="27" t="str">
        <f t="shared" si="40"/>
        <v>A</v>
      </c>
      <c r="AD52" s="27">
        <f t="shared" si="41"/>
        <v>1</v>
      </c>
      <c r="AE52" s="27">
        <f t="shared" si="42"/>
        <v>0</v>
      </c>
      <c r="AF52" s="34">
        <f t="shared" si="43"/>
        <v>102400</v>
      </c>
      <c r="AG52" s="203">
        <f t="shared" si="2"/>
        <v>0</v>
      </c>
      <c r="AH52" s="90"/>
      <c r="AI52" s="466" t="str">
        <f t="shared" si="3"/>
        <v/>
      </c>
      <c r="AJ52" s="57" t="str">
        <f t="shared" si="44"/>
        <v/>
      </c>
      <c r="AK52" s="58">
        <f t="shared" si="45"/>
        <v>0</v>
      </c>
      <c r="AL52" s="56" t="str">
        <f t="shared" si="6"/>
        <v/>
      </c>
      <c r="AM52" s="57" t="str">
        <f t="shared" si="46"/>
        <v/>
      </c>
      <c r="AN52" s="55">
        <f t="shared" si="47"/>
        <v>0</v>
      </c>
      <c r="AO52" s="466" t="str">
        <f t="shared" si="9"/>
        <v/>
      </c>
      <c r="AP52" s="57" t="str">
        <f t="shared" si="48"/>
        <v/>
      </c>
      <c r="AQ52" s="58">
        <f t="shared" si="49"/>
        <v>0</v>
      </c>
      <c r="AR52" s="90"/>
      <c r="AS52" s="275">
        <v>528</v>
      </c>
      <c r="AT52" s="283"/>
      <c r="AU52" s="386" t="s">
        <v>296</v>
      </c>
      <c r="AV52" s="386"/>
      <c r="AW52" s="284"/>
      <c r="AX52" s="285" t="s">
        <v>296</v>
      </c>
      <c r="AY52" s="286"/>
      <c r="AZ52" s="286" t="s">
        <v>27</v>
      </c>
      <c r="BA52" s="286" t="s">
        <v>29</v>
      </c>
      <c r="BB52" s="287" t="s">
        <v>904</v>
      </c>
      <c r="BC52" s="288"/>
      <c r="BD52" s="222" t="str">
        <f t="shared" si="37"/>
        <v/>
      </c>
      <c r="BE52" s="289"/>
      <c r="BF52" s="162"/>
      <c r="BG52" s="140" t="str">
        <f t="shared" si="38"/>
        <v/>
      </c>
      <c r="BH52" s="139"/>
      <c r="BI52" s="140" t="str">
        <f t="shared" si="12"/>
        <v/>
      </c>
      <c r="BJ52" s="364"/>
      <c r="BK52" s="365"/>
    </row>
    <row r="53" spans="1:63" ht="21">
      <c r="A53" s="328"/>
      <c r="B53" s="329"/>
      <c r="C53" s="338"/>
      <c r="D53" s="339"/>
      <c r="E53" s="334"/>
      <c r="F53" s="233" t="str">
        <f t="shared" si="13"/>
        <v/>
      </c>
      <c r="G53" s="101" t="str">
        <f t="shared" si="14"/>
        <v/>
      </c>
      <c r="H53" s="101" t="str">
        <f t="shared" si="15"/>
        <v/>
      </c>
      <c r="I53" s="101" t="str">
        <f t="shared" si="16"/>
        <v/>
      </c>
      <c r="J53" s="101" t="str">
        <f t="shared" si="17"/>
        <v/>
      </c>
      <c r="K53" s="101" t="str">
        <f t="shared" si="18"/>
        <v/>
      </c>
      <c r="L53" s="101" t="str">
        <f t="shared" si="19"/>
        <v/>
      </c>
      <c r="M53" s="101" t="str">
        <f t="shared" si="20"/>
        <v/>
      </c>
      <c r="N53" s="101" t="str">
        <f t="shared" si="21"/>
        <v/>
      </c>
      <c r="O53" s="101" t="str">
        <f t="shared" si="22"/>
        <v/>
      </c>
      <c r="P53" s="101" t="str">
        <f t="shared" si="23"/>
        <v/>
      </c>
      <c r="Q53" s="101" t="str">
        <f t="shared" si="24"/>
        <v/>
      </c>
      <c r="R53" s="101" t="str">
        <f t="shared" si="25"/>
        <v/>
      </c>
      <c r="S53" s="101" t="str">
        <f t="shared" si="26"/>
        <v/>
      </c>
      <c r="T53" s="101" t="str">
        <f t="shared" si="27"/>
        <v/>
      </c>
      <c r="U53" s="329"/>
      <c r="V53" s="107" t="str">
        <f t="shared" si="28"/>
        <v/>
      </c>
      <c r="W53" s="101" t="str">
        <f t="shared" si="29"/>
        <v/>
      </c>
      <c r="X53" s="101" t="str">
        <f t="shared" si="30"/>
        <v/>
      </c>
      <c r="Y53" s="108" t="str">
        <f>IF(AND($AT53&lt;&gt;"",$AB53=1),_xlfn.CONCAT(Y$3,PROPER(_xlfn.XLOOKUP($AZ53,入力キー,入力コード)),IF(OR($BK53="",$BK53=$BI53),_xlfn.CONCAT(Y$4,IF($AZ53=_xlfn.XLOOKUP($AZ53,仮想キートップ,入力キー),Y$7,Y$10),_xlfn.XLOOKUP($AZ53,仮想キートップ,入力コード),Y$13,$BI53,Y$14,_xlfn.XLOOKUP($AZ53,仮想キートップ,キー位置),Y$15,_xlfn.XLOOKUP($AZ53,仮想キートップ,キー位置),Y$17,IF($AZ53=_xlfn.XLOOKUP($AZ53,仮想キートップ,入力キー),Y$12,Y$11),_xlfn.XLOOKUP($AZ53,仮想キートップ,入力コード),Y$13,$BI53,Y$14,_xlfn.XLOOKUP($AZ53,仮想キートップ,キー位置),Y$16,_xlfn.XLOOKUP($AZ53,仮想キートップ,キー位置),IF(COUNTA($AT53:$AT$352)&gt;1,Y$17,Y$18)),_xlfn.CONCAT(Y$4,Y$6,IF($AZ53=_xlfn.XLOOKUP($AZ53,仮想キートップ,入力キー),Y$7,Y$10),_xlfn.XLOOKUP($AZ53,仮想キートップ,入力コード),Y$13,$BI53,Y$14,_xlfn.XLOOKUP($AZ53,仮想キートップ,キー位置),Y$15,_xlfn.XLOOKUP($AZ53,仮想キートップ,キー位置),Y$17,IF($AZ53=_xlfn.XLOOKUP($AZ53,仮想キートップ,入力キー),Y$8,Y$9),_xlfn.XLOOKUP($AZ53,仮想キートップ,入力コード),Y$13,$BI53,Y$14,_xlfn.XLOOKUP($AZ53,仮想キートップ,キー位置),Y$16,_xlfn.XLOOKUP($AZ53,仮想キートップ,キー位置),Y$17,Y$5,IF($AZ53=_xlfn.XLOOKUP($AZ53,仮想キートップ,入力キー),Y$7,Y$10),_xlfn.XLOOKUP($AZ53,仮想キートップ,入力コード),Y$13,$BK53,Y$14,_xlfn.XLOOKUP($AZ53,仮想キートップ,キー位置),Y$15,_xlfn.XLOOKUP($AZ53,仮想キートップ,キー位置),Y$17,IF($AZ53=_xlfn.XLOOKUP($AZ53,仮想キートップ,入力キー),Y$12,Y$11),_xlfn.XLOOKUP($AZ53,仮想キートップ,入力コード),Y$13,$BK53,Y$14,_xlfn.XLOOKUP($AZ53,仮想キートップ,キー位置),Y$16,_xlfn.XLOOKUP($AZ53,仮想キートップ,キー位置),IF(COUNTA($AT53:$AT$352)&gt;1,Y$17,Y$18)))),"")</f>
        <v/>
      </c>
      <c r="Z53" s="325"/>
      <c r="AB53" s="28">
        <f t="shared" ref="AB53:AB67" si="50">COUNTA(AZ53:BB53)</f>
        <v>3</v>
      </c>
      <c r="AC53" s="27" t="str">
        <f t="shared" ref="AC53:AC67" si="51">CHAR($AC$18+AD53+AE53)</f>
        <v>A</v>
      </c>
      <c r="AD53" s="27">
        <f t="shared" ref="AD53:AD67" si="52">IF(AX53="",0,1)</f>
        <v>1</v>
      </c>
      <c r="AE53" s="27">
        <f t="shared" ref="AE53:AE67" si="53">IF(AY53="",0,2)</f>
        <v>0</v>
      </c>
      <c r="AF53" s="34">
        <f t="shared" ref="AF53:AF67" si="54">_xlfn.BITOR(_xlfn.BITOR(_xlfn.BITLSHIFT(1,_xlfn.XLOOKUP(AZ53,仮想キートップ,ビット)),_xlfn.BITLSHIFT(1,_xlfn.XLOOKUP(BA53,仮想キートップ,ビット))),_xlfn.BITLSHIFT(1,_xlfn.XLOOKUP(BB53,仮想キートップ,ビット)))</f>
        <v>360448</v>
      </c>
      <c r="AG53" s="203">
        <f t="shared" si="2"/>
        <v>0</v>
      </c>
      <c r="AH53" s="90"/>
      <c r="AI53" s="466" t="str">
        <f t="shared" si="3"/>
        <v/>
      </c>
      <c r="AJ53" s="57" t="str">
        <f t="shared" ref="AJ53:AJ67" si="55">_xlfn.XLOOKUP(AI53,ビットパターン,出力かな,"")</f>
        <v/>
      </c>
      <c r="AK53" s="58">
        <f t="shared" ref="AK53:AK67" si="56">_xlfn.XLOOKUP(AJ53,ひらがな,移動単位,0)</f>
        <v>0</v>
      </c>
      <c r="AL53" s="56" t="str">
        <f t="shared" si="6"/>
        <v/>
      </c>
      <c r="AM53" s="57" t="str">
        <f t="shared" ref="AM53:AM67" si="57">_xlfn.XLOOKUP(AL53,ビットパターン,出力かな,"")</f>
        <v/>
      </c>
      <c r="AN53" s="55">
        <f t="shared" ref="AN53:AN67" si="58">_xlfn.XLOOKUP(AM53,ひらがな,移動単位,0)</f>
        <v>0</v>
      </c>
      <c r="AO53" s="466" t="str">
        <f t="shared" si="9"/>
        <v/>
      </c>
      <c r="AP53" s="57" t="str">
        <f t="shared" ref="AP53:AP67" si="59">_xlfn.XLOOKUP(AO53,ビットパターン,出力かな,"")</f>
        <v/>
      </c>
      <c r="AQ53" s="58">
        <f t="shared" ref="AQ53:AQ67" si="60">_xlfn.XLOOKUP(AP53,ひらがな,移動単位,0)</f>
        <v>0</v>
      </c>
      <c r="AR53" s="90"/>
      <c r="AS53" s="275">
        <v>529</v>
      </c>
      <c r="AT53" s="283"/>
      <c r="AU53" s="386" t="s">
        <v>296</v>
      </c>
      <c r="AV53" s="386"/>
      <c r="AW53" s="284"/>
      <c r="AX53" s="285" t="s">
        <v>296</v>
      </c>
      <c r="AY53" s="286"/>
      <c r="AZ53" s="286" t="s">
        <v>27</v>
      </c>
      <c r="BA53" s="286" t="s">
        <v>29</v>
      </c>
      <c r="BB53" s="287" t="s">
        <v>33</v>
      </c>
      <c r="BC53" s="288"/>
      <c r="BD53" s="222" t="str">
        <f t="shared" si="37"/>
        <v/>
      </c>
      <c r="BE53" s="289"/>
      <c r="BF53" s="162"/>
      <c r="BG53" s="140" t="str">
        <f t="shared" si="38"/>
        <v/>
      </c>
      <c r="BH53" s="139"/>
      <c r="BI53" s="140" t="str">
        <f t="shared" si="12"/>
        <v/>
      </c>
      <c r="BJ53" s="364"/>
      <c r="BK53" s="365"/>
    </row>
    <row r="54" spans="1:63" ht="21">
      <c r="A54" s="328"/>
      <c r="B54" s="329"/>
      <c r="C54" s="338"/>
      <c r="D54" s="339"/>
      <c r="E54" s="334"/>
      <c r="F54" s="233" t="str">
        <f t="shared" si="13"/>
        <v/>
      </c>
      <c r="G54" s="101" t="str">
        <f t="shared" si="14"/>
        <v/>
      </c>
      <c r="H54" s="101" t="str">
        <f t="shared" si="15"/>
        <v/>
      </c>
      <c r="I54" s="101" t="str">
        <f t="shared" si="16"/>
        <v/>
      </c>
      <c r="J54" s="101" t="str">
        <f t="shared" si="17"/>
        <v/>
      </c>
      <c r="K54" s="101" t="str">
        <f t="shared" si="18"/>
        <v/>
      </c>
      <c r="L54" s="101" t="str">
        <f t="shared" si="19"/>
        <v/>
      </c>
      <c r="M54" s="101" t="str">
        <f t="shared" si="20"/>
        <v/>
      </c>
      <c r="N54" s="101" t="str">
        <f t="shared" si="21"/>
        <v/>
      </c>
      <c r="O54" s="101" t="str">
        <f t="shared" si="22"/>
        <v/>
      </c>
      <c r="P54" s="101" t="str">
        <f t="shared" si="23"/>
        <v/>
      </c>
      <c r="Q54" s="101" t="str">
        <f t="shared" si="24"/>
        <v/>
      </c>
      <c r="R54" s="101" t="str">
        <f t="shared" si="25"/>
        <v/>
      </c>
      <c r="S54" s="101" t="str">
        <f t="shared" si="26"/>
        <v/>
      </c>
      <c r="T54" s="101" t="str">
        <f t="shared" si="27"/>
        <v/>
      </c>
      <c r="U54" s="329"/>
      <c r="V54" s="107" t="str">
        <f t="shared" si="28"/>
        <v/>
      </c>
      <c r="W54" s="101" t="str">
        <f t="shared" si="29"/>
        <v/>
      </c>
      <c r="X54" s="101" t="str">
        <f t="shared" si="30"/>
        <v/>
      </c>
      <c r="Y54" s="108" t="str">
        <f>IF(AND($AT54&lt;&gt;"",$AB54=1),_xlfn.CONCAT(Y$3,PROPER(_xlfn.XLOOKUP($AZ54,入力キー,入力コード)),IF(OR($BK54="",$BK54=$BI54),_xlfn.CONCAT(Y$4,IF($AZ54=_xlfn.XLOOKUP($AZ54,仮想キートップ,入力キー),Y$7,Y$10),_xlfn.XLOOKUP($AZ54,仮想キートップ,入力コード),Y$13,$BI54,Y$14,_xlfn.XLOOKUP($AZ54,仮想キートップ,キー位置),Y$15,_xlfn.XLOOKUP($AZ54,仮想キートップ,キー位置),Y$17,IF($AZ54=_xlfn.XLOOKUP($AZ54,仮想キートップ,入力キー),Y$12,Y$11),_xlfn.XLOOKUP($AZ54,仮想キートップ,入力コード),Y$13,$BI54,Y$14,_xlfn.XLOOKUP($AZ54,仮想キートップ,キー位置),Y$16,_xlfn.XLOOKUP($AZ54,仮想キートップ,キー位置),IF(COUNTA($AT54:$AT$352)&gt;1,Y$17,Y$18)),_xlfn.CONCAT(Y$4,Y$6,IF($AZ54=_xlfn.XLOOKUP($AZ54,仮想キートップ,入力キー),Y$7,Y$10),_xlfn.XLOOKUP($AZ54,仮想キートップ,入力コード),Y$13,$BI54,Y$14,_xlfn.XLOOKUP($AZ54,仮想キートップ,キー位置),Y$15,_xlfn.XLOOKUP($AZ54,仮想キートップ,キー位置),Y$17,IF($AZ54=_xlfn.XLOOKUP($AZ54,仮想キートップ,入力キー),Y$8,Y$9),_xlfn.XLOOKUP($AZ54,仮想キートップ,入力コード),Y$13,$BI54,Y$14,_xlfn.XLOOKUP($AZ54,仮想キートップ,キー位置),Y$16,_xlfn.XLOOKUP($AZ54,仮想キートップ,キー位置),Y$17,Y$5,IF($AZ54=_xlfn.XLOOKUP($AZ54,仮想キートップ,入力キー),Y$7,Y$10),_xlfn.XLOOKUP($AZ54,仮想キートップ,入力コード),Y$13,$BK54,Y$14,_xlfn.XLOOKUP($AZ54,仮想キートップ,キー位置),Y$15,_xlfn.XLOOKUP($AZ54,仮想キートップ,キー位置),Y$17,IF($AZ54=_xlfn.XLOOKUP($AZ54,仮想キートップ,入力キー),Y$12,Y$11),_xlfn.XLOOKUP($AZ54,仮想キートップ,入力コード),Y$13,$BK54,Y$14,_xlfn.XLOOKUP($AZ54,仮想キートップ,キー位置),Y$16,_xlfn.XLOOKUP($AZ54,仮想キートップ,キー位置),IF(COUNTA($AT54:$AT$352)&gt;1,Y$17,Y$18)))),"")</f>
        <v/>
      </c>
      <c r="Z54" s="325"/>
      <c r="AB54" s="28">
        <f t="shared" si="50"/>
        <v>3</v>
      </c>
      <c r="AC54" s="27" t="str">
        <f t="shared" si="51"/>
        <v>A</v>
      </c>
      <c r="AD54" s="27">
        <f t="shared" si="52"/>
        <v>1</v>
      </c>
      <c r="AE54" s="27">
        <f t="shared" si="53"/>
        <v>0</v>
      </c>
      <c r="AF54" s="34">
        <f t="shared" si="54"/>
        <v>622592</v>
      </c>
      <c r="AG54" s="203">
        <f t="shared" si="2"/>
        <v>0</v>
      </c>
      <c r="AH54" s="90"/>
      <c r="AI54" s="466" t="str">
        <f t="shared" si="3"/>
        <v/>
      </c>
      <c r="AJ54" s="57" t="str">
        <f t="shared" si="55"/>
        <v/>
      </c>
      <c r="AK54" s="58">
        <f t="shared" si="56"/>
        <v>0</v>
      </c>
      <c r="AL54" s="56" t="str">
        <f t="shared" si="6"/>
        <v/>
      </c>
      <c r="AM54" s="57" t="str">
        <f t="shared" si="57"/>
        <v/>
      </c>
      <c r="AN54" s="55">
        <f t="shared" si="58"/>
        <v>0</v>
      </c>
      <c r="AO54" s="466" t="str">
        <f t="shared" si="9"/>
        <v/>
      </c>
      <c r="AP54" s="57" t="str">
        <f t="shared" si="59"/>
        <v/>
      </c>
      <c r="AQ54" s="58">
        <f t="shared" si="60"/>
        <v>0</v>
      </c>
      <c r="AR54" s="90"/>
      <c r="AS54" s="275">
        <v>530</v>
      </c>
      <c r="AT54" s="283"/>
      <c r="AU54" s="386" t="s">
        <v>296</v>
      </c>
      <c r="AV54" s="386"/>
      <c r="AW54" s="284"/>
      <c r="AX54" s="285" t="s">
        <v>296</v>
      </c>
      <c r="AY54" s="286"/>
      <c r="AZ54" s="286" t="s">
        <v>27</v>
      </c>
      <c r="BA54" s="286" t="s">
        <v>29</v>
      </c>
      <c r="BB54" s="287" t="s">
        <v>35</v>
      </c>
      <c r="BC54" s="288"/>
      <c r="BD54" s="222" t="str">
        <f t="shared" si="37"/>
        <v/>
      </c>
      <c r="BE54" s="289"/>
      <c r="BF54" s="162"/>
      <c r="BG54" s="140" t="str">
        <f t="shared" si="38"/>
        <v/>
      </c>
      <c r="BH54" s="139"/>
      <c r="BI54" s="140" t="str">
        <f t="shared" si="12"/>
        <v/>
      </c>
      <c r="BJ54" s="364"/>
      <c r="BK54" s="365"/>
    </row>
    <row r="55" spans="1:63" ht="21">
      <c r="A55" s="328"/>
      <c r="B55" s="329"/>
      <c r="C55" s="338"/>
      <c r="D55" s="339"/>
      <c r="E55" s="334"/>
      <c r="F55" s="233" t="str">
        <f t="shared" si="13"/>
        <v/>
      </c>
      <c r="G55" s="101" t="str">
        <f t="shared" si="14"/>
        <v/>
      </c>
      <c r="H55" s="101" t="str">
        <f t="shared" si="15"/>
        <v/>
      </c>
      <c r="I55" s="101" t="str">
        <f t="shared" si="16"/>
        <v/>
      </c>
      <c r="J55" s="101" t="str">
        <f t="shared" si="17"/>
        <v/>
      </c>
      <c r="K55" s="101" t="str">
        <f t="shared" si="18"/>
        <v/>
      </c>
      <c r="L55" s="101" t="str">
        <f t="shared" si="19"/>
        <v/>
      </c>
      <c r="M55" s="101" t="str">
        <f t="shared" si="20"/>
        <v/>
      </c>
      <c r="N55" s="101" t="str">
        <f t="shared" si="21"/>
        <v/>
      </c>
      <c r="O55" s="101" t="str">
        <f t="shared" si="22"/>
        <v/>
      </c>
      <c r="P55" s="101" t="str">
        <f t="shared" si="23"/>
        <v/>
      </c>
      <c r="Q55" s="101" t="str">
        <f t="shared" si="24"/>
        <v/>
      </c>
      <c r="R55" s="101" t="str">
        <f t="shared" si="25"/>
        <v/>
      </c>
      <c r="S55" s="101" t="str">
        <f t="shared" si="26"/>
        <v/>
      </c>
      <c r="T55" s="101" t="str">
        <f t="shared" si="27"/>
        <v/>
      </c>
      <c r="U55" s="329"/>
      <c r="V55" s="107" t="str">
        <f t="shared" si="28"/>
        <v/>
      </c>
      <c r="W55" s="101" t="str">
        <f t="shared" si="29"/>
        <v/>
      </c>
      <c r="X55" s="101" t="str">
        <f t="shared" si="30"/>
        <v/>
      </c>
      <c r="Y55" s="108" t="str">
        <f>IF(AND($AT55&lt;&gt;"",$AB55=1),_xlfn.CONCAT(Y$3,PROPER(_xlfn.XLOOKUP($AZ55,入力キー,入力コード)),IF(OR($BK55="",$BK55=$BI55),_xlfn.CONCAT(Y$4,IF($AZ55=_xlfn.XLOOKUP($AZ55,仮想キートップ,入力キー),Y$7,Y$10),_xlfn.XLOOKUP($AZ55,仮想キートップ,入力コード),Y$13,$BI55,Y$14,_xlfn.XLOOKUP($AZ55,仮想キートップ,キー位置),Y$15,_xlfn.XLOOKUP($AZ55,仮想キートップ,キー位置),Y$17,IF($AZ55=_xlfn.XLOOKUP($AZ55,仮想キートップ,入力キー),Y$12,Y$11),_xlfn.XLOOKUP($AZ55,仮想キートップ,入力コード),Y$13,$BI55,Y$14,_xlfn.XLOOKUP($AZ55,仮想キートップ,キー位置),Y$16,_xlfn.XLOOKUP($AZ55,仮想キートップ,キー位置),IF(COUNTA($AT55:$AT$352)&gt;1,Y$17,Y$18)),_xlfn.CONCAT(Y$4,Y$6,IF($AZ55=_xlfn.XLOOKUP($AZ55,仮想キートップ,入力キー),Y$7,Y$10),_xlfn.XLOOKUP($AZ55,仮想キートップ,入力コード),Y$13,$BI55,Y$14,_xlfn.XLOOKUP($AZ55,仮想キートップ,キー位置),Y$15,_xlfn.XLOOKUP($AZ55,仮想キートップ,キー位置),Y$17,IF($AZ55=_xlfn.XLOOKUP($AZ55,仮想キートップ,入力キー),Y$8,Y$9),_xlfn.XLOOKUP($AZ55,仮想キートップ,入力コード),Y$13,$BI55,Y$14,_xlfn.XLOOKUP($AZ55,仮想キートップ,キー位置),Y$16,_xlfn.XLOOKUP($AZ55,仮想キートップ,キー位置),Y$17,Y$5,IF($AZ55=_xlfn.XLOOKUP($AZ55,仮想キートップ,入力キー),Y$7,Y$10),_xlfn.XLOOKUP($AZ55,仮想キートップ,入力コード),Y$13,$BK55,Y$14,_xlfn.XLOOKUP($AZ55,仮想キートップ,キー位置),Y$15,_xlfn.XLOOKUP($AZ55,仮想キートップ,キー位置),Y$17,IF($AZ55=_xlfn.XLOOKUP($AZ55,仮想キートップ,入力キー),Y$12,Y$11),_xlfn.XLOOKUP($AZ55,仮想キートップ,入力コード),Y$13,$BK55,Y$14,_xlfn.XLOOKUP($AZ55,仮想キートップ,キー位置),Y$16,_xlfn.XLOOKUP($AZ55,仮想キートップ,キー位置),IF(COUNTA($AT55:$AT$352)&gt;1,Y$17,Y$18)))),"")</f>
        <v/>
      </c>
      <c r="Z55" s="325"/>
      <c r="AB55" s="28">
        <f t="shared" si="50"/>
        <v>3</v>
      </c>
      <c r="AC55" s="27" t="str">
        <f t="shared" si="51"/>
        <v>A</v>
      </c>
      <c r="AD55" s="27">
        <f t="shared" si="52"/>
        <v>1</v>
      </c>
      <c r="AE55" s="27">
        <f t="shared" si="53"/>
        <v>0</v>
      </c>
      <c r="AF55" s="34">
        <f t="shared" si="54"/>
        <v>1146880</v>
      </c>
      <c r="AG55" s="203">
        <f t="shared" si="2"/>
        <v>0</v>
      </c>
      <c r="AH55" s="90"/>
      <c r="AI55" s="466" t="str">
        <f t="shared" si="3"/>
        <v/>
      </c>
      <c r="AJ55" s="57" t="str">
        <f t="shared" si="55"/>
        <v/>
      </c>
      <c r="AK55" s="58">
        <f t="shared" si="56"/>
        <v>0</v>
      </c>
      <c r="AL55" s="56" t="str">
        <f t="shared" si="6"/>
        <v/>
      </c>
      <c r="AM55" s="57" t="str">
        <f t="shared" si="57"/>
        <v/>
      </c>
      <c r="AN55" s="55">
        <f t="shared" si="58"/>
        <v>0</v>
      </c>
      <c r="AO55" s="466" t="str">
        <f t="shared" si="9"/>
        <v/>
      </c>
      <c r="AP55" s="57" t="str">
        <f t="shared" si="59"/>
        <v/>
      </c>
      <c r="AQ55" s="58">
        <f t="shared" si="60"/>
        <v>0</v>
      </c>
      <c r="AR55" s="90"/>
      <c r="AS55" s="275">
        <v>531</v>
      </c>
      <c r="AT55" s="283"/>
      <c r="AU55" s="386" t="s">
        <v>296</v>
      </c>
      <c r="AV55" s="386"/>
      <c r="AW55" s="284"/>
      <c r="AX55" s="285" t="s">
        <v>296</v>
      </c>
      <c r="AY55" s="286"/>
      <c r="AZ55" s="286" t="s">
        <v>27</v>
      </c>
      <c r="BA55" s="286" t="s">
        <v>29</v>
      </c>
      <c r="BB55" s="287" t="s">
        <v>37</v>
      </c>
      <c r="BC55" s="288"/>
      <c r="BD55" s="222" t="str">
        <f t="shared" si="37"/>
        <v/>
      </c>
      <c r="BE55" s="289"/>
      <c r="BF55" s="162"/>
      <c r="BG55" s="140" t="str">
        <f t="shared" si="38"/>
        <v/>
      </c>
      <c r="BH55" s="139"/>
      <c r="BI55" s="140" t="str">
        <f t="shared" si="12"/>
        <v/>
      </c>
      <c r="BJ55" s="364"/>
      <c r="BK55" s="365"/>
    </row>
    <row r="56" spans="1:63" ht="21">
      <c r="A56" s="328"/>
      <c r="B56" s="329"/>
      <c r="C56" s="338"/>
      <c r="D56" s="339"/>
      <c r="E56" s="334"/>
      <c r="F56" s="233" t="str">
        <f t="shared" si="13"/>
        <v/>
      </c>
      <c r="G56" s="101" t="str">
        <f t="shared" si="14"/>
        <v/>
      </c>
      <c r="H56" s="101" t="str">
        <f t="shared" si="15"/>
        <v/>
      </c>
      <c r="I56" s="101" t="str">
        <f t="shared" si="16"/>
        <v/>
      </c>
      <c r="J56" s="101" t="str">
        <f t="shared" si="17"/>
        <v/>
      </c>
      <c r="K56" s="101" t="str">
        <f t="shared" si="18"/>
        <v/>
      </c>
      <c r="L56" s="101" t="str">
        <f t="shared" si="19"/>
        <v/>
      </c>
      <c r="M56" s="101" t="str">
        <f t="shared" si="20"/>
        <v/>
      </c>
      <c r="N56" s="101" t="str">
        <f t="shared" si="21"/>
        <v/>
      </c>
      <c r="O56" s="101" t="str">
        <f t="shared" si="22"/>
        <v/>
      </c>
      <c r="P56" s="101" t="str">
        <f t="shared" si="23"/>
        <v/>
      </c>
      <c r="Q56" s="101" t="str">
        <f t="shared" si="24"/>
        <v/>
      </c>
      <c r="R56" s="101" t="str">
        <f t="shared" si="25"/>
        <v/>
      </c>
      <c r="S56" s="101" t="str">
        <f t="shared" si="26"/>
        <v/>
      </c>
      <c r="T56" s="101" t="str">
        <f t="shared" si="27"/>
        <v/>
      </c>
      <c r="U56" s="329"/>
      <c r="V56" s="107" t="str">
        <f t="shared" si="28"/>
        <v/>
      </c>
      <c r="W56" s="101" t="str">
        <f t="shared" si="29"/>
        <v/>
      </c>
      <c r="X56" s="101" t="str">
        <f t="shared" si="30"/>
        <v/>
      </c>
      <c r="Y56" s="108" t="str">
        <f>IF(AND($AT56&lt;&gt;"",$AB56=1),_xlfn.CONCAT(Y$3,PROPER(_xlfn.XLOOKUP($AZ56,入力キー,入力コード)),IF(OR($BK56="",$BK56=$BI56),_xlfn.CONCAT(Y$4,IF($AZ56=_xlfn.XLOOKUP($AZ56,仮想キートップ,入力キー),Y$7,Y$10),_xlfn.XLOOKUP($AZ56,仮想キートップ,入力コード),Y$13,$BI56,Y$14,_xlfn.XLOOKUP($AZ56,仮想キートップ,キー位置),Y$15,_xlfn.XLOOKUP($AZ56,仮想キートップ,キー位置),Y$17,IF($AZ56=_xlfn.XLOOKUP($AZ56,仮想キートップ,入力キー),Y$12,Y$11),_xlfn.XLOOKUP($AZ56,仮想キートップ,入力コード),Y$13,$BI56,Y$14,_xlfn.XLOOKUP($AZ56,仮想キートップ,キー位置),Y$16,_xlfn.XLOOKUP($AZ56,仮想キートップ,キー位置),IF(COUNTA($AT56:$AT$352)&gt;1,Y$17,Y$18)),_xlfn.CONCAT(Y$4,Y$6,IF($AZ56=_xlfn.XLOOKUP($AZ56,仮想キートップ,入力キー),Y$7,Y$10),_xlfn.XLOOKUP($AZ56,仮想キートップ,入力コード),Y$13,$BI56,Y$14,_xlfn.XLOOKUP($AZ56,仮想キートップ,キー位置),Y$15,_xlfn.XLOOKUP($AZ56,仮想キートップ,キー位置),Y$17,IF($AZ56=_xlfn.XLOOKUP($AZ56,仮想キートップ,入力キー),Y$8,Y$9),_xlfn.XLOOKUP($AZ56,仮想キートップ,入力コード),Y$13,$BI56,Y$14,_xlfn.XLOOKUP($AZ56,仮想キートップ,キー位置),Y$16,_xlfn.XLOOKUP($AZ56,仮想キートップ,キー位置),Y$17,Y$5,IF($AZ56=_xlfn.XLOOKUP($AZ56,仮想キートップ,入力キー),Y$7,Y$10),_xlfn.XLOOKUP($AZ56,仮想キートップ,入力コード),Y$13,$BK56,Y$14,_xlfn.XLOOKUP($AZ56,仮想キートップ,キー位置),Y$15,_xlfn.XLOOKUP($AZ56,仮想キートップ,キー位置),Y$17,IF($AZ56=_xlfn.XLOOKUP($AZ56,仮想キートップ,入力キー),Y$12,Y$11),_xlfn.XLOOKUP($AZ56,仮想キートップ,入力コード),Y$13,$BK56,Y$14,_xlfn.XLOOKUP($AZ56,仮想キートップ,キー位置),Y$16,_xlfn.XLOOKUP($AZ56,仮想キートップ,キー位置),IF(COUNTA($AT56:$AT$352)&gt;1,Y$17,Y$18)))),"")</f>
        <v/>
      </c>
      <c r="Z56" s="325"/>
      <c r="AB56" s="28">
        <f t="shared" si="50"/>
        <v>3</v>
      </c>
      <c r="AC56" s="27" t="str">
        <f t="shared" si="51"/>
        <v>A</v>
      </c>
      <c r="AD56" s="27">
        <f t="shared" si="52"/>
        <v>1</v>
      </c>
      <c r="AE56" s="27">
        <f t="shared" si="53"/>
        <v>0</v>
      </c>
      <c r="AF56" s="34">
        <f t="shared" si="54"/>
        <v>2195456</v>
      </c>
      <c r="AG56" s="203">
        <f t="shared" si="2"/>
        <v>0</v>
      </c>
      <c r="AH56" s="90"/>
      <c r="AI56" s="466" t="str">
        <f t="shared" si="3"/>
        <v/>
      </c>
      <c r="AJ56" s="57" t="str">
        <f t="shared" si="55"/>
        <v/>
      </c>
      <c r="AK56" s="58">
        <f t="shared" si="56"/>
        <v>0</v>
      </c>
      <c r="AL56" s="56" t="str">
        <f t="shared" si="6"/>
        <v/>
      </c>
      <c r="AM56" s="57" t="str">
        <f t="shared" si="57"/>
        <v/>
      </c>
      <c r="AN56" s="55">
        <f t="shared" si="58"/>
        <v>0</v>
      </c>
      <c r="AO56" s="466" t="str">
        <f t="shared" si="9"/>
        <v/>
      </c>
      <c r="AP56" s="57" t="str">
        <f t="shared" si="59"/>
        <v/>
      </c>
      <c r="AQ56" s="58">
        <f t="shared" si="60"/>
        <v>0</v>
      </c>
      <c r="AR56" s="90"/>
      <c r="AS56" s="275">
        <v>532</v>
      </c>
      <c r="AT56" s="283"/>
      <c r="AU56" s="386" t="s">
        <v>296</v>
      </c>
      <c r="AV56" s="386"/>
      <c r="AW56" s="284"/>
      <c r="AX56" s="285" t="s">
        <v>296</v>
      </c>
      <c r="AY56" s="286"/>
      <c r="AZ56" s="286" t="s">
        <v>27</v>
      </c>
      <c r="BA56" s="286" t="s">
        <v>29</v>
      </c>
      <c r="BB56" s="287" t="s">
        <v>39</v>
      </c>
      <c r="BC56" s="288"/>
      <c r="BD56" s="222" t="str">
        <f t="shared" si="37"/>
        <v/>
      </c>
      <c r="BE56" s="289"/>
      <c r="BF56" s="162"/>
      <c r="BG56" s="140" t="str">
        <f t="shared" si="38"/>
        <v/>
      </c>
      <c r="BH56" s="139"/>
      <c r="BI56" s="140" t="str">
        <f t="shared" si="12"/>
        <v/>
      </c>
      <c r="BJ56" s="364"/>
      <c r="BK56" s="365"/>
    </row>
    <row r="57" spans="1:63" ht="21">
      <c r="A57" s="328"/>
      <c r="B57" s="329"/>
      <c r="C57" s="338"/>
      <c r="D57" s="339"/>
      <c r="E57" s="334"/>
      <c r="F57" s="233" t="str">
        <f t="shared" si="13"/>
        <v/>
      </c>
      <c r="G57" s="101" t="str">
        <f t="shared" si="14"/>
        <v/>
      </c>
      <c r="H57" s="101" t="str">
        <f t="shared" si="15"/>
        <v/>
      </c>
      <c r="I57" s="101" t="str">
        <f t="shared" si="16"/>
        <v/>
      </c>
      <c r="J57" s="101" t="str">
        <f t="shared" si="17"/>
        <v/>
      </c>
      <c r="K57" s="101" t="str">
        <f t="shared" si="18"/>
        <v/>
      </c>
      <c r="L57" s="101" t="str">
        <f t="shared" si="19"/>
        <v/>
      </c>
      <c r="M57" s="101" t="str">
        <f t="shared" si="20"/>
        <v/>
      </c>
      <c r="N57" s="101" t="str">
        <f t="shared" si="21"/>
        <v/>
      </c>
      <c r="O57" s="101" t="str">
        <f t="shared" si="22"/>
        <v/>
      </c>
      <c r="P57" s="101" t="str">
        <f t="shared" si="23"/>
        <v/>
      </c>
      <c r="Q57" s="101" t="str">
        <f t="shared" si="24"/>
        <v/>
      </c>
      <c r="R57" s="101" t="str">
        <f t="shared" si="25"/>
        <v/>
      </c>
      <c r="S57" s="101" t="str">
        <f t="shared" si="26"/>
        <v/>
      </c>
      <c r="T57" s="101" t="str">
        <f t="shared" si="27"/>
        <v/>
      </c>
      <c r="U57" s="329"/>
      <c r="V57" s="107" t="str">
        <f t="shared" si="28"/>
        <v/>
      </c>
      <c r="W57" s="101" t="str">
        <f t="shared" si="29"/>
        <v/>
      </c>
      <c r="X57" s="101" t="str">
        <f t="shared" si="30"/>
        <v/>
      </c>
      <c r="Y57" s="108" t="str">
        <f>IF(AND($AT57&lt;&gt;"",$AB57=1),_xlfn.CONCAT(Y$3,PROPER(_xlfn.XLOOKUP($AZ57,入力キー,入力コード)),IF(OR($BK57="",$BK57=$BI57),_xlfn.CONCAT(Y$4,IF($AZ57=_xlfn.XLOOKUP($AZ57,仮想キートップ,入力キー),Y$7,Y$10),_xlfn.XLOOKUP($AZ57,仮想キートップ,入力コード),Y$13,$BI57,Y$14,_xlfn.XLOOKUP($AZ57,仮想キートップ,キー位置),Y$15,_xlfn.XLOOKUP($AZ57,仮想キートップ,キー位置),Y$17,IF($AZ57=_xlfn.XLOOKUP($AZ57,仮想キートップ,入力キー),Y$12,Y$11),_xlfn.XLOOKUP($AZ57,仮想キートップ,入力コード),Y$13,$BI57,Y$14,_xlfn.XLOOKUP($AZ57,仮想キートップ,キー位置),Y$16,_xlfn.XLOOKUP($AZ57,仮想キートップ,キー位置),IF(COUNTA($AT57:$AT$352)&gt;1,Y$17,Y$18)),_xlfn.CONCAT(Y$4,Y$6,IF($AZ57=_xlfn.XLOOKUP($AZ57,仮想キートップ,入力キー),Y$7,Y$10),_xlfn.XLOOKUP($AZ57,仮想キートップ,入力コード),Y$13,$BI57,Y$14,_xlfn.XLOOKUP($AZ57,仮想キートップ,キー位置),Y$15,_xlfn.XLOOKUP($AZ57,仮想キートップ,キー位置),Y$17,IF($AZ57=_xlfn.XLOOKUP($AZ57,仮想キートップ,入力キー),Y$8,Y$9),_xlfn.XLOOKUP($AZ57,仮想キートップ,入力コード),Y$13,$BI57,Y$14,_xlfn.XLOOKUP($AZ57,仮想キートップ,キー位置),Y$16,_xlfn.XLOOKUP($AZ57,仮想キートップ,キー位置),Y$17,Y$5,IF($AZ57=_xlfn.XLOOKUP($AZ57,仮想キートップ,入力キー),Y$7,Y$10),_xlfn.XLOOKUP($AZ57,仮想キートップ,入力コード),Y$13,$BK57,Y$14,_xlfn.XLOOKUP($AZ57,仮想キートップ,キー位置),Y$15,_xlfn.XLOOKUP($AZ57,仮想キートップ,キー位置),Y$17,IF($AZ57=_xlfn.XLOOKUP($AZ57,仮想キートップ,入力キー),Y$12,Y$11),_xlfn.XLOOKUP($AZ57,仮想キートップ,入力コード),Y$13,$BK57,Y$14,_xlfn.XLOOKUP($AZ57,仮想キートップ,キー位置),Y$16,_xlfn.XLOOKUP($AZ57,仮想キートップ,キー位置),IF(COUNTA($AT57:$AT$352)&gt;1,Y$17,Y$18)))),"")</f>
        <v/>
      </c>
      <c r="Z57" s="325"/>
      <c r="AB57" s="28">
        <f t="shared" si="50"/>
        <v>3</v>
      </c>
      <c r="AC57" s="27" t="str">
        <f t="shared" si="51"/>
        <v>A</v>
      </c>
      <c r="AD57" s="27">
        <f t="shared" si="52"/>
        <v>1</v>
      </c>
      <c r="AE57" s="27">
        <f t="shared" si="53"/>
        <v>0</v>
      </c>
      <c r="AF57" s="34">
        <f t="shared" si="54"/>
        <v>4292608</v>
      </c>
      <c r="AG57" s="203">
        <f t="shared" si="2"/>
        <v>0</v>
      </c>
      <c r="AH57" s="90"/>
      <c r="AI57" s="466" t="str">
        <f t="shared" si="3"/>
        <v/>
      </c>
      <c r="AJ57" s="57" t="str">
        <f t="shared" si="55"/>
        <v/>
      </c>
      <c r="AK57" s="58">
        <f t="shared" si="56"/>
        <v>0</v>
      </c>
      <c r="AL57" s="56" t="str">
        <f t="shared" si="6"/>
        <v/>
      </c>
      <c r="AM57" s="57" t="str">
        <f t="shared" si="57"/>
        <v/>
      </c>
      <c r="AN57" s="55">
        <f t="shared" si="58"/>
        <v>0</v>
      </c>
      <c r="AO57" s="466" t="str">
        <f t="shared" si="9"/>
        <v/>
      </c>
      <c r="AP57" s="57" t="str">
        <f t="shared" si="59"/>
        <v/>
      </c>
      <c r="AQ57" s="58">
        <f t="shared" si="60"/>
        <v>0</v>
      </c>
      <c r="AR57" s="90"/>
      <c r="AS57" s="275">
        <v>533</v>
      </c>
      <c r="AT57" s="283"/>
      <c r="AU57" s="386" t="s">
        <v>296</v>
      </c>
      <c r="AV57" s="386"/>
      <c r="AW57" s="284"/>
      <c r="AX57" s="285" t="s">
        <v>296</v>
      </c>
      <c r="AY57" s="286"/>
      <c r="AZ57" s="286" t="s">
        <v>27</v>
      </c>
      <c r="BA57" s="286" t="s">
        <v>29</v>
      </c>
      <c r="BB57" s="287" t="s">
        <v>41</v>
      </c>
      <c r="BC57" s="288"/>
      <c r="BD57" s="222" t="str">
        <f t="shared" si="37"/>
        <v/>
      </c>
      <c r="BE57" s="289"/>
      <c r="BF57" s="162"/>
      <c r="BG57" s="140" t="str">
        <f t="shared" si="38"/>
        <v/>
      </c>
      <c r="BH57" s="139"/>
      <c r="BI57" s="140" t="str">
        <f t="shared" si="12"/>
        <v/>
      </c>
      <c r="BJ57" s="364"/>
      <c r="BK57" s="365"/>
    </row>
    <row r="58" spans="1:63" ht="21">
      <c r="A58" s="328"/>
      <c r="B58" s="329"/>
      <c r="C58" s="338"/>
      <c r="D58" s="339"/>
      <c r="E58" s="334"/>
      <c r="F58" s="233" t="str">
        <f t="shared" si="13"/>
        <v/>
      </c>
      <c r="G58" s="101" t="str">
        <f t="shared" si="14"/>
        <v/>
      </c>
      <c r="H58" s="101" t="str">
        <f t="shared" si="15"/>
        <v/>
      </c>
      <c r="I58" s="101" t="str">
        <f t="shared" si="16"/>
        <v/>
      </c>
      <c r="J58" s="101" t="str">
        <f t="shared" si="17"/>
        <v/>
      </c>
      <c r="K58" s="101" t="str">
        <f t="shared" si="18"/>
        <v/>
      </c>
      <c r="L58" s="101" t="str">
        <f t="shared" si="19"/>
        <v/>
      </c>
      <c r="M58" s="101" t="str">
        <f t="shared" si="20"/>
        <v/>
      </c>
      <c r="N58" s="101" t="str">
        <f t="shared" si="21"/>
        <v/>
      </c>
      <c r="O58" s="101" t="str">
        <f t="shared" si="22"/>
        <v/>
      </c>
      <c r="P58" s="101" t="str">
        <f t="shared" si="23"/>
        <v/>
      </c>
      <c r="Q58" s="101" t="str">
        <f t="shared" si="24"/>
        <v/>
      </c>
      <c r="R58" s="101" t="str">
        <f t="shared" si="25"/>
        <v/>
      </c>
      <c r="S58" s="101" t="str">
        <f t="shared" si="26"/>
        <v/>
      </c>
      <c r="T58" s="101" t="str">
        <f t="shared" si="27"/>
        <v/>
      </c>
      <c r="U58" s="329"/>
      <c r="V58" s="107" t="str">
        <f t="shared" si="28"/>
        <v/>
      </c>
      <c r="W58" s="101" t="str">
        <f t="shared" si="29"/>
        <v/>
      </c>
      <c r="X58" s="101" t="str">
        <f t="shared" si="30"/>
        <v/>
      </c>
      <c r="Y58" s="108" t="str">
        <f>IF(AND($AT58&lt;&gt;"",$AB58=1),_xlfn.CONCAT(Y$3,PROPER(_xlfn.XLOOKUP($AZ58,入力キー,入力コード)),IF(OR($BK58="",$BK58=$BI58),_xlfn.CONCAT(Y$4,IF($AZ58=_xlfn.XLOOKUP($AZ58,仮想キートップ,入力キー),Y$7,Y$10),_xlfn.XLOOKUP($AZ58,仮想キートップ,入力コード),Y$13,$BI58,Y$14,_xlfn.XLOOKUP($AZ58,仮想キートップ,キー位置),Y$15,_xlfn.XLOOKUP($AZ58,仮想キートップ,キー位置),Y$17,IF($AZ58=_xlfn.XLOOKUP($AZ58,仮想キートップ,入力キー),Y$12,Y$11),_xlfn.XLOOKUP($AZ58,仮想キートップ,入力コード),Y$13,$BI58,Y$14,_xlfn.XLOOKUP($AZ58,仮想キートップ,キー位置),Y$16,_xlfn.XLOOKUP($AZ58,仮想キートップ,キー位置),IF(COUNTA($AT58:$AT$352)&gt;1,Y$17,Y$18)),_xlfn.CONCAT(Y$4,Y$6,IF($AZ58=_xlfn.XLOOKUP($AZ58,仮想キートップ,入力キー),Y$7,Y$10),_xlfn.XLOOKUP($AZ58,仮想キートップ,入力コード),Y$13,$BI58,Y$14,_xlfn.XLOOKUP($AZ58,仮想キートップ,キー位置),Y$15,_xlfn.XLOOKUP($AZ58,仮想キートップ,キー位置),Y$17,IF($AZ58=_xlfn.XLOOKUP($AZ58,仮想キートップ,入力キー),Y$8,Y$9),_xlfn.XLOOKUP($AZ58,仮想キートップ,入力コード),Y$13,$BI58,Y$14,_xlfn.XLOOKUP($AZ58,仮想キートップ,キー位置),Y$16,_xlfn.XLOOKUP($AZ58,仮想キートップ,キー位置),Y$17,Y$5,IF($AZ58=_xlfn.XLOOKUP($AZ58,仮想キートップ,入力キー),Y$7,Y$10),_xlfn.XLOOKUP($AZ58,仮想キートップ,入力コード),Y$13,$BK58,Y$14,_xlfn.XLOOKUP($AZ58,仮想キートップ,キー位置),Y$15,_xlfn.XLOOKUP($AZ58,仮想キートップ,キー位置),Y$17,IF($AZ58=_xlfn.XLOOKUP($AZ58,仮想キートップ,入力キー),Y$12,Y$11),_xlfn.XLOOKUP($AZ58,仮想キートップ,入力コード),Y$13,$BK58,Y$14,_xlfn.XLOOKUP($AZ58,仮想キートップ,キー位置),Y$16,_xlfn.XLOOKUP($AZ58,仮想キートップ,キー位置),IF(COUNTA($AT58:$AT$352)&gt;1,Y$17,Y$18)))),"")</f>
        <v/>
      </c>
      <c r="Z58" s="325"/>
      <c r="AB58" s="28">
        <f t="shared" si="50"/>
        <v>3</v>
      </c>
      <c r="AC58" s="27" t="str">
        <f t="shared" si="51"/>
        <v>A</v>
      </c>
      <c r="AD58" s="27">
        <f t="shared" si="52"/>
        <v>1</v>
      </c>
      <c r="AE58" s="27">
        <f t="shared" si="53"/>
        <v>0</v>
      </c>
      <c r="AF58" s="34">
        <f t="shared" si="54"/>
        <v>8486912</v>
      </c>
      <c r="AG58" s="203">
        <f t="shared" si="2"/>
        <v>0</v>
      </c>
      <c r="AH58" s="90"/>
      <c r="AI58" s="466" t="str">
        <f t="shared" si="3"/>
        <v/>
      </c>
      <c r="AJ58" s="57" t="str">
        <f t="shared" si="55"/>
        <v/>
      </c>
      <c r="AK58" s="58">
        <f t="shared" si="56"/>
        <v>0</v>
      </c>
      <c r="AL58" s="56" t="str">
        <f t="shared" si="6"/>
        <v/>
      </c>
      <c r="AM58" s="57" t="str">
        <f t="shared" si="57"/>
        <v/>
      </c>
      <c r="AN58" s="55">
        <f t="shared" si="58"/>
        <v>0</v>
      </c>
      <c r="AO58" s="466" t="str">
        <f t="shared" si="9"/>
        <v/>
      </c>
      <c r="AP58" s="57" t="str">
        <f t="shared" si="59"/>
        <v/>
      </c>
      <c r="AQ58" s="58">
        <f t="shared" si="60"/>
        <v>0</v>
      </c>
      <c r="AR58" s="90"/>
      <c r="AS58" s="275">
        <v>534</v>
      </c>
      <c r="AT58" s="283"/>
      <c r="AU58" s="386" t="s">
        <v>296</v>
      </c>
      <c r="AV58" s="386"/>
      <c r="AW58" s="284"/>
      <c r="AX58" s="285" t="s">
        <v>296</v>
      </c>
      <c r="AY58" s="286"/>
      <c r="AZ58" s="286" t="s">
        <v>27</v>
      </c>
      <c r="BA58" s="286" t="s">
        <v>29</v>
      </c>
      <c r="BB58" s="287" t="s">
        <v>42</v>
      </c>
      <c r="BC58" s="288"/>
      <c r="BD58" s="222" t="str">
        <f t="shared" si="37"/>
        <v/>
      </c>
      <c r="BE58" s="289"/>
      <c r="BF58" s="162"/>
      <c r="BG58" s="140" t="str">
        <f t="shared" si="38"/>
        <v/>
      </c>
      <c r="BH58" s="139"/>
      <c r="BI58" s="140" t="str">
        <f t="shared" si="12"/>
        <v/>
      </c>
      <c r="BJ58" s="364"/>
      <c r="BK58" s="365"/>
    </row>
    <row r="59" spans="1:63" ht="21">
      <c r="A59" s="328"/>
      <c r="B59" s="329"/>
      <c r="C59" s="338"/>
      <c r="D59" s="339"/>
      <c r="E59" s="334"/>
      <c r="F59" s="233" t="str">
        <f t="shared" si="13"/>
        <v/>
      </c>
      <c r="G59" s="101" t="str">
        <f t="shared" si="14"/>
        <v/>
      </c>
      <c r="H59" s="101" t="str">
        <f t="shared" si="15"/>
        <v/>
      </c>
      <c r="I59" s="101" t="str">
        <f t="shared" si="16"/>
        <v/>
      </c>
      <c r="J59" s="101" t="str">
        <f t="shared" si="17"/>
        <v/>
      </c>
      <c r="K59" s="101" t="str">
        <f t="shared" si="18"/>
        <v/>
      </c>
      <c r="L59" s="101" t="str">
        <f t="shared" si="19"/>
        <v/>
      </c>
      <c r="M59" s="101" t="str">
        <f t="shared" si="20"/>
        <v/>
      </c>
      <c r="N59" s="101" t="str">
        <f t="shared" si="21"/>
        <v/>
      </c>
      <c r="O59" s="101" t="str">
        <f t="shared" si="22"/>
        <v/>
      </c>
      <c r="P59" s="101" t="str">
        <f t="shared" si="23"/>
        <v/>
      </c>
      <c r="Q59" s="101" t="str">
        <f t="shared" si="24"/>
        <v/>
      </c>
      <c r="R59" s="101" t="str">
        <f t="shared" si="25"/>
        <v/>
      </c>
      <c r="S59" s="101" t="str">
        <f t="shared" si="26"/>
        <v/>
      </c>
      <c r="T59" s="101" t="str">
        <f t="shared" si="27"/>
        <v/>
      </c>
      <c r="U59" s="329"/>
      <c r="V59" s="107" t="str">
        <f t="shared" si="28"/>
        <v/>
      </c>
      <c r="W59" s="101" t="str">
        <f t="shared" si="29"/>
        <v/>
      </c>
      <c r="X59" s="101" t="str">
        <f t="shared" si="30"/>
        <v/>
      </c>
      <c r="Y59" s="108" t="str">
        <f>IF(AND($AT59&lt;&gt;"",$AB59=1),_xlfn.CONCAT(Y$3,PROPER(_xlfn.XLOOKUP($AZ59,入力キー,入力コード)),IF(OR($BK59="",$BK59=$BI59),_xlfn.CONCAT(Y$4,IF($AZ59=_xlfn.XLOOKUP($AZ59,仮想キートップ,入力キー),Y$7,Y$10),_xlfn.XLOOKUP($AZ59,仮想キートップ,入力コード),Y$13,$BI59,Y$14,_xlfn.XLOOKUP($AZ59,仮想キートップ,キー位置),Y$15,_xlfn.XLOOKUP($AZ59,仮想キートップ,キー位置),Y$17,IF($AZ59=_xlfn.XLOOKUP($AZ59,仮想キートップ,入力キー),Y$12,Y$11),_xlfn.XLOOKUP($AZ59,仮想キートップ,入力コード),Y$13,$BI59,Y$14,_xlfn.XLOOKUP($AZ59,仮想キートップ,キー位置),Y$16,_xlfn.XLOOKUP($AZ59,仮想キートップ,キー位置),IF(COUNTA($AT59:$AT$352)&gt;1,Y$17,Y$18)),_xlfn.CONCAT(Y$4,Y$6,IF($AZ59=_xlfn.XLOOKUP($AZ59,仮想キートップ,入力キー),Y$7,Y$10),_xlfn.XLOOKUP($AZ59,仮想キートップ,入力コード),Y$13,$BI59,Y$14,_xlfn.XLOOKUP($AZ59,仮想キートップ,キー位置),Y$15,_xlfn.XLOOKUP($AZ59,仮想キートップ,キー位置),Y$17,IF($AZ59=_xlfn.XLOOKUP($AZ59,仮想キートップ,入力キー),Y$8,Y$9),_xlfn.XLOOKUP($AZ59,仮想キートップ,入力コード),Y$13,$BI59,Y$14,_xlfn.XLOOKUP($AZ59,仮想キートップ,キー位置),Y$16,_xlfn.XLOOKUP($AZ59,仮想キートップ,キー位置),Y$17,Y$5,IF($AZ59=_xlfn.XLOOKUP($AZ59,仮想キートップ,入力キー),Y$7,Y$10),_xlfn.XLOOKUP($AZ59,仮想キートップ,入力コード),Y$13,$BK59,Y$14,_xlfn.XLOOKUP($AZ59,仮想キートップ,キー位置),Y$15,_xlfn.XLOOKUP($AZ59,仮想キートップ,キー位置),Y$17,IF($AZ59=_xlfn.XLOOKUP($AZ59,仮想キートップ,入力キー),Y$12,Y$11),_xlfn.XLOOKUP($AZ59,仮想キートップ,入力コード),Y$13,$BK59,Y$14,_xlfn.XLOOKUP($AZ59,仮想キートップ,キー位置),Y$16,_xlfn.XLOOKUP($AZ59,仮想キートップ,キー位置),IF(COUNTA($AT59:$AT$352)&gt;1,Y$17,Y$18)))),"")</f>
        <v/>
      </c>
      <c r="Z59" s="325"/>
      <c r="AB59" s="28">
        <f t="shared" si="50"/>
        <v>3</v>
      </c>
      <c r="AC59" s="27" t="str">
        <f t="shared" si="51"/>
        <v>A</v>
      </c>
      <c r="AD59" s="27">
        <f t="shared" si="52"/>
        <v>1</v>
      </c>
      <c r="AE59" s="27">
        <f t="shared" si="53"/>
        <v>0</v>
      </c>
      <c r="AF59" s="34">
        <f t="shared" si="54"/>
        <v>16875520</v>
      </c>
      <c r="AG59" s="203">
        <f t="shared" si="2"/>
        <v>0</v>
      </c>
      <c r="AH59" s="90"/>
      <c r="AI59" s="466" t="str">
        <f t="shared" si="3"/>
        <v/>
      </c>
      <c r="AJ59" s="57" t="str">
        <f t="shared" si="55"/>
        <v/>
      </c>
      <c r="AK59" s="58">
        <f t="shared" si="56"/>
        <v>0</v>
      </c>
      <c r="AL59" s="56" t="str">
        <f t="shared" si="6"/>
        <v/>
      </c>
      <c r="AM59" s="57" t="str">
        <f t="shared" si="57"/>
        <v/>
      </c>
      <c r="AN59" s="55">
        <f t="shared" si="58"/>
        <v>0</v>
      </c>
      <c r="AO59" s="466" t="str">
        <f t="shared" si="9"/>
        <v/>
      </c>
      <c r="AP59" s="57" t="str">
        <f t="shared" si="59"/>
        <v/>
      </c>
      <c r="AQ59" s="58">
        <f t="shared" si="60"/>
        <v>0</v>
      </c>
      <c r="AR59" s="90"/>
      <c r="AS59" s="275">
        <v>535</v>
      </c>
      <c r="AT59" s="283"/>
      <c r="AU59" s="386" t="s">
        <v>296</v>
      </c>
      <c r="AV59" s="386"/>
      <c r="AW59" s="284"/>
      <c r="AX59" s="285" t="s">
        <v>296</v>
      </c>
      <c r="AY59" s="286"/>
      <c r="AZ59" s="286" t="s">
        <v>27</v>
      </c>
      <c r="BA59" s="286" t="s">
        <v>29</v>
      </c>
      <c r="BB59" s="287" t="s">
        <v>43</v>
      </c>
      <c r="BC59" s="288"/>
      <c r="BD59" s="222" t="str">
        <f t="shared" si="37"/>
        <v/>
      </c>
      <c r="BE59" s="289"/>
      <c r="BF59" s="162"/>
      <c r="BG59" s="140" t="str">
        <f t="shared" si="38"/>
        <v/>
      </c>
      <c r="BH59" s="139"/>
      <c r="BI59" s="140" t="str">
        <f t="shared" si="12"/>
        <v/>
      </c>
      <c r="BJ59" s="364"/>
      <c r="BK59" s="365"/>
    </row>
    <row r="60" spans="1:63" ht="21">
      <c r="A60" s="328"/>
      <c r="B60" s="329"/>
      <c r="C60" s="338"/>
      <c r="D60" s="339"/>
      <c r="E60" s="334"/>
      <c r="F60" s="233" t="str">
        <f t="shared" si="13"/>
        <v/>
      </c>
      <c r="G60" s="101" t="str">
        <f t="shared" si="14"/>
        <v/>
      </c>
      <c r="H60" s="101" t="str">
        <f t="shared" si="15"/>
        <v/>
      </c>
      <c r="I60" s="101" t="str">
        <f t="shared" si="16"/>
        <v/>
      </c>
      <c r="J60" s="101" t="str">
        <f t="shared" si="17"/>
        <v/>
      </c>
      <c r="K60" s="101" t="str">
        <f t="shared" si="18"/>
        <v/>
      </c>
      <c r="L60" s="101" t="str">
        <f t="shared" si="19"/>
        <v/>
      </c>
      <c r="M60" s="101" t="str">
        <f t="shared" si="20"/>
        <v/>
      </c>
      <c r="N60" s="101" t="str">
        <f t="shared" si="21"/>
        <v/>
      </c>
      <c r="O60" s="101" t="str">
        <f t="shared" si="22"/>
        <v/>
      </c>
      <c r="P60" s="101" t="str">
        <f t="shared" si="23"/>
        <v/>
      </c>
      <c r="Q60" s="101" t="str">
        <f t="shared" si="24"/>
        <v/>
      </c>
      <c r="R60" s="101" t="str">
        <f t="shared" si="25"/>
        <v/>
      </c>
      <c r="S60" s="101" t="str">
        <f t="shared" si="26"/>
        <v/>
      </c>
      <c r="T60" s="101" t="str">
        <f t="shared" si="27"/>
        <v/>
      </c>
      <c r="U60" s="329"/>
      <c r="V60" s="107" t="str">
        <f t="shared" si="28"/>
        <v/>
      </c>
      <c r="W60" s="101" t="str">
        <f t="shared" si="29"/>
        <v/>
      </c>
      <c r="X60" s="101" t="str">
        <f t="shared" si="30"/>
        <v/>
      </c>
      <c r="Y60" s="108" t="str">
        <f>IF(AND($AT60&lt;&gt;"",$AB60=1),_xlfn.CONCAT(Y$3,PROPER(_xlfn.XLOOKUP($AZ60,入力キー,入力コード)),IF(OR($BK60="",$BK60=$BI60),_xlfn.CONCAT(Y$4,IF($AZ60=_xlfn.XLOOKUP($AZ60,仮想キートップ,入力キー),Y$7,Y$10),_xlfn.XLOOKUP($AZ60,仮想キートップ,入力コード),Y$13,$BI60,Y$14,_xlfn.XLOOKUP($AZ60,仮想キートップ,キー位置),Y$15,_xlfn.XLOOKUP($AZ60,仮想キートップ,キー位置),Y$17,IF($AZ60=_xlfn.XLOOKUP($AZ60,仮想キートップ,入力キー),Y$12,Y$11),_xlfn.XLOOKUP($AZ60,仮想キートップ,入力コード),Y$13,$BI60,Y$14,_xlfn.XLOOKUP($AZ60,仮想キートップ,キー位置),Y$16,_xlfn.XLOOKUP($AZ60,仮想キートップ,キー位置),IF(COUNTA($AT60:$AT$352)&gt;1,Y$17,Y$18)),_xlfn.CONCAT(Y$4,Y$6,IF($AZ60=_xlfn.XLOOKUP($AZ60,仮想キートップ,入力キー),Y$7,Y$10),_xlfn.XLOOKUP($AZ60,仮想キートップ,入力コード),Y$13,$BI60,Y$14,_xlfn.XLOOKUP($AZ60,仮想キートップ,キー位置),Y$15,_xlfn.XLOOKUP($AZ60,仮想キートップ,キー位置),Y$17,IF($AZ60=_xlfn.XLOOKUP($AZ60,仮想キートップ,入力キー),Y$8,Y$9),_xlfn.XLOOKUP($AZ60,仮想キートップ,入力コード),Y$13,$BI60,Y$14,_xlfn.XLOOKUP($AZ60,仮想キートップ,キー位置),Y$16,_xlfn.XLOOKUP($AZ60,仮想キートップ,キー位置),Y$17,Y$5,IF($AZ60=_xlfn.XLOOKUP($AZ60,仮想キートップ,入力キー),Y$7,Y$10),_xlfn.XLOOKUP($AZ60,仮想キートップ,入力コード),Y$13,$BK60,Y$14,_xlfn.XLOOKUP($AZ60,仮想キートップ,キー位置),Y$15,_xlfn.XLOOKUP($AZ60,仮想キートップ,キー位置),Y$17,IF($AZ60=_xlfn.XLOOKUP($AZ60,仮想キートップ,入力キー),Y$12,Y$11),_xlfn.XLOOKUP($AZ60,仮想キートップ,入力コード),Y$13,$BK60,Y$14,_xlfn.XLOOKUP($AZ60,仮想キートップ,キー位置),Y$16,_xlfn.XLOOKUP($AZ60,仮想キートップ,キー位置),IF(COUNTA($AT60:$AT$352)&gt;1,Y$17,Y$18)))),"")</f>
        <v/>
      </c>
      <c r="Z60" s="325"/>
      <c r="AB60" s="28">
        <f t="shared" si="50"/>
        <v>3</v>
      </c>
      <c r="AC60" s="27" t="str">
        <f t="shared" si="51"/>
        <v>A</v>
      </c>
      <c r="AD60" s="27">
        <f t="shared" si="52"/>
        <v>1</v>
      </c>
      <c r="AE60" s="27">
        <f t="shared" si="53"/>
        <v>0</v>
      </c>
      <c r="AF60" s="34">
        <f t="shared" si="54"/>
        <v>1073840128</v>
      </c>
      <c r="AG60" s="203">
        <f t="shared" si="2"/>
        <v>0</v>
      </c>
      <c r="AH60" s="90"/>
      <c r="AI60" s="466" t="str">
        <f t="shared" si="3"/>
        <v/>
      </c>
      <c r="AJ60" s="57" t="str">
        <f t="shared" si="55"/>
        <v/>
      </c>
      <c r="AK60" s="58">
        <f t="shared" si="56"/>
        <v>0</v>
      </c>
      <c r="AL60" s="56" t="str">
        <f t="shared" si="6"/>
        <v/>
      </c>
      <c r="AM60" s="57" t="str">
        <f t="shared" si="57"/>
        <v/>
      </c>
      <c r="AN60" s="55">
        <f t="shared" si="58"/>
        <v>0</v>
      </c>
      <c r="AO60" s="466" t="str">
        <f t="shared" si="9"/>
        <v/>
      </c>
      <c r="AP60" s="57" t="str">
        <f t="shared" si="59"/>
        <v/>
      </c>
      <c r="AQ60" s="58">
        <f t="shared" si="60"/>
        <v>0</v>
      </c>
      <c r="AR60" s="90"/>
      <c r="AS60" s="275">
        <v>536</v>
      </c>
      <c r="AT60" s="283"/>
      <c r="AU60" s="386" t="s">
        <v>296</v>
      </c>
      <c r="AV60" s="386"/>
      <c r="AW60" s="284"/>
      <c r="AX60" s="285" t="s">
        <v>296</v>
      </c>
      <c r="AY60" s="286"/>
      <c r="AZ60" s="286" t="s">
        <v>27</v>
      </c>
      <c r="BA60" s="286" t="s">
        <v>29</v>
      </c>
      <c r="BB60" s="287" t="s">
        <v>65</v>
      </c>
      <c r="BC60" s="288"/>
      <c r="BD60" s="222" t="str">
        <f t="shared" si="37"/>
        <v/>
      </c>
      <c r="BE60" s="289"/>
      <c r="BF60" s="162"/>
      <c r="BG60" s="140" t="str">
        <f t="shared" si="38"/>
        <v/>
      </c>
      <c r="BH60" s="139"/>
      <c r="BI60" s="140" t="str">
        <f t="shared" si="12"/>
        <v/>
      </c>
      <c r="BJ60" s="364"/>
      <c r="BK60" s="365"/>
    </row>
    <row r="61" spans="1:63" ht="21">
      <c r="A61" s="328"/>
      <c r="B61" s="329"/>
      <c r="C61" s="338"/>
      <c r="D61" s="339"/>
      <c r="E61" s="334"/>
      <c r="F61" s="233" t="str">
        <f t="shared" si="13"/>
        <v/>
      </c>
      <c r="G61" s="101" t="str">
        <f t="shared" si="14"/>
        <v/>
      </c>
      <c r="H61" s="101" t="str">
        <f t="shared" si="15"/>
        <v/>
      </c>
      <c r="I61" s="101" t="str">
        <f t="shared" si="16"/>
        <v/>
      </c>
      <c r="J61" s="101" t="str">
        <f t="shared" si="17"/>
        <v/>
      </c>
      <c r="K61" s="101" t="str">
        <f t="shared" si="18"/>
        <v/>
      </c>
      <c r="L61" s="101" t="str">
        <f t="shared" si="19"/>
        <v/>
      </c>
      <c r="M61" s="101" t="str">
        <f t="shared" si="20"/>
        <v/>
      </c>
      <c r="N61" s="101" t="str">
        <f t="shared" si="21"/>
        <v/>
      </c>
      <c r="O61" s="101" t="str">
        <f t="shared" si="22"/>
        <v/>
      </c>
      <c r="P61" s="101" t="str">
        <f t="shared" si="23"/>
        <v/>
      </c>
      <c r="Q61" s="101" t="str">
        <f t="shared" si="24"/>
        <v/>
      </c>
      <c r="R61" s="101" t="str">
        <f t="shared" si="25"/>
        <v/>
      </c>
      <c r="S61" s="101" t="str">
        <f t="shared" si="26"/>
        <v/>
      </c>
      <c r="T61" s="101" t="str">
        <f t="shared" si="27"/>
        <v/>
      </c>
      <c r="U61" s="329"/>
      <c r="V61" s="107" t="str">
        <f t="shared" si="28"/>
        <v/>
      </c>
      <c r="W61" s="101" t="str">
        <f t="shared" si="29"/>
        <v/>
      </c>
      <c r="X61" s="101" t="str">
        <f t="shared" si="30"/>
        <v/>
      </c>
      <c r="Y61" s="108" t="str">
        <f>IF(AND($AT61&lt;&gt;"",$AB61=1),_xlfn.CONCAT(Y$3,PROPER(_xlfn.XLOOKUP($AZ61,入力キー,入力コード)),IF(OR($BK61="",$BK61=$BI61),_xlfn.CONCAT(Y$4,IF($AZ61=_xlfn.XLOOKUP($AZ61,仮想キートップ,入力キー),Y$7,Y$10),_xlfn.XLOOKUP($AZ61,仮想キートップ,入力コード),Y$13,$BI61,Y$14,_xlfn.XLOOKUP($AZ61,仮想キートップ,キー位置),Y$15,_xlfn.XLOOKUP($AZ61,仮想キートップ,キー位置),Y$17,IF($AZ61=_xlfn.XLOOKUP($AZ61,仮想キートップ,入力キー),Y$12,Y$11),_xlfn.XLOOKUP($AZ61,仮想キートップ,入力コード),Y$13,$BI61,Y$14,_xlfn.XLOOKUP($AZ61,仮想キートップ,キー位置),Y$16,_xlfn.XLOOKUP($AZ61,仮想キートップ,キー位置),IF(COUNTA($AT61:$AT$352)&gt;1,Y$17,Y$18)),_xlfn.CONCAT(Y$4,Y$6,IF($AZ61=_xlfn.XLOOKUP($AZ61,仮想キートップ,入力キー),Y$7,Y$10),_xlfn.XLOOKUP($AZ61,仮想キートップ,入力コード),Y$13,$BI61,Y$14,_xlfn.XLOOKUP($AZ61,仮想キートップ,キー位置),Y$15,_xlfn.XLOOKUP($AZ61,仮想キートップ,キー位置),Y$17,IF($AZ61=_xlfn.XLOOKUP($AZ61,仮想キートップ,入力キー),Y$8,Y$9),_xlfn.XLOOKUP($AZ61,仮想キートップ,入力コード),Y$13,$BI61,Y$14,_xlfn.XLOOKUP($AZ61,仮想キートップ,キー位置),Y$16,_xlfn.XLOOKUP($AZ61,仮想キートップ,キー位置),Y$17,Y$5,IF($AZ61=_xlfn.XLOOKUP($AZ61,仮想キートップ,入力キー),Y$7,Y$10),_xlfn.XLOOKUP($AZ61,仮想キートップ,入力コード),Y$13,$BK61,Y$14,_xlfn.XLOOKUP($AZ61,仮想キートップ,キー位置),Y$15,_xlfn.XLOOKUP($AZ61,仮想キートップ,キー位置),Y$17,IF($AZ61=_xlfn.XLOOKUP($AZ61,仮想キートップ,入力キー),Y$12,Y$11),_xlfn.XLOOKUP($AZ61,仮想キートップ,入力コード),Y$13,$BK61,Y$14,_xlfn.XLOOKUP($AZ61,仮想キートップ,キー位置),Y$16,_xlfn.XLOOKUP($AZ61,仮想キートップ,キー位置),IF(COUNTA($AT61:$AT$352)&gt;1,Y$17,Y$18)))),"")</f>
        <v/>
      </c>
      <c r="Z61" s="325"/>
      <c r="AB61" s="28">
        <f t="shared" si="50"/>
        <v>3</v>
      </c>
      <c r="AC61" s="27" t="str">
        <f t="shared" si="51"/>
        <v>A</v>
      </c>
      <c r="AD61" s="27">
        <f t="shared" si="52"/>
        <v>1</v>
      </c>
      <c r="AE61" s="27">
        <f t="shared" si="53"/>
        <v>0</v>
      </c>
      <c r="AF61" s="34">
        <f t="shared" si="54"/>
        <v>2147581952</v>
      </c>
      <c r="AG61" s="203">
        <f t="shared" si="2"/>
        <v>0</v>
      </c>
      <c r="AH61" s="90"/>
      <c r="AI61" s="466" t="str">
        <f t="shared" si="3"/>
        <v/>
      </c>
      <c r="AJ61" s="57" t="str">
        <f t="shared" si="55"/>
        <v/>
      </c>
      <c r="AK61" s="58">
        <f t="shared" si="56"/>
        <v>0</v>
      </c>
      <c r="AL61" s="56" t="str">
        <f t="shared" si="6"/>
        <v/>
      </c>
      <c r="AM61" s="57" t="str">
        <f t="shared" si="57"/>
        <v/>
      </c>
      <c r="AN61" s="55">
        <f t="shared" si="58"/>
        <v>0</v>
      </c>
      <c r="AO61" s="466" t="str">
        <f t="shared" si="9"/>
        <v/>
      </c>
      <c r="AP61" s="57" t="str">
        <f t="shared" si="59"/>
        <v/>
      </c>
      <c r="AQ61" s="58">
        <f t="shared" si="60"/>
        <v>0</v>
      </c>
      <c r="AR61" s="90"/>
      <c r="AS61" s="275">
        <v>537</v>
      </c>
      <c r="AT61" s="283"/>
      <c r="AU61" s="386" t="s">
        <v>296</v>
      </c>
      <c r="AV61" s="386"/>
      <c r="AW61" s="284"/>
      <c r="AX61" s="285" t="s">
        <v>296</v>
      </c>
      <c r="AY61" s="286"/>
      <c r="AZ61" s="286" t="s">
        <v>27</v>
      </c>
      <c r="BA61" s="286" t="s">
        <v>29</v>
      </c>
      <c r="BB61" s="287" t="s">
        <v>67</v>
      </c>
      <c r="BC61" s="288"/>
      <c r="BD61" s="222" t="str">
        <f t="shared" si="37"/>
        <v/>
      </c>
      <c r="BE61" s="289"/>
      <c r="BF61" s="162"/>
      <c r="BG61" s="140" t="str">
        <f t="shared" si="38"/>
        <v/>
      </c>
      <c r="BH61" s="139"/>
      <c r="BI61" s="140" t="str">
        <f t="shared" si="12"/>
        <v/>
      </c>
      <c r="BJ61" s="364"/>
      <c r="BK61" s="365"/>
    </row>
    <row r="62" spans="1:63" ht="21">
      <c r="A62" s="328"/>
      <c r="B62" s="329"/>
      <c r="C62" s="338"/>
      <c r="D62" s="339"/>
      <c r="E62" s="334"/>
      <c r="F62" s="233" t="str">
        <f t="shared" si="13"/>
        <v/>
      </c>
      <c r="G62" s="101" t="str">
        <f t="shared" si="14"/>
        <v/>
      </c>
      <c r="H62" s="101" t="str">
        <f t="shared" si="15"/>
        <v/>
      </c>
      <c r="I62" s="101" t="str">
        <f t="shared" si="16"/>
        <v/>
      </c>
      <c r="J62" s="101" t="str">
        <f t="shared" si="17"/>
        <v/>
      </c>
      <c r="K62" s="101" t="str">
        <f t="shared" si="18"/>
        <v/>
      </c>
      <c r="L62" s="101" t="str">
        <f t="shared" si="19"/>
        <v/>
      </c>
      <c r="M62" s="101" t="str">
        <f t="shared" si="20"/>
        <v/>
      </c>
      <c r="N62" s="101" t="str">
        <f t="shared" si="21"/>
        <v/>
      </c>
      <c r="O62" s="101" t="str">
        <f t="shared" si="22"/>
        <v/>
      </c>
      <c r="P62" s="101" t="str">
        <f t="shared" si="23"/>
        <v/>
      </c>
      <c r="Q62" s="101" t="str">
        <f t="shared" si="24"/>
        <v/>
      </c>
      <c r="R62" s="101" t="str">
        <f t="shared" si="25"/>
        <v/>
      </c>
      <c r="S62" s="101" t="str">
        <f t="shared" si="26"/>
        <v/>
      </c>
      <c r="T62" s="101" t="str">
        <f t="shared" si="27"/>
        <v/>
      </c>
      <c r="U62" s="329"/>
      <c r="V62" s="107" t="str">
        <f t="shared" si="28"/>
        <v/>
      </c>
      <c r="W62" s="101" t="str">
        <f t="shared" si="29"/>
        <v/>
      </c>
      <c r="X62" s="101" t="str">
        <f t="shared" si="30"/>
        <v/>
      </c>
      <c r="Y62" s="108" t="str">
        <f>IF(AND($AT62&lt;&gt;"",$AB62=1),_xlfn.CONCAT(Y$3,PROPER(_xlfn.XLOOKUP($AZ62,入力キー,入力コード)),IF(OR($BK62="",$BK62=$BI62),_xlfn.CONCAT(Y$4,IF($AZ62=_xlfn.XLOOKUP($AZ62,仮想キートップ,入力キー),Y$7,Y$10),_xlfn.XLOOKUP($AZ62,仮想キートップ,入力コード),Y$13,$BI62,Y$14,_xlfn.XLOOKUP($AZ62,仮想キートップ,キー位置),Y$15,_xlfn.XLOOKUP($AZ62,仮想キートップ,キー位置),Y$17,IF($AZ62=_xlfn.XLOOKUP($AZ62,仮想キートップ,入力キー),Y$12,Y$11),_xlfn.XLOOKUP($AZ62,仮想キートップ,入力コード),Y$13,$BI62,Y$14,_xlfn.XLOOKUP($AZ62,仮想キートップ,キー位置),Y$16,_xlfn.XLOOKUP($AZ62,仮想キートップ,キー位置),IF(COUNTA($AT62:$AT$352)&gt;1,Y$17,Y$18)),_xlfn.CONCAT(Y$4,Y$6,IF($AZ62=_xlfn.XLOOKUP($AZ62,仮想キートップ,入力キー),Y$7,Y$10),_xlfn.XLOOKUP($AZ62,仮想キートップ,入力コード),Y$13,$BI62,Y$14,_xlfn.XLOOKUP($AZ62,仮想キートップ,キー位置),Y$15,_xlfn.XLOOKUP($AZ62,仮想キートップ,キー位置),Y$17,IF($AZ62=_xlfn.XLOOKUP($AZ62,仮想キートップ,入力キー),Y$8,Y$9),_xlfn.XLOOKUP($AZ62,仮想キートップ,入力コード),Y$13,$BI62,Y$14,_xlfn.XLOOKUP($AZ62,仮想キートップ,キー位置),Y$16,_xlfn.XLOOKUP($AZ62,仮想キートップ,キー位置),Y$17,Y$5,IF($AZ62=_xlfn.XLOOKUP($AZ62,仮想キートップ,入力キー),Y$7,Y$10),_xlfn.XLOOKUP($AZ62,仮想キートップ,入力コード),Y$13,$BK62,Y$14,_xlfn.XLOOKUP($AZ62,仮想キートップ,キー位置),Y$15,_xlfn.XLOOKUP($AZ62,仮想キートップ,キー位置),Y$17,IF($AZ62=_xlfn.XLOOKUP($AZ62,仮想キートップ,入力キー),Y$12,Y$11),_xlfn.XLOOKUP($AZ62,仮想キートップ,入力コード),Y$13,$BK62,Y$14,_xlfn.XLOOKUP($AZ62,仮想キートップ,キー位置),Y$16,_xlfn.XLOOKUP($AZ62,仮想キートップ,キー位置),IF(COUNTA($AT62:$AT$352)&gt;1,Y$17,Y$18)))),"")</f>
        <v/>
      </c>
      <c r="Z62" s="325"/>
      <c r="AB62" s="28">
        <f t="shared" si="50"/>
        <v>3</v>
      </c>
      <c r="AC62" s="27" t="str">
        <f t="shared" si="51"/>
        <v>A</v>
      </c>
      <c r="AD62" s="27">
        <f t="shared" si="52"/>
        <v>1</v>
      </c>
      <c r="AE62" s="27">
        <f t="shared" si="53"/>
        <v>0</v>
      </c>
      <c r="AF62" s="34">
        <f t="shared" si="54"/>
        <v>4295065600</v>
      </c>
      <c r="AG62" s="203">
        <f t="shared" si="2"/>
        <v>0</v>
      </c>
      <c r="AH62" s="90"/>
      <c r="AI62" s="466" t="str">
        <f t="shared" si="3"/>
        <v/>
      </c>
      <c r="AJ62" s="57" t="str">
        <f t="shared" si="55"/>
        <v/>
      </c>
      <c r="AK62" s="58">
        <f t="shared" si="56"/>
        <v>0</v>
      </c>
      <c r="AL62" s="56" t="str">
        <f t="shared" si="6"/>
        <v/>
      </c>
      <c r="AM62" s="57" t="str">
        <f t="shared" si="57"/>
        <v/>
      </c>
      <c r="AN62" s="55">
        <f t="shared" si="58"/>
        <v>0</v>
      </c>
      <c r="AO62" s="466" t="str">
        <f t="shared" si="9"/>
        <v/>
      </c>
      <c r="AP62" s="57" t="str">
        <f t="shared" si="59"/>
        <v/>
      </c>
      <c r="AQ62" s="58">
        <f t="shared" si="60"/>
        <v>0</v>
      </c>
      <c r="AR62" s="90"/>
      <c r="AS62" s="275">
        <v>538</v>
      </c>
      <c r="AT62" s="283"/>
      <c r="AU62" s="386" t="s">
        <v>296</v>
      </c>
      <c r="AV62" s="386"/>
      <c r="AW62" s="284"/>
      <c r="AX62" s="285" t="s">
        <v>296</v>
      </c>
      <c r="AY62" s="286"/>
      <c r="AZ62" s="286" t="s">
        <v>27</v>
      </c>
      <c r="BA62" s="286" t="s">
        <v>29</v>
      </c>
      <c r="BB62" s="287" t="s">
        <v>69</v>
      </c>
      <c r="BC62" s="288"/>
      <c r="BD62" s="222" t="str">
        <f t="shared" si="37"/>
        <v/>
      </c>
      <c r="BE62" s="289"/>
      <c r="BF62" s="162"/>
      <c r="BG62" s="140" t="str">
        <f t="shared" si="38"/>
        <v/>
      </c>
      <c r="BH62" s="139"/>
      <c r="BI62" s="140" t="str">
        <f t="shared" si="12"/>
        <v/>
      </c>
      <c r="BJ62" s="364"/>
      <c r="BK62" s="365"/>
    </row>
    <row r="63" spans="1:63" ht="21">
      <c r="A63" s="328"/>
      <c r="B63" s="329"/>
      <c r="C63" s="338"/>
      <c r="D63" s="339"/>
      <c r="E63" s="334"/>
      <c r="F63" s="233" t="str">
        <f t="shared" si="13"/>
        <v/>
      </c>
      <c r="G63" s="101" t="str">
        <f t="shared" si="14"/>
        <v/>
      </c>
      <c r="H63" s="101" t="str">
        <f t="shared" si="15"/>
        <v/>
      </c>
      <c r="I63" s="101" t="str">
        <f t="shared" si="16"/>
        <v/>
      </c>
      <c r="J63" s="101" t="str">
        <f t="shared" si="17"/>
        <v/>
      </c>
      <c r="K63" s="101" t="str">
        <f t="shared" si="18"/>
        <v/>
      </c>
      <c r="L63" s="101" t="str">
        <f t="shared" si="19"/>
        <v/>
      </c>
      <c r="M63" s="101" t="str">
        <f t="shared" si="20"/>
        <v/>
      </c>
      <c r="N63" s="101" t="str">
        <f t="shared" si="21"/>
        <v/>
      </c>
      <c r="O63" s="101" t="str">
        <f t="shared" si="22"/>
        <v/>
      </c>
      <c r="P63" s="101" t="str">
        <f t="shared" si="23"/>
        <v/>
      </c>
      <c r="Q63" s="101" t="str">
        <f t="shared" si="24"/>
        <v/>
      </c>
      <c r="R63" s="101" t="str">
        <f t="shared" si="25"/>
        <v/>
      </c>
      <c r="S63" s="101" t="str">
        <f t="shared" si="26"/>
        <v/>
      </c>
      <c r="T63" s="101" t="str">
        <f t="shared" si="27"/>
        <v/>
      </c>
      <c r="U63" s="329"/>
      <c r="V63" s="107" t="str">
        <f t="shared" si="28"/>
        <v/>
      </c>
      <c r="W63" s="101" t="str">
        <f t="shared" si="29"/>
        <v/>
      </c>
      <c r="X63" s="101" t="str">
        <f t="shared" si="30"/>
        <v/>
      </c>
      <c r="Y63" s="108" t="str">
        <f>IF(AND($AT63&lt;&gt;"",$AB63=1),_xlfn.CONCAT(Y$3,PROPER(_xlfn.XLOOKUP($AZ63,入力キー,入力コード)),IF(OR($BK63="",$BK63=$BI63),_xlfn.CONCAT(Y$4,IF($AZ63=_xlfn.XLOOKUP($AZ63,仮想キートップ,入力キー),Y$7,Y$10),_xlfn.XLOOKUP($AZ63,仮想キートップ,入力コード),Y$13,$BI63,Y$14,_xlfn.XLOOKUP($AZ63,仮想キートップ,キー位置),Y$15,_xlfn.XLOOKUP($AZ63,仮想キートップ,キー位置),Y$17,IF($AZ63=_xlfn.XLOOKUP($AZ63,仮想キートップ,入力キー),Y$12,Y$11),_xlfn.XLOOKUP($AZ63,仮想キートップ,入力コード),Y$13,$BI63,Y$14,_xlfn.XLOOKUP($AZ63,仮想キートップ,キー位置),Y$16,_xlfn.XLOOKUP($AZ63,仮想キートップ,キー位置),IF(COUNTA($AT63:$AT$352)&gt;1,Y$17,Y$18)),_xlfn.CONCAT(Y$4,Y$6,IF($AZ63=_xlfn.XLOOKUP($AZ63,仮想キートップ,入力キー),Y$7,Y$10),_xlfn.XLOOKUP($AZ63,仮想キートップ,入力コード),Y$13,$BI63,Y$14,_xlfn.XLOOKUP($AZ63,仮想キートップ,キー位置),Y$15,_xlfn.XLOOKUP($AZ63,仮想キートップ,キー位置),Y$17,IF($AZ63=_xlfn.XLOOKUP($AZ63,仮想キートップ,入力キー),Y$8,Y$9),_xlfn.XLOOKUP($AZ63,仮想キートップ,入力コード),Y$13,$BI63,Y$14,_xlfn.XLOOKUP($AZ63,仮想キートップ,キー位置),Y$16,_xlfn.XLOOKUP($AZ63,仮想キートップ,キー位置),Y$17,Y$5,IF($AZ63=_xlfn.XLOOKUP($AZ63,仮想キートップ,入力キー),Y$7,Y$10),_xlfn.XLOOKUP($AZ63,仮想キートップ,入力コード),Y$13,$BK63,Y$14,_xlfn.XLOOKUP($AZ63,仮想キートップ,キー位置),Y$15,_xlfn.XLOOKUP($AZ63,仮想キートップ,キー位置),Y$17,IF($AZ63=_xlfn.XLOOKUP($AZ63,仮想キートップ,入力キー),Y$12,Y$11),_xlfn.XLOOKUP($AZ63,仮想キートップ,入力コード),Y$13,$BK63,Y$14,_xlfn.XLOOKUP($AZ63,仮想キートップ,キー位置),Y$16,_xlfn.XLOOKUP($AZ63,仮想キートップ,キー位置),IF(COUNTA($AT63:$AT$352)&gt;1,Y$17,Y$18)))),"")</f>
        <v/>
      </c>
      <c r="Z63" s="325"/>
      <c r="AB63" s="28">
        <f t="shared" si="50"/>
        <v>3</v>
      </c>
      <c r="AC63" s="27" t="str">
        <f t="shared" si="51"/>
        <v>A</v>
      </c>
      <c r="AD63" s="27">
        <f t="shared" si="52"/>
        <v>1</v>
      </c>
      <c r="AE63" s="27">
        <f t="shared" si="53"/>
        <v>0</v>
      </c>
      <c r="AF63" s="34">
        <f t="shared" si="54"/>
        <v>8590032896</v>
      </c>
      <c r="AG63" s="203">
        <f t="shared" si="2"/>
        <v>0</v>
      </c>
      <c r="AH63" s="90"/>
      <c r="AI63" s="466" t="str">
        <f t="shared" si="3"/>
        <v/>
      </c>
      <c r="AJ63" s="57" t="str">
        <f t="shared" si="55"/>
        <v/>
      </c>
      <c r="AK63" s="58">
        <f t="shared" si="56"/>
        <v>0</v>
      </c>
      <c r="AL63" s="56" t="str">
        <f t="shared" si="6"/>
        <v/>
      </c>
      <c r="AM63" s="57" t="str">
        <f t="shared" si="57"/>
        <v/>
      </c>
      <c r="AN63" s="55">
        <f t="shared" si="58"/>
        <v>0</v>
      </c>
      <c r="AO63" s="466" t="str">
        <f t="shared" si="9"/>
        <v/>
      </c>
      <c r="AP63" s="57" t="str">
        <f t="shared" si="59"/>
        <v/>
      </c>
      <c r="AQ63" s="58">
        <f t="shared" si="60"/>
        <v>0</v>
      </c>
      <c r="AR63" s="90"/>
      <c r="AS63" s="275">
        <v>539</v>
      </c>
      <c r="AT63" s="283"/>
      <c r="AU63" s="386" t="s">
        <v>296</v>
      </c>
      <c r="AV63" s="386"/>
      <c r="AW63" s="284"/>
      <c r="AX63" s="285" t="s">
        <v>296</v>
      </c>
      <c r="AY63" s="286"/>
      <c r="AZ63" s="286" t="s">
        <v>27</v>
      </c>
      <c r="BA63" s="286" t="s">
        <v>29</v>
      </c>
      <c r="BB63" s="287" t="s">
        <v>71</v>
      </c>
      <c r="BC63" s="288"/>
      <c r="BD63" s="222" t="str">
        <f t="shared" si="37"/>
        <v/>
      </c>
      <c r="BE63" s="289"/>
      <c r="BF63" s="162"/>
      <c r="BG63" s="140" t="str">
        <f t="shared" si="38"/>
        <v/>
      </c>
      <c r="BH63" s="139"/>
      <c r="BI63" s="140" t="str">
        <f t="shared" si="12"/>
        <v/>
      </c>
      <c r="BJ63" s="364"/>
      <c r="BK63" s="365"/>
    </row>
    <row r="64" spans="1:63" ht="21">
      <c r="A64" s="328"/>
      <c r="B64" s="329"/>
      <c r="C64" s="338"/>
      <c r="D64" s="339"/>
      <c r="E64" s="334"/>
      <c r="F64" s="233" t="str">
        <f t="shared" si="13"/>
        <v/>
      </c>
      <c r="G64" s="101" t="str">
        <f t="shared" si="14"/>
        <v/>
      </c>
      <c r="H64" s="101" t="str">
        <f t="shared" si="15"/>
        <v/>
      </c>
      <c r="I64" s="101" t="str">
        <f t="shared" si="16"/>
        <v/>
      </c>
      <c r="J64" s="101" t="str">
        <f t="shared" si="17"/>
        <v/>
      </c>
      <c r="K64" s="101" t="str">
        <f t="shared" si="18"/>
        <v/>
      </c>
      <c r="L64" s="101" t="str">
        <f t="shared" si="19"/>
        <v/>
      </c>
      <c r="M64" s="101" t="str">
        <f t="shared" si="20"/>
        <v/>
      </c>
      <c r="N64" s="101" t="str">
        <f t="shared" si="21"/>
        <v/>
      </c>
      <c r="O64" s="101" t="str">
        <f t="shared" si="22"/>
        <v/>
      </c>
      <c r="P64" s="101" t="str">
        <f t="shared" si="23"/>
        <v/>
      </c>
      <c r="Q64" s="101" t="str">
        <f t="shared" si="24"/>
        <v/>
      </c>
      <c r="R64" s="101" t="str">
        <f t="shared" si="25"/>
        <v/>
      </c>
      <c r="S64" s="101" t="str">
        <f t="shared" si="26"/>
        <v/>
      </c>
      <c r="T64" s="101" t="str">
        <f t="shared" si="27"/>
        <v/>
      </c>
      <c r="U64" s="329"/>
      <c r="V64" s="107" t="str">
        <f t="shared" si="28"/>
        <v/>
      </c>
      <c r="W64" s="101" t="str">
        <f t="shared" si="29"/>
        <v/>
      </c>
      <c r="X64" s="101" t="str">
        <f t="shared" si="30"/>
        <v/>
      </c>
      <c r="Y64" s="108" t="str">
        <f>IF(AND($AT64&lt;&gt;"",$AB64=1),_xlfn.CONCAT(Y$3,PROPER(_xlfn.XLOOKUP($AZ64,入力キー,入力コード)),IF(OR($BK64="",$BK64=$BI64),_xlfn.CONCAT(Y$4,IF($AZ64=_xlfn.XLOOKUP($AZ64,仮想キートップ,入力キー),Y$7,Y$10),_xlfn.XLOOKUP($AZ64,仮想キートップ,入力コード),Y$13,$BI64,Y$14,_xlfn.XLOOKUP($AZ64,仮想キートップ,キー位置),Y$15,_xlfn.XLOOKUP($AZ64,仮想キートップ,キー位置),Y$17,IF($AZ64=_xlfn.XLOOKUP($AZ64,仮想キートップ,入力キー),Y$12,Y$11),_xlfn.XLOOKUP($AZ64,仮想キートップ,入力コード),Y$13,$BI64,Y$14,_xlfn.XLOOKUP($AZ64,仮想キートップ,キー位置),Y$16,_xlfn.XLOOKUP($AZ64,仮想キートップ,キー位置),IF(COUNTA($AT64:$AT$352)&gt;1,Y$17,Y$18)),_xlfn.CONCAT(Y$4,Y$6,IF($AZ64=_xlfn.XLOOKUP($AZ64,仮想キートップ,入力キー),Y$7,Y$10),_xlfn.XLOOKUP($AZ64,仮想キートップ,入力コード),Y$13,$BI64,Y$14,_xlfn.XLOOKUP($AZ64,仮想キートップ,キー位置),Y$15,_xlfn.XLOOKUP($AZ64,仮想キートップ,キー位置),Y$17,IF($AZ64=_xlfn.XLOOKUP($AZ64,仮想キートップ,入力キー),Y$8,Y$9),_xlfn.XLOOKUP($AZ64,仮想キートップ,入力コード),Y$13,$BI64,Y$14,_xlfn.XLOOKUP($AZ64,仮想キートップ,キー位置),Y$16,_xlfn.XLOOKUP($AZ64,仮想キートップ,キー位置),Y$17,Y$5,IF($AZ64=_xlfn.XLOOKUP($AZ64,仮想キートップ,入力キー),Y$7,Y$10),_xlfn.XLOOKUP($AZ64,仮想キートップ,入力コード),Y$13,$BK64,Y$14,_xlfn.XLOOKUP($AZ64,仮想キートップ,キー位置),Y$15,_xlfn.XLOOKUP($AZ64,仮想キートップ,キー位置),Y$17,IF($AZ64=_xlfn.XLOOKUP($AZ64,仮想キートップ,入力キー),Y$12,Y$11),_xlfn.XLOOKUP($AZ64,仮想キートップ,入力コード),Y$13,$BK64,Y$14,_xlfn.XLOOKUP($AZ64,仮想キートップ,キー位置),Y$16,_xlfn.XLOOKUP($AZ64,仮想キートップ,キー位置),IF(COUNTA($AT64:$AT$352)&gt;1,Y$17,Y$18)))),"")</f>
        <v/>
      </c>
      <c r="Z64" s="325"/>
      <c r="AB64" s="28">
        <f t="shared" si="50"/>
        <v>3</v>
      </c>
      <c r="AC64" s="27" t="str">
        <f t="shared" si="51"/>
        <v>A</v>
      </c>
      <c r="AD64" s="27">
        <f t="shared" si="52"/>
        <v>1</v>
      </c>
      <c r="AE64" s="27">
        <f t="shared" si="53"/>
        <v>0</v>
      </c>
      <c r="AF64" s="34">
        <f t="shared" si="54"/>
        <v>17179967488</v>
      </c>
      <c r="AG64" s="203">
        <f t="shared" si="2"/>
        <v>0</v>
      </c>
      <c r="AH64" s="90"/>
      <c r="AI64" s="466" t="str">
        <f t="shared" si="3"/>
        <v/>
      </c>
      <c r="AJ64" s="57" t="str">
        <f t="shared" si="55"/>
        <v/>
      </c>
      <c r="AK64" s="58">
        <f t="shared" si="56"/>
        <v>0</v>
      </c>
      <c r="AL64" s="56" t="str">
        <f t="shared" si="6"/>
        <v/>
      </c>
      <c r="AM64" s="57" t="str">
        <f t="shared" si="57"/>
        <v/>
      </c>
      <c r="AN64" s="55">
        <f t="shared" si="58"/>
        <v>0</v>
      </c>
      <c r="AO64" s="466" t="str">
        <f t="shared" si="9"/>
        <v/>
      </c>
      <c r="AP64" s="57" t="str">
        <f t="shared" si="59"/>
        <v/>
      </c>
      <c r="AQ64" s="58">
        <f t="shared" si="60"/>
        <v>0</v>
      </c>
      <c r="AR64" s="90"/>
      <c r="AS64" s="275">
        <v>540</v>
      </c>
      <c r="AT64" s="283"/>
      <c r="AU64" s="386" t="s">
        <v>296</v>
      </c>
      <c r="AV64" s="386"/>
      <c r="AW64" s="284"/>
      <c r="AX64" s="285" t="s">
        <v>296</v>
      </c>
      <c r="AY64" s="286"/>
      <c r="AZ64" s="286" t="s">
        <v>27</v>
      </c>
      <c r="BA64" s="286" t="s">
        <v>29</v>
      </c>
      <c r="BB64" s="287" t="s">
        <v>73</v>
      </c>
      <c r="BC64" s="288"/>
      <c r="BD64" s="222" t="str">
        <f t="shared" si="37"/>
        <v/>
      </c>
      <c r="BE64" s="289"/>
      <c r="BF64" s="162"/>
      <c r="BG64" s="140" t="str">
        <f t="shared" si="38"/>
        <v/>
      </c>
      <c r="BH64" s="139"/>
      <c r="BI64" s="140" t="str">
        <f t="shared" si="12"/>
        <v/>
      </c>
      <c r="BJ64" s="364"/>
      <c r="BK64" s="365"/>
    </row>
    <row r="65" spans="1:63" ht="21">
      <c r="A65" s="328"/>
      <c r="B65" s="329"/>
      <c r="C65" s="338"/>
      <c r="D65" s="339"/>
      <c r="E65" s="334"/>
      <c r="F65" s="233" t="str">
        <f t="shared" si="13"/>
        <v/>
      </c>
      <c r="G65" s="101" t="str">
        <f t="shared" si="14"/>
        <v/>
      </c>
      <c r="H65" s="101" t="str">
        <f t="shared" si="15"/>
        <v/>
      </c>
      <c r="I65" s="101" t="str">
        <f t="shared" si="16"/>
        <v/>
      </c>
      <c r="J65" s="101" t="str">
        <f t="shared" si="17"/>
        <v/>
      </c>
      <c r="K65" s="101" t="str">
        <f t="shared" si="18"/>
        <v/>
      </c>
      <c r="L65" s="101" t="str">
        <f t="shared" si="19"/>
        <v/>
      </c>
      <c r="M65" s="101" t="str">
        <f t="shared" si="20"/>
        <v/>
      </c>
      <c r="N65" s="101" t="str">
        <f t="shared" si="21"/>
        <v/>
      </c>
      <c r="O65" s="101" t="str">
        <f t="shared" si="22"/>
        <v/>
      </c>
      <c r="P65" s="101" t="str">
        <f t="shared" si="23"/>
        <v/>
      </c>
      <c r="Q65" s="101" t="str">
        <f t="shared" si="24"/>
        <v/>
      </c>
      <c r="R65" s="101" t="str">
        <f t="shared" si="25"/>
        <v/>
      </c>
      <c r="S65" s="101" t="str">
        <f t="shared" si="26"/>
        <v/>
      </c>
      <c r="T65" s="101" t="str">
        <f t="shared" si="27"/>
        <v/>
      </c>
      <c r="U65" s="329"/>
      <c r="V65" s="107" t="str">
        <f t="shared" si="28"/>
        <v/>
      </c>
      <c r="W65" s="101" t="str">
        <f t="shared" si="29"/>
        <v/>
      </c>
      <c r="X65" s="101" t="str">
        <f t="shared" si="30"/>
        <v/>
      </c>
      <c r="Y65" s="108" t="str">
        <f>IF(AND($AT65&lt;&gt;"",$AB65=1),_xlfn.CONCAT(Y$3,PROPER(_xlfn.XLOOKUP($AZ65,入力キー,入力コード)),IF(OR($BK65="",$BK65=$BI65),_xlfn.CONCAT(Y$4,IF($AZ65=_xlfn.XLOOKUP($AZ65,仮想キートップ,入力キー),Y$7,Y$10),_xlfn.XLOOKUP($AZ65,仮想キートップ,入力コード),Y$13,$BI65,Y$14,_xlfn.XLOOKUP($AZ65,仮想キートップ,キー位置),Y$15,_xlfn.XLOOKUP($AZ65,仮想キートップ,キー位置),Y$17,IF($AZ65=_xlfn.XLOOKUP($AZ65,仮想キートップ,入力キー),Y$12,Y$11),_xlfn.XLOOKUP($AZ65,仮想キートップ,入力コード),Y$13,$BI65,Y$14,_xlfn.XLOOKUP($AZ65,仮想キートップ,キー位置),Y$16,_xlfn.XLOOKUP($AZ65,仮想キートップ,キー位置),IF(COUNTA($AT65:$AT$352)&gt;1,Y$17,Y$18)),_xlfn.CONCAT(Y$4,Y$6,IF($AZ65=_xlfn.XLOOKUP($AZ65,仮想キートップ,入力キー),Y$7,Y$10),_xlfn.XLOOKUP($AZ65,仮想キートップ,入力コード),Y$13,$BI65,Y$14,_xlfn.XLOOKUP($AZ65,仮想キートップ,キー位置),Y$15,_xlfn.XLOOKUP($AZ65,仮想キートップ,キー位置),Y$17,IF($AZ65=_xlfn.XLOOKUP($AZ65,仮想キートップ,入力キー),Y$8,Y$9),_xlfn.XLOOKUP($AZ65,仮想キートップ,入力コード),Y$13,$BI65,Y$14,_xlfn.XLOOKUP($AZ65,仮想キートップ,キー位置),Y$16,_xlfn.XLOOKUP($AZ65,仮想キートップ,キー位置),Y$17,Y$5,IF($AZ65=_xlfn.XLOOKUP($AZ65,仮想キートップ,入力キー),Y$7,Y$10),_xlfn.XLOOKUP($AZ65,仮想キートップ,入力コード),Y$13,$BK65,Y$14,_xlfn.XLOOKUP($AZ65,仮想キートップ,キー位置),Y$15,_xlfn.XLOOKUP($AZ65,仮想キートップ,キー位置),Y$17,IF($AZ65=_xlfn.XLOOKUP($AZ65,仮想キートップ,入力キー),Y$12,Y$11),_xlfn.XLOOKUP($AZ65,仮想キートップ,入力コード),Y$13,$BK65,Y$14,_xlfn.XLOOKUP($AZ65,仮想キートップ,キー位置),Y$16,_xlfn.XLOOKUP($AZ65,仮想キートップ,キー位置),IF(COUNTA($AT65:$AT$352)&gt;1,Y$17,Y$18)))),"")</f>
        <v/>
      </c>
      <c r="Z65" s="325"/>
      <c r="AB65" s="28">
        <f t="shared" si="50"/>
        <v>3</v>
      </c>
      <c r="AC65" s="27" t="str">
        <f t="shared" si="51"/>
        <v>A</v>
      </c>
      <c r="AD65" s="27">
        <f t="shared" si="52"/>
        <v>1</v>
      </c>
      <c r="AE65" s="27">
        <f t="shared" si="53"/>
        <v>0</v>
      </c>
      <c r="AF65" s="34">
        <f t="shared" si="54"/>
        <v>34359836672</v>
      </c>
      <c r="AG65" s="203">
        <f t="shared" si="2"/>
        <v>0</v>
      </c>
      <c r="AH65" s="90"/>
      <c r="AI65" s="466" t="str">
        <f t="shared" si="3"/>
        <v/>
      </c>
      <c r="AJ65" s="57" t="str">
        <f t="shared" si="55"/>
        <v/>
      </c>
      <c r="AK65" s="58">
        <f t="shared" si="56"/>
        <v>0</v>
      </c>
      <c r="AL65" s="56" t="str">
        <f t="shared" si="6"/>
        <v/>
      </c>
      <c r="AM65" s="57" t="str">
        <f t="shared" si="57"/>
        <v/>
      </c>
      <c r="AN65" s="55">
        <f t="shared" si="58"/>
        <v>0</v>
      </c>
      <c r="AO65" s="466" t="str">
        <f t="shared" si="9"/>
        <v/>
      </c>
      <c r="AP65" s="57" t="str">
        <f t="shared" si="59"/>
        <v/>
      </c>
      <c r="AQ65" s="58">
        <f t="shared" si="60"/>
        <v>0</v>
      </c>
      <c r="AR65" s="90"/>
      <c r="AS65" s="275">
        <v>541</v>
      </c>
      <c r="AT65" s="283"/>
      <c r="AU65" s="386" t="s">
        <v>296</v>
      </c>
      <c r="AV65" s="386"/>
      <c r="AW65" s="284"/>
      <c r="AX65" s="285" t="s">
        <v>296</v>
      </c>
      <c r="AY65" s="286"/>
      <c r="AZ65" s="286" t="s">
        <v>27</v>
      </c>
      <c r="BA65" s="286" t="s">
        <v>29</v>
      </c>
      <c r="BB65" s="287" t="s">
        <v>74</v>
      </c>
      <c r="BC65" s="288"/>
      <c r="BD65" s="222" t="str">
        <f t="shared" si="37"/>
        <v/>
      </c>
      <c r="BE65" s="289"/>
      <c r="BF65" s="162"/>
      <c r="BG65" s="140" t="str">
        <f t="shared" si="38"/>
        <v/>
      </c>
      <c r="BH65" s="139"/>
      <c r="BI65" s="140" t="str">
        <f t="shared" si="12"/>
        <v/>
      </c>
      <c r="BJ65" s="364"/>
      <c r="BK65" s="365"/>
    </row>
    <row r="66" spans="1:63" ht="21">
      <c r="A66" s="328"/>
      <c r="B66" s="329"/>
      <c r="C66" s="338"/>
      <c r="D66" s="339"/>
      <c r="E66" s="334"/>
      <c r="F66" s="233" t="str">
        <f t="shared" si="13"/>
        <v/>
      </c>
      <c r="G66" s="101" t="str">
        <f t="shared" si="14"/>
        <v/>
      </c>
      <c r="H66" s="101" t="str">
        <f t="shared" si="15"/>
        <v/>
      </c>
      <c r="I66" s="101" t="str">
        <f t="shared" si="16"/>
        <v/>
      </c>
      <c r="J66" s="101" t="str">
        <f t="shared" si="17"/>
        <v/>
      </c>
      <c r="K66" s="101" t="str">
        <f t="shared" si="18"/>
        <v/>
      </c>
      <c r="L66" s="101" t="str">
        <f t="shared" si="19"/>
        <v/>
      </c>
      <c r="M66" s="101" t="str">
        <f t="shared" si="20"/>
        <v/>
      </c>
      <c r="N66" s="101" t="str">
        <f t="shared" si="21"/>
        <v/>
      </c>
      <c r="O66" s="101" t="str">
        <f t="shared" si="22"/>
        <v/>
      </c>
      <c r="P66" s="101" t="str">
        <f t="shared" si="23"/>
        <v/>
      </c>
      <c r="Q66" s="101" t="str">
        <f t="shared" si="24"/>
        <v/>
      </c>
      <c r="R66" s="101" t="str">
        <f t="shared" si="25"/>
        <v/>
      </c>
      <c r="S66" s="101" t="str">
        <f t="shared" si="26"/>
        <v/>
      </c>
      <c r="T66" s="101" t="str">
        <f t="shared" si="27"/>
        <v/>
      </c>
      <c r="U66" s="329"/>
      <c r="V66" s="107" t="str">
        <f t="shared" si="28"/>
        <v/>
      </c>
      <c r="W66" s="101" t="str">
        <f t="shared" si="29"/>
        <v/>
      </c>
      <c r="X66" s="101" t="str">
        <f t="shared" si="30"/>
        <v/>
      </c>
      <c r="Y66" s="108" t="str">
        <f>IF(AND($AT66&lt;&gt;"",$AB66=1),_xlfn.CONCAT(Y$3,PROPER(_xlfn.XLOOKUP($AZ66,入力キー,入力コード)),IF(OR($BK66="",$BK66=$BI66),_xlfn.CONCAT(Y$4,IF($AZ66=_xlfn.XLOOKUP($AZ66,仮想キートップ,入力キー),Y$7,Y$10),_xlfn.XLOOKUP($AZ66,仮想キートップ,入力コード),Y$13,$BI66,Y$14,_xlfn.XLOOKUP($AZ66,仮想キートップ,キー位置),Y$15,_xlfn.XLOOKUP($AZ66,仮想キートップ,キー位置),Y$17,IF($AZ66=_xlfn.XLOOKUP($AZ66,仮想キートップ,入力キー),Y$12,Y$11),_xlfn.XLOOKUP($AZ66,仮想キートップ,入力コード),Y$13,$BI66,Y$14,_xlfn.XLOOKUP($AZ66,仮想キートップ,キー位置),Y$16,_xlfn.XLOOKUP($AZ66,仮想キートップ,キー位置),IF(COUNTA($AT66:$AT$352)&gt;1,Y$17,Y$18)),_xlfn.CONCAT(Y$4,Y$6,IF($AZ66=_xlfn.XLOOKUP($AZ66,仮想キートップ,入力キー),Y$7,Y$10),_xlfn.XLOOKUP($AZ66,仮想キートップ,入力コード),Y$13,$BI66,Y$14,_xlfn.XLOOKUP($AZ66,仮想キートップ,キー位置),Y$15,_xlfn.XLOOKUP($AZ66,仮想キートップ,キー位置),Y$17,IF($AZ66=_xlfn.XLOOKUP($AZ66,仮想キートップ,入力キー),Y$8,Y$9),_xlfn.XLOOKUP($AZ66,仮想キートップ,入力コード),Y$13,$BI66,Y$14,_xlfn.XLOOKUP($AZ66,仮想キートップ,キー位置),Y$16,_xlfn.XLOOKUP($AZ66,仮想キートップ,キー位置),Y$17,Y$5,IF($AZ66=_xlfn.XLOOKUP($AZ66,仮想キートップ,入力キー),Y$7,Y$10),_xlfn.XLOOKUP($AZ66,仮想キートップ,入力コード),Y$13,$BK66,Y$14,_xlfn.XLOOKUP($AZ66,仮想キートップ,キー位置),Y$15,_xlfn.XLOOKUP($AZ66,仮想キートップ,キー位置),Y$17,IF($AZ66=_xlfn.XLOOKUP($AZ66,仮想キートップ,入力キー),Y$12,Y$11),_xlfn.XLOOKUP($AZ66,仮想キートップ,入力コード),Y$13,$BK66,Y$14,_xlfn.XLOOKUP($AZ66,仮想キートップ,キー位置),Y$16,_xlfn.XLOOKUP($AZ66,仮想キートップ,キー位置),IF(COUNTA($AT66:$AT$352)&gt;1,Y$17,Y$18)))),"")</f>
        <v/>
      </c>
      <c r="Z66" s="325"/>
      <c r="AB66" s="28">
        <f t="shared" si="50"/>
        <v>3</v>
      </c>
      <c r="AC66" s="27" t="str">
        <f t="shared" si="51"/>
        <v>A</v>
      </c>
      <c r="AD66" s="27">
        <f t="shared" si="52"/>
        <v>1</v>
      </c>
      <c r="AE66" s="27">
        <f t="shared" si="53"/>
        <v>0</v>
      </c>
      <c r="AF66" s="34">
        <f t="shared" si="54"/>
        <v>68719575040</v>
      </c>
      <c r="AG66" s="203">
        <f t="shared" si="2"/>
        <v>0</v>
      </c>
      <c r="AH66" s="90"/>
      <c r="AI66" s="466" t="str">
        <f t="shared" si="3"/>
        <v/>
      </c>
      <c r="AJ66" s="57" t="str">
        <f t="shared" si="55"/>
        <v/>
      </c>
      <c r="AK66" s="58">
        <f t="shared" si="56"/>
        <v>0</v>
      </c>
      <c r="AL66" s="56" t="str">
        <f t="shared" si="6"/>
        <v/>
      </c>
      <c r="AM66" s="57" t="str">
        <f t="shared" si="57"/>
        <v/>
      </c>
      <c r="AN66" s="55">
        <f t="shared" si="58"/>
        <v>0</v>
      </c>
      <c r="AO66" s="466" t="str">
        <f t="shared" si="9"/>
        <v/>
      </c>
      <c r="AP66" s="57" t="str">
        <f t="shared" si="59"/>
        <v/>
      </c>
      <c r="AQ66" s="58">
        <f t="shared" si="60"/>
        <v>0</v>
      </c>
      <c r="AR66" s="90"/>
      <c r="AS66" s="275">
        <v>542</v>
      </c>
      <c r="AT66" s="283"/>
      <c r="AU66" s="386" t="s">
        <v>296</v>
      </c>
      <c r="AV66" s="386"/>
      <c r="AW66" s="284"/>
      <c r="AX66" s="285" t="s">
        <v>296</v>
      </c>
      <c r="AY66" s="286"/>
      <c r="AZ66" s="286" t="s">
        <v>27</v>
      </c>
      <c r="BA66" s="286" t="s">
        <v>29</v>
      </c>
      <c r="BB66" s="287" t="s">
        <v>115</v>
      </c>
      <c r="BC66" s="288"/>
      <c r="BD66" s="222" t="str">
        <f t="shared" si="37"/>
        <v/>
      </c>
      <c r="BE66" s="289"/>
      <c r="BF66" s="162"/>
      <c r="BG66" s="140" t="str">
        <f t="shared" si="38"/>
        <v/>
      </c>
      <c r="BH66" s="139"/>
      <c r="BI66" s="140" t="str">
        <f t="shared" si="12"/>
        <v/>
      </c>
      <c r="BJ66" s="364"/>
      <c r="BK66" s="365"/>
    </row>
    <row r="67" spans="1:63" ht="21">
      <c r="A67" s="328"/>
      <c r="B67" s="329"/>
      <c r="C67" s="338"/>
      <c r="D67" s="339"/>
      <c r="E67" s="334"/>
      <c r="F67" s="233" t="str">
        <f t="shared" si="13"/>
        <v/>
      </c>
      <c r="G67" s="101" t="str">
        <f t="shared" si="14"/>
        <v/>
      </c>
      <c r="H67" s="101" t="str">
        <f t="shared" si="15"/>
        <v/>
      </c>
      <c r="I67" s="101" t="str">
        <f t="shared" si="16"/>
        <v/>
      </c>
      <c r="J67" s="101" t="str">
        <f t="shared" si="17"/>
        <v/>
      </c>
      <c r="K67" s="101" t="str">
        <f t="shared" si="18"/>
        <v/>
      </c>
      <c r="L67" s="101" t="str">
        <f t="shared" si="19"/>
        <v/>
      </c>
      <c r="M67" s="101" t="str">
        <f t="shared" si="20"/>
        <v/>
      </c>
      <c r="N67" s="101" t="str">
        <f t="shared" si="21"/>
        <v/>
      </c>
      <c r="O67" s="101" t="str">
        <f t="shared" si="22"/>
        <v/>
      </c>
      <c r="P67" s="101" t="str">
        <f t="shared" si="23"/>
        <v/>
      </c>
      <c r="Q67" s="101" t="str">
        <f t="shared" si="24"/>
        <v/>
      </c>
      <c r="R67" s="101" t="str">
        <f t="shared" si="25"/>
        <v/>
      </c>
      <c r="S67" s="101" t="str">
        <f t="shared" si="26"/>
        <v/>
      </c>
      <c r="T67" s="101" t="str">
        <f t="shared" si="27"/>
        <v/>
      </c>
      <c r="U67" s="329"/>
      <c r="V67" s="107" t="str">
        <f t="shared" si="28"/>
        <v/>
      </c>
      <c r="W67" s="101" t="str">
        <f t="shared" si="29"/>
        <v/>
      </c>
      <c r="X67" s="101" t="str">
        <f t="shared" si="30"/>
        <v/>
      </c>
      <c r="Y67" s="108" t="str">
        <f>IF(AND($AT67&lt;&gt;"",$AB67=1),_xlfn.CONCAT(Y$3,PROPER(_xlfn.XLOOKUP($AZ67,入力キー,入力コード)),IF(OR($BK67="",$BK67=$BI67),_xlfn.CONCAT(Y$4,IF($AZ67=_xlfn.XLOOKUP($AZ67,仮想キートップ,入力キー),Y$7,Y$10),_xlfn.XLOOKUP($AZ67,仮想キートップ,入力コード),Y$13,$BI67,Y$14,_xlfn.XLOOKUP($AZ67,仮想キートップ,キー位置),Y$15,_xlfn.XLOOKUP($AZ67,仮想キートップ,キー位置),Y$17,IF($AZ67=_xlfn.XLOOKUP($AZ67,仮想キートップ,入力キー),Y$12,Y$11),_xlfn.XLOOKUP($AZ67,仮想キートップ,入力コード),Y$13,$BI67,Y$14,_xlfn.XLOOKUP($AZ67,仮想キートップ,キー位置),Y$16,_xlfn.XLOOKUP($AZ67,仮想キートップ,キー位置),IF(COUNTA($AT67:$AT$352)&gt;1,Y$17,Y$18)),_xlfn.CONCAT(Y$4,Y$6,IF($AZ67=_xlfn.XLOOKUP($AZ67,仮想キートップ,入力キー),Y$7,Y$10),_xlfn.XLOOKUP($AZ67,仮想キートップ,入力コード),Y$13,$BI67,Y$14,_xlfn.XLOOKUP($AZ67,仮想キートップ,キー位置),Y$15,_xlfn.XLOOKUP($AZ67,仮想キートップ,キー位置),Y$17,IF($AZ67=_xlfn.XLOOKUP($AZ67,仮想キートップ,入力キー),Y$8,Y$9),_xlfn.XLOOKUP($AZ67,仮想キートップ,入力コード),Y$13,$BI67,Y$14,_xlfn.XLOOKUP($AZ67,仮想キートップ,キー位置),Y$16,_xlfn.XLOOKUP($AZ67,仮想キートップ,キー位置),Y$17,Y$5,IF($AZ67=_xlfn.XLOOKUP($AZ67,仮想キートップ,入力キー),Y$7,Y$10),_xlfn.XLOOKUP($AZ67,仮想キートップ,入力コード),Y$13,$BK67,Y$14,_xlfn.XLOOKUP($AZ67,仮想キートップ,キー位置),Y$15,_xlfn.XLOOKUP($AZ67,仮想キートップ,キー位置),Y$17,IF($AZ67=_xlfn.XLOOKUP($AZ67,仮想キートップ,入力キー),Y$12,Y$11),_xlfn.XLOOKUP($AZ67,仮想キートップ,入力コード),Y$13,$BK67,Y$14,_xlfn.XLOOKUP($AZ67,仮想キートップ,キー位置),Y$16,_xlfn.XLOOKUP($AZ67,仮想キートップ,キー位置),IF(COUNTA($AT67:$AT$352)&gt;1,Y$17,Y$18)))),"")</f>
        <v/>
      </c>
      <c r="Z67" s="325"/>
      <c r="AB67" s="28">
        <f t="shared" si="50"/>
        <v>3</v>
      </c>
      <c r="AC67" s="27" t="str">
        <f t="shared" si="51"/>
        <v>A</v>
      </c>
      <c r="AD67" s="27">
        <f t="shared" si="52"/>
        <v>1</v>
      </c>
      <c r="AE67" s="27">
        <f t="shared" si="53"/>
        <v>0</v>
      </c>
      <c r="AF67" s="34">
        <f t="shared" si="54"/>
        <v>68719575040</v>
      </c>
      <c r="AG67" s="203">
        <f t="shared" si="2"/>
        <v>0</v>
      </c>
      <c r="AH67" s="90"/>
      <c r="AI67" s="466" t="str">
        <f t="shared" si="3"/>
        <v/>
      </c>
      <c r="AJ67" s="57" t="str">
        <f t="shared" si="55"/>
        <v/>
      </c>
      <c r="AK67" s="58">
        <f t="shared" si="56"/>
        <v>0</v>
      </c>
      <c r="AL67" s="56" t="str">
        <f t="shared" si="6"/>
        <v/>
      </c>
      <c r="AM67" s="57" t="str">
        <f t="shared" si="57"/>
        <v/>
      </c>
      <c r="AN67" s="55">
        <f t="shared" si="58"/>
        <v>0</v>
      </c>
      <c r="AO67" s="466" t="str">
        <f t="shared" si="9"/>
        <v/>
      </c>
      <c r="AP67" s="57" t="str">
        <f t="shared" si="59"/>
        <v/>
      </c>
      <c r="AQ67" s="58">
        <f t="shared" si="60"/>
        <v>0</v>
      </c>
      <c r="AR67" s="90"/>
      <c r="AS67" s="275">
        <v>543</v>
      </c>
      <c r="AT67" s="283"/>
      <c r="AU67" s="386" t="s">
        <v>296</v>
      </c>
      <c r="AV67" s="386"/>
      <c r="AW67" s="284"/>
      <c r="AX67" s="285" t="s">
        <v>296</v>
      </c>
      <c r="AY67" s="286"/>
      <c r="AZ67" s="286" t="s">
        <v>27</v>
      </c>
      <c r="BA67" s="286" t="s">
        <v>29</v>
      </c>
      <c r="BB67" s="287" t="s">
        <v>902</v>
      </c>
      <c r="BC67" s="288"/>
      <c r="BD67" s="222" t="str">
        <f t="shared" si="37"/>
        <v/>
      </c>
      <c r="BE67" s="289"/>
      <c r="BF67" s="162"/>
      <c r="BG67" s="140" t="str">
        <f t="shared" si="38"/>
        <v/>
      </c>
      <c r="BH67" s="139"/>
      <c r="BI67" s="140" t="str">
        <f t="shared" si="12"/>
        <v/>
      </c>
      <c r="BJ67" s="364"/>
      <c r="BK67" s="365"/>
    </row>
    <row r="68" spans="1:63" ht="21">
      <c r="A68" s="328"/>
      <c r="B68" s="329"/>
      <c r="C68" s="338"/>
      <c r="D68" s="339"/>
      <c r="E68" s="334"/>
      <c r="F68" s="233" t="str">
        <f t="shared" si="13"/>
        <v/>
      </c>
      <c r="G68" s="101" t="str">
        <f t="shared" si="14"/>
        <v/>
      </c>
      <c r="H68" s="101" t="str">
        <f t="shared" si="15"/>
        <v/>
      </c>
      <c r="I68" s="101" t="str">
        <f t="shared" si="16"/>
        <v/>
      </c>
      <c r="J68" s="101" t="str">
        <f t="shared" si="17"/>
        <v/>
      </c>
      <c r="K68" s="101" t="str">
        <f t="shared" si="18"/>
        <v/>
      </c>
      <c r="L68" s="101" t="str">
        <f t="shared" si="19"/>
        <v/>
      </c>
      <c r="M68" s="101" t="str">
        <f t="shared" si="20"/>
        <v/>
      </c>
      <c r="N68" s="101" t="str">
        <f t="shared" si="21"/>
        <v/>
      </c>
      <c r="O68" s="101" t="str">
        <f t="shared" si="22"/>
        <v/>
      </c>
      <c r="P68" s="101" t="str">
        <f t="shared" si="23"/>
        <v/>
      </c>
      <c r="Q68" s="101" t="str">
        <f t="shared" si="24"/>
        <v/>
      </c>
      <c r="R68" s="101" t="str">
        <f t="shared" si="25"/>
        <v/>
      </c>
      <c r="S68" s="101" t="str">
        <f t="shared" si="26"/>
        <v/>
      </c>
      <c r="T68" s="101" t="str">
        <f t="shared" si="27"/>
        <v/>
      </c>
      <c r="U68" s="329"/>
      <c r="V68" s="107" t="str">
        <f t="shared" si="28"/>
        <v/>
      </c>
      <c r="W68" s="101" t="str">
        <f t="shared" si="29"/>
        <v/>
      </c>
      <c r="X68" s="101" t="str">
        <f t="shared" si="30"/>
        <v/>
      </c>
      <c r="Y68" s="108" t="str">
        <f>IF(AND($AT68&lt;&gt;"",$AB68=1),_xlfn.CONCAT(Y$3,PROPER(_xlfn.XLOOKUP($AZ68,入力キー,入力コード)),IF(OR($BK68="",$BK68=$BI68),_xlfn.CONCAT(Y$4,IF($AZ68=_xlfn.XLOOKUP($AZ68,仮想キートップ,入力キー),Y$7,Y$10),_xlfn.XLOOKUP($AZ68,仮想キートップ,入力コード),Y$13,$BI68,Y$14,_xlfn.XLOOKUP($AZ68,仮想キートップ,キー位置),Y$15,_xlfn.XLOOKUP($AZ68,仮想キートップ,キー位置),Y$17,IF($AZ68=_xlfn.XLOOKUP($AZ68,仮想キートップ,入力キー),Y$12,Y$11),_xlfn.XLOOKUP($AZ68,仮想キートップ,入力コード),Y$13,$BI68,Y$14,_xlfn.XLOOKUP($AZ68,仮想キートップ,キー位置),Y$16,_xlfn.XLOOKUP($AZ68,仮想キートップ,キー位置),IF(COUNTA($AT68:$AT$352)&gt;1,Y$17,Y$18)),_xlfn.CONCAT(Y$4,Y$6,IF($AZ68=_xlfn.XLOOKUP($AZ68,仮想キートップ,入力キー),Y$7,Y$10),_xlfn.XLOOKUP($AZ68,仮想キートップ,入力コード),Y$13,$BI68,Y$14,_xlfn.XLOOKUP($AZ68,仮想キートップ,キー位置),Y$15,_xlfn.XLOOKUP($AZ68,仮想キートップ,キー位置),Y$17,IF($AZ68=_xlfn.XLOOKUP($AZ68,仮想キートップ,入力キー),Y$8,Y$9),_xlfn.XLOOKUP($AZ68,仮想キートップ,入力コード),Y$13,$BI68,Y$14,_xlfn.XLOOKUP($AZ68,仮想キートップ,キー位置),Y$16,_xlfn.XLOOKUP($AZ68,仮想キートップ,キー位置),Y$17,Y$5,IF($AZ68=_xlfn.XLOOKUP($AZ68,仮想キートップ,入力キー),Y$7,Y$10),_xlfn.XLOOKUP($AZ68,仮想キートップ,入力コード),Y$13,$BK68,Y$14,_xlfn.XLOOKUP($AZ68,仮想キートップ,キー位置),Y$15,_xlfn.XLOOKUP($AZ68,仮想キートップ,キー位置),Y$17,IF($AZ68=_xlfn.XLOOKUP($AZ68,仮想キートップ,入力キー),Y$12,Y$11),_xlfn.XLOOKUP($AZ68,仮想キートップ,入力コード),Y$13,$BK68,Y$14,_xlfn.XLOOKUP($AZ68,仮想キートップ,キー位置),Y$16,_xlfn.XLOOKUP($AZ68,仮想キートップ,キー位置),IF(COUNTA($AT68:$AT$352)&gt;1,Y$17,Y$18)))),"")</f>
        <v/>
      </c>
      <c r="Z68" s="325"/>
      <c r="AB68" s="28">
        <f t="shared" si="0"/>
        <v>3</v>
      </c>
      <c r="AC68" s="27" t="str">
        <f t="shared" si="31"/>
        <v>A</v>
      </c>
      <c r="AD68" s="27">
        <f t="shared" si="32"/>
        <v>1</v>
      </c>
      <c r="AE68" s="27">
        <f t="shared" si="33"/>
        <v>0</v>
      </c>
      <c r="AF68" s="34">
        <f t="shared" si="1"/>
        <v>4398046609408</v>
      </c>
      <c r="AG68" s="203">
        <f t="shared" si="2"/>
        <v>0</v>
      </c>
      <c r="AH68" s="90"/>
      <c r="AI68" s="466" t="str">
        <f t="shared" si="3"/>
        <v/>
      </c>
      <c r="AJ68" s="57" t="str">
        <f t="shared" si="34"/>
        <v/>
      </c>
      <c r="AK68" s="58">
        <f t="shared" si="5"/>
        <v>0</v>
      </c>
      <c r="AL68" s="56" t="str">
        <f t="shared" si="6"/>
        <v/>
      </c>
      <c r="AM68" s="57" t="str">
        <f t="shared" si="35"/>
        <v/>
      </c>
      <c r="AN68" s="55">
        <f t="shared" si="8"/>
        <v>0</v>
      </c>
      <c r="AO68" s="466" t="str">
        <f t="shared" si="9"/>
        <v/>
      </c>
      <c r="AP68" s="57" t="str">
        <f t="shared" si="36"/>
        <v/>
      </c>
      <c r="AQ68" s="58">
        <f t="shared" si="11"/>
        <v>0</v>
      </c>
      <c r="AR68" s="90"/>
      <c r="AS68" s="275">
        <v>544</v>
      </c>
      <c r="AT68" s="283"/>
      <c r="AU68" s="386" t="s">
        <v>296</v>
      </c>
      <c r="AV68" s="386"/>
      <c r="AW68" s="284"/>
      <c r="AX68" s="285" t="s">
        <v>296</v>
      </c>
      <c r="AY68" s="286"/>
      <c r="AZ68" s="286" t="s">
        <v>27</v>
      </c>
      <c r="BA68" s="286" t="s">
        <v>29</v>
      </c>
      <c r="BB68" s="287" t="s">
        <v>94</v>
      </c>
      <c r="BC68" s="288"/>
      <c r="BD68" s="222" t="str">
        <f t="shared" si="37"/>
        <v/>
      </c>
      <c r="BE68" s="289"/>
      <c r="BF68" s="162"/>
      <c r="BG68" s="140" t="str">
        <f t="shared" si="38"/>
        <v/>
      </c>
      <c r="BH68" s="139"/>
      <c r="BI68" s="140" t="str">
        <f t="shared" si="12"/>
        <v/>
      </c>
      <c r="BJ68" s="364"/>
      <c r="BK68" s="365"/>
    </row>
    <row r="69" spans="1:63" ht="21">
      <c r="A69" s="328"/>
      <c r="B69" s="329"/>
      <c r="C69" s="338"/>
      <c r="D69" s="339"/>
      <c r="E69" s="334"/>
      <c r="F69" s="233" t="str">
        <f t="shared" si="13"/>
        <v/>
      </c>
      <c r="G69" s="101" t="str">
        <f t="shared" si="14"/>
        <v/>
      </c>
      <c r="H69" s="101" t="str">
        <f t="shared" si="15"/>
        <v/>
      </c>
      <c r="I69" s="101" t="str">
        <f t="shared" si="16"/>
        <v/>
      </c>
      <c r="J69" s="101" t="str">
        <f t="shared" si="17"/>
        <v/>
      </c>
      <c r="K69" s="101" t="str">
        <f t="shared" si="18"/>
        <v/>
      </c>
      <c r="L69" s="101" t="str">
        <f t="shared" si="19"/>
        <v/>
      </c>
      <c r="M69" s="101" t="str">
        <f t="shared" si="20"/>
        <v/>
      </c>
      <c r="N69" s="101" t="str">
        <f t="shared" si="21"/>
        <v/>
      </c>
      <c r="O69" s="101" t="str">
        <f t="shared" si="22"/>
        <v/>
      </c>
      <c r="P69" s="101" t="str">
        <f t="shared" si="23"/>
        <v/>
      </c>
      <c r="Q69" s="101" t="str">
        <f t="shared" si="24"/>
        <v/>
      </c>
      <c r="R69" s="101" t="str">
        <f t="shared" si="25"/>
        <v/>
      </c>
      <c r="S69" s="101" t="str">
        <f t="shared" si="26"/>
        <v/>
      </c>
      <c r="T69" s="101" t="str">
        <f t="shared" si="27"/>
        <v/>
      </c>
      <c r="U69" s="329"/>
      <c r="V69" s="107" t="str">
        <f t="shared" si="28"/>
        <v/>
      </c>
      <c r="W69" s="101" t="str">
        <f t="shared" si="29"/>
        <v/>
      </c>
      <c r="X69" s="101" t="str">
        <f t="shared" si="30"/>
        <v/>
      </c>
      <c r="Y69" s="108" t="str">
        <f>IF(AND($AT69&lt;&gt;"",$AB69=1),_xlfn.CONCAT(Y$3,PROPER(_xlfn.XLOOKUP($AZ69,入力キー,入力コード)),IF(OR($BK69="",$BK69=$BI69),_xlfn.CONCAT(Y$4,IF($AZ69=_xlfn.XLOOKUP($AZ69,仮想キートップ,入力キー),Y$7,Y$10),_xlfn.XLOOKUP($AZ69,仮想キートップ,入力コード),Y$13,$BI69,Y$14,_xlfn.XLOOKUP($AZ69,仮想キートップ,キー位置),Y$15,_xlfn.XLOOKUP($AZ69,仮想キートップ,キー位置),Y$17,IF($AZ69=_xlfn.XLOOKUP($AZ69,仮想キートップ,入力キー),Y$12,Y$11),_xlfn.XLOOKUP($AZ69,仮想キートップ,入力コード),Y$13,$BI69,Y$14,_xlfn.XLOOKUP($AZ69,仮想キートップ,キー位置),Y$16,_xlfn.XLOOKUP($AZ69,仮想キートップ,キー位置),IF(COUNTA($AT69:$AT$352)&gt;1,Y$17,Y$18)),_xlfn.CONCAT(Y$4,Y$6,IF($AZ69=_xlfn.XLOOKUP($AZ69,仮想キートップ,入力キー),Y$7,Y$10),_xlfn.XLOOKUP($AZ69,仮想キートップ,入力コード),Y$13,$BI69,Y$14,_xlfn.XLOOKUP($AZ69,仮想キートップ,キー位置),Y$15,_xlfn.XLOOKUP($AZ69,仮想キートップ,キー位置),Y$17,IF($AZ69=_xlfn.XLOOKUP($AZ69,仮想キートップ,入力キー),Y$8,Y$9),_xlfn.XLOOKUP($AZ69,仮想キートップ,入力コード),Y$13,$BI69,Y$14,_xlfn.XLOOKUP($AZ69,仮想キートップ,キー位置),Y$16,_xlfn.XLOOKUP($AZ69,仮想キートップ,キー位置),Y$17,Y$5,IF($AZ69=_xlfn.XLOOKUP($AZ69,仮想キートップ,入力キー),Y$7,Y$10),_xlfn.XLOOKUP($AZ69,仮想キートップ,入力コード),Y$13,$BK69,Y$14,_xlfn.XLOOKUP($AZ69,仮想キートップ,キー位置),Y$15,_xlfn.XLOOKUP($AZ69,仮想キートップ,キー位置),Y$17,IF($AZ69=_xlfn.XLOOKUP($AZ69,仮想キートップ,入力キー),Y$12,Y$11),_xlfn.XLOOKUP($AZ69,仮想キートップ,入力コード),Y$13,$BK69,Y$14,_xlfn.XLOOKUP($AZ69,仮想キートップ,キー位置),Y$16,_xlfn.XLOOKUP($AZ69,仮想キートップ,キー位置),IF(COUNTA($AT69:$AT$352)&gt;1,Y$17,Y$18)))),"")</f>
        <v/>
      </c>
      <c r="Z69" s="325"/>
      <c r="AB69" s="28">
        <f t="shared" si="0"/>
        <v>3</v>
      </c>
      <c r="AC69" s="27" t="str">
        <f t="shared" si="31"/>
        <v>A</v>
      </c>
      <c r="AD69" s="27">
        <f t="shared" si="32"/>
        <v>1</v>
      </c>
      <c r="AE69" s="27">
        <f t="shared" si="33"/>
        <v>0</v>
      </c>
      <c r="AF69" s="34">
        <f t="shared" si="1"/>
        <v>8796093120512</v>
      </c>
      <c r="AG69" s="203">
        <f t="shared" si="2"/>
        <v>0</v>
      </c>
      <c r="AH69" s="90"/>
      <c r="AI69" s="466" t="str">
        <f t="shared" si="3"/>
        <v/>
      </c>
      <c r="AJ69" s="57" t="str">
        <f t="shared" si="34"/>
        <v/>
      </c>
      <c r="AK69" s="58">
        <f t="shared" si="5"/>
        <v>0</v>
      </c>
      <c r="AL69" s="56" t="str">
        <f t="shared" si="6"/>
        <v/>
      </c>
      <c r="AM69" s="57" t="str">
        <f t="shared" si="35"/>
        <v/>
      </c>
      <c r="AN69" s="55">
        <f t="shared" si="8"/>
        <v>0</v>
      </c>
      <c r="AO69" s="466" t="str">
        <f t="shared" si="9"/>
        <v/>
      </c>
      <c r="AP69" s="57" t="str">
        <f t="shared" si="36"/>
        <v/>
      </c>
      <c r="AQ69" s="58">
        <f t="shared" si="11"/>
        <v>0</v>
      </c>
      <c r="AR69" s="90"/>
      <c r="AS69" s="275">
        <v>545</v>
      </c>
      <c r="AT69" s="283"/>
      <c r="AU69" s="386" t="s">
        <v>296</v>
      </c>
      <c r="AV69" s="386"/>
      <c r="AW69" s="284"/>
      <c r="AX69" s="285" t="s">
        <v>296</v>
      </c>
      <c r="AY69" s="286"/>
      <c r="AZ69" s="286" t="s">
        <v>27</v>
      </c>
      <c r="BA69" s="286" t="s">
        <v>29</v>
      </c>
      <c r="BB69" s="287" t="s">
        <v>96</v>
      </c>
      <c r="BC69" s="288"/>
      <c r="BD69" s="222" t="str">
        <f t="shared" si="37"/>
        <v/>
      </c>
      <c r="BE69" s="289"/>
      <c r="BF69" s="162"/>
      <c r="BG69" s="140" t="str">
        <f t="shared" si="38"/>
        <v/>
      </c>
      <c r="BH69" s="139"/>
      <c r="BI69" s="140" t="str">
        <f t="shared" si="12"/>
        <v/>
      </c>
      <c r="BJ69" s="364"/>
      <c r="BK69" s="365"/>
    </row>
    <row r="70" spans="1:63" ht="21">
      <c r="A70" s="328"/>
      <c r="B70" s="329"/>
      <c r="C70" s="338"/>
      <c r="D70" s="339"/>
      <c r="E70" s="334"/>
      <c r="F70" s="233" t="str">
        <f t="shared" si="13"/>
        <v/>
      </c>
      <c r="G70" s="101" t="str">
        <f t="shared" si="14"/>
        <v/>
      </c>
      <c r="H70" s="101" t="str">
        <f t="shared" si="15"/>
        <v/>
      </c>
      <c r="I70" s="101" t="str">
        <f t="shared" si="16"/>
        <v/>
      </c>
      <c r="J70" s="101" t="str">
        <f t="shared" si="17"/>
        <v/>
      </c>
      <c r="K70" s="101" t="str">
        <f t="shared" si="18"/>
        <v/>
      </c>
      <c r="L70" s="101" t="str">
        <f t="shared" si="19"/>
        <v/>
      </c>
      <c r="M70" s="101" t="str">
        <f t="shared" si="20"/>
        <v/>
      </c>
      <c r="N70" s="101" t="str">
        <f t="shared" si="21"/>
        <v/>
      </c>
      <c r="O70" s="101" t="str">
        <f t="shared" si="22"/>
        <v/>
      </c>
      <c r="P70" s="101" t="str">
        <f t="shared" si="23"/>
        <v/>
      </c>
      <c r="Q70" s="101" t="str">
        <f t="shared" si="24"/>
        <v/>
      </c>
      <c r="R70" s="101" t="str">
        <f t="shared" si="25"/>
        <v/>
      </c>
      <c r="S70" s="101" t="str">
        <f t="shared" si="26"/>
        <v/>
      </c>
      <c r="T70" s="101" t="str">
        <f t="shared" si="27"/>
        <v/>
      </c>
      <c r="U70" s="329"/>
      <c r="V70" s="107" t="str">
        <f t="shared" si="28"/>
        <v/>
      </c>
      <c r="W70" s="101" t="str">
        <f t="shared" si="29"/>
        <v/>
      </c>
      <c r="X70" s="101" t="str">
        <f t="shared" si="30"/>
        <v/>
      </c>
      <c r="Y70" s="108" t="str">
        <f>IF(AND($AT70&lt;&gt;"",$AB70=1),_xlfn.CONCAT(Y$3,PROPER(_xlfn.XLOOKUP($AZ70,入力キー,入力コード)),IF(OR($BK70="",$BK70=$BI70),_xlfn.CONCAT(Y$4,IF($AZ70=_xlfn.XLOOKUP($AZ70,仮想キートップ,入力キー),Y$7,Y$10),_xlfn.XLOOKUP($AZ70,仮想キートップ,入力コード),Y$13,$BI70,Y$14,_xlfn.XLOOKUP($AZ70,仮想キートップ,キー位置),Y$15,_xlfn.XLOOKUP($AZ70,仮想キートップ,キー位置),Y$17,IF($AZ70=_xlfn.XLOOKUP($AZ70,仮想キートップ,入力キー),Y$12,Y$11),_xlfn.XLOOKUP($AZ70,仮想キートップ,入力コード),Y$13,$BI70,Y$14,_xlfn.XLOOKUP($AZ70,仮想キートップ,キー位置),Y$16,_xlfn.XLOOKUP($AZ70,仮想キートップ,キー位置),IF(COUNTA($AT70:$AT$352)&gt;1,Y$17,Y$18)),_xlfn.CONCAT(Y$4,Y$6,IF($AZ70=_xlfn.XLOOKUP($AZ70,仮想キートップ,入力キー),Y$7,Y$10),_xlfn.XLOOKUP($AZ70,仮想キートップ,入力コード),Y$13,$BI70,Y$14,_xlfn.XLOOKUP($AZ70,仮想キートップ,キー位置),Y$15,_xlfn.XLOOKUP($AZ70,仮想キートップ,キー位置),Y$17,IF($AZ70=_xlfn.XLOOKUP($AZ70,仮想キートップ,入力キー),Y$8,Y$9),_xlfn.XLOOKUP($AZ70,仮想キートップ,入力コード),Y$13,$BI70,Y$14,_xlfn.XLOOKUP($AZ70,仮想キートップ,キー位置),Y$16,_xlfn.XLOOKUP($AZ70,仮想キートップ,キー位置),Y$17,Y$5,IF($AZ70=_xlfn.XLOOKUP($AZ70,仮想キートップ,入力キー),Y$7,Y$10),_xlfn.XLOOKUP($AZ70,仮想キートップ,入力コード),Y$13,$BK70,Y$14,_xlfn.XLOOKUP($AZ70,仮想キートップ,キー位置),Y$15,_xlfn.XLOOKUP($AZ70,仮想キートップ,キー位置),Y$17,IF($AZ70=_xlfn.XLOOKUP($AZ70,仮想キートップ,入力キー),Y$12,Y$11),_xlfn.XLOOKUP($AZ70,仮想キートップ,入力コード),Y$13,$BK70,Y$14,_xlfn.XLOOKUP($AZ70,仮想キートップ,キー位置),Y$16,_xlfn.XLOOKUP($AZ70,仮想キートップ,キー位置),IF(COUNTA($AT70:$AT$352)&gt;1,Y$17,Y$18)))),"")</f>
        <v/>
      </c>
      <c r="Z70" s="325"/>
      <c r="AB70" s="28">
        <f t="shared" si="0"/>
        <v>3</v>
      </c>
      <c r="AC70" s="27" t="str">
        <f t="shared" si="31"/>
        <v>A</v>
      </c>
      <c r="AD70" s="27">
        <f t="shared" si="32"/>
        <v>1</v>
      </c>
      <c r="AE70" s="27">
        <f t="shared" si="33"/>
        <v>0</v>
      </c>
      <c r="AF70" s="34">
        <f t="shared" si="1"/>
        <v>17592186142720</v>
      </c>
      <c r="AG70" s="203">
        <f t="shared" si="2"/>
        <v>0</v>
      </c>
      <c r="AH70" s="90"/>
      <c r="AI70" s="466" t="str">
        <f t="shared" si="3"/>
        <v/>
      </c>
      <c r="AJ70" s="57" t="str">
        <f t="shared" si="34"/>
        <v/>
      </c>
      <c r="AK70" s="58">
        <f t="shared" si="5"/>
        <v>0</v>
      </c>
      <c r="AL70" s="56" t="str">
        <f t="shared" si="6"/>
        <v/>
      </c>
      <c r="AM70" s="57" t="str">
        <f t="shared" si="35"/>
        <v/>
      </c>
      <c r="AN70" s="55">
        <f t="shared" si="8"/>
        <v>0</v>
      </c>
      <c r="AO70" s="466" t="str">
        <f t="shared" si="9"/>
        <v/>
      </c>
      <c r="AP70" s="57" t="str">
        <f t="shared" si="36"/>
        <v/>
      </c>
      <c r="AQ70" s="58">
        <f t="shared" si="11"/>
        <v>0</v>
      </c>
      <c r="AR70" s="90"/>
      <c r="AS70" s="275">
        <v>546</v>
      </c>
      <c r="AT70" s="283"/>
      <c r="AU70" s="386" t="s">
        <v>296</v>
      </c>
      <c r="AV70" s="386"/>
      <c r="AW70" s="284"/>
      <c r="AX70" s="285" t="s">
        <v>296</v>
      </c>
      <c r="AY70" s="286"/>
      <c r="AZ70" s="286" t="s">
        <v>27</v>
      </c>
      <c r="BA70" s="286" t="s">
        <v>29</v>
      </c>
      <c r="BB70" s="287" t="s">
        <v>98</v>
      </c>
      <c r="BC70" s="288"/>
      <c r="BD70" s="222" t="str">
        <f t="shared" si="37"/>
        <v/>
      </c>
      <c r="BE70" s="289"/>
      <c r="BF70" s="162"/>
      <c r="BG70" s="140" t="str">
        <f t="shared" si="38"/>
        <v/>
      </c>
      <c r="BH70" s="139"/>
      <c r="BI70" s="140" t="str">
        <f t="shared" si="12"/>
        <v/>
      </c>
      <c r="BJ70" s="364"/>
      <c r="BK70" s="365"/>
    </row>
    <row r="71" spans="1:63" ht="21">
      <c r="A71" s="328"/>
      <c r="B71" s="329"/>
      <c r="C71" s="338"/>
      <c r="D71" s="339"/>
      <c r="E71" s="334"/>
      <c r="F71" s="233" t="str">
        <f t="shared" si="13"/>
        <v/>
      </c>
      <c r="G71" s="101" t="str">
        <f t="shared" si="14"/>
        <v/>
      </c>
      <c r="H71" s="101" t="str">
        <f t="shared" si="15"/>
        <v/>
      </c>
      <c r="I71" s="101" t="str">
        <f t="shared" si="16"/>
        <v/>
      </c>
      <c r="J71" s="101" t="str">
        <f t="shared" si="17"/>
        <v/>
      </c>
      <c r="K71" s="101" t="str">
        <f t="shared" si="18"/>
        <v/>
      </c>
      <c r="L71" s="101" t="str">
        <f t="shared" si="19"/>
        <v/>
      </c>
      <c r="M71" s="101" t="str">
        <f t="shared" si="20"/>
        <v/>
      </c>
      <c r="N71" s="101" t="str">
        <f t="shared" si="21"/>
        <v/>
      </c>
      <c r="O71" s="101" t="str">
        <f t="shared" si="22"/>
        <v/>
      </c>
      <c r="P71" s="101" t="str">
        <f t="shared" si="23"/>
        <v/>
      </c>
      <c r="Q71" s="101" t="str">
        <f t="shared" si="24"/>
        <v/>
      </c>
      <c r="R71" s="101" t="str">
        <f t="shared" si="25"/>
        <v/>
      </c>
      <c r="S71" s="101" t="str">
        <f t="shared" si="26"/>
        <v/>
      </c>
      <c r="T71" s="101" t="str">
        <f t="shared" si="27"/>
        <v/>
      </c>
      <c r="U71" s="329"/>
      <c r="V71" s="107" t="str">
        <f t="shared" si="28"/>
        <v/>
      </c>
      <c r="W71" s="101" t="str">
        <f t="shared" si="29"/>
        <v/>
      </c>
      <c r="X71" s="101" t="str">
        <f t="shared" si="30"/>
        <v/>
      </c>
      <c r="Y71" s="108" t="str">
        <f>IF(AND($AT71&lt;&gt;"",$AB71=1),_xlfn.CONCAT(Y$3,PROPER(_xlfn.XLOOKUP($AZ71,入力キー,入力コード)),IF(OR($BK71="",$BK71=$BI71),_xlfn.CONCAT(Y$4,IF($AZ71=_xlfn.XLOOKUP($AZ71,仮想キートップ,入力キー),Y$7,Y$10),_xlfn.XLOOKUP($AZ71,仮想キートップ,入力コード),Y$13,$BI71,Y$14,_xlfn.XLOOKUP($AZ71,仮想キートップ,キー位置),Y$15,_xlfn.XLOOKUP($AZ71,仮想キートップ,キー位置),Y$17,IF($AZ71=_xlfn.XLOOKUP($AZ71,仮想キートップ,入力キー),Y$12,Y$11),_xlfn.XLOOKUP($AZ71,仮想キートップ,入力コード),Y$13,$BI71,Y$14,_xlfn.XLOOKUP($AZ71,仮想キートップ,キー位置),Y$16,_xlfn.XLOOKUP($AZ71,仮想キートップ,キー位置),IF(COUNTA($AT71:$AT$352)&gt;1,Y$17,Y$18)),_xlfn.CONCAT(Y$4,Y$6,IF($AZ71=_xlfn.XLOOKUP($AZ71,仮想キートップ,入力キー),Y$7,Y$10),_xlfn.XLOOKUP($AZ71,仮想キートップ,入力コード),Y$13,$BI71,Y$14,_xlfn.XLOOKUP($AZ71,仮想キートップ,キー位置),Y$15,_xlfn.XLOOKUP($AZ71,仮想キートップ,キー位置),Y$17,IF($AZ71=_xlfn.XLOOKUP($AZ71,仮想キートップ,入力キー),Y$8,Y$9),_xlfn.XLOOKUP($AZ71,仮想キートップ,入力コード),Y$13,$BI71,Y$14,_xlfn.XLOOKUP($AZ71,仮想キートップ,キー位置),Y$16,_xlfn.XLOOKUP($AZ71,仮想キートップ,キー位置),Y$17,Y$5,IF($AZ71=_xlfn.XLOOKUP($AZ71,仮想キートップ,入力キー),Y$7,Y$10),_xlfn.XLOOKUP($AZ71,仮想キートップ,入力コード),Y$13,$BK71,Y$14,_xlfn.XLOOKUP($AZ71,仮想キートップ,キー位置),Y$15,_xlfn.XLOOKUP($AZ71,仮想キートップ,キー位置),Y$17,IF($AZ71=_xlfn.XLOOKUP($AZ71,仮想キートップ,入力キー),Y$12,Y$11),_xlfn.XLOOKUP($AZ71,仮想キートップ,入力コード),Y$13,$BK71,Y$14,_xlfn.XLOOKUP($AZ71,仮想キートップ,キー位置),Y$16,_xlfn.XLOOKUP($AZ71,仮想キートップ,キー位置),IF(COUNTA($AT71:$AT$352)&gt;1,Y$17,Y$18)))),"")</f>
        <v/>
      </c>
      <c r="Z71" s="325"/>
      <c r="AB71" s="28">
        <f t="shared" si="0"/>
        <v>3</v>
      </c>
      <c r="AC71" s="27" t="str">
        <f t="shared" si="31"/>
        <v>A</v>
      </c>
      <c r="AD71" s="27">
        <f t="shared" si="32"/>
        <v>1</v>
      </c>
      <c r="AE71" s="27">
        <f t="shared" si="33"/>
        <v>0</v>
      </c>
      <c r="AF71" s="34">
        <f t="shared" si="1"/>
        <v>35184372187136</v>
      </c>
      <c r="AG71" s="203">
        <f t="shared" si="2"/>
        <v>0</v>
      </c>
      <c r="AH71" s="90"/>
      <c r="AI71" s="466" t="str">
        <f t="shared" si="3"/>
        <v/>
      </c>
      <c r="AJ71" s="57" t="str">
        <f t="shared" si="34"/>
        <v/>
      </c>
      <c r="AK71" s="58">
        <f t="shared" si="5"/>
        <v>0</v>
      </c>
      <c r="AL71" s="56" t="str">
        <f t="shared" si="6"/>
        <v/>
      </c>
      <c r="AM71" s="57" t="str">
        <f t="shared" si="35"/>
        <v/>
      </c>
      <c r="AN71" s="55">
        <f t="shared" si="8"/>
        <v>0</v>
      </c>
      <c r="AO71" s="466" t="str">
        <f t="shared" si="9"/>
        <v/>
      </c>
      <c r="AP71" s="57" t="str">
        <f t="shared" si="36"/>
        <v/>
      </c>
      <c r="AQ71" s="58">
        <f t="shared" si="11"/>
        <v>0</v>
      </c>
      <c r="AR71" s="90"/>
      <c r="AS71" s="275">
        <v>547</v>
      </c>
      <c r="AT71" s="283"/>
      <c r="AU71" s="386" t="s">
        <v>296</v>
      </c>
      <c r="AV71" s="386"/>
      <c r="AW71" s="284"/>
      <c r="AX71" s="285" t="s">
        <v>296</v>
      </c>
      <c r="AY71" s="286"/>
      <c r="AZ71" s="286" t="s">
        <v>27</v>
      </c>
      <c r="BA71" s="286" t="s">
        <v>29</v>
      </c>
      <c r="BB71" s="287" t="s">
        <v>100</v>
      </c>
      <c r="BC71" s="288"/>
      <c r="BD71" s="222" t="str">
        <f t="shared" si="37"/>
        <v/>
      </c>
      <c r="BE71" s="289"/>
      <c r="BF71" s="162"/>
      <c r="BG71" s="140" t="str">
        <f t="shared" si="38"/>
        <v/>
      </c>
      <c r="BH71" s="139"/>
      <c r="BI71" s="140" t="str">
        <f t="shared" si="12"/>
        <v/>
      </c>
      <c r="BJ71" s="364"/>
      <c r="BK71" s="365"/>
    </row>
    <row r="72" spans="1:63" ht="21">
      <c r="A72" s="328"/>
      <c r="B72" s="329"/>
      <c r="C72" s="338"/>
      <c r="D72" s="339"/>
      <c r="E72" s="334"/>
      <c r="F72" s="233" t="str">
        <f t="shared" si="13"/>
        <v/>
      </c>
      <c r="G72" s="101" t="str">
        <f t="shared" si="14"/>
        <v/>
      </c>
      <c r="H72" s="101" t="str">
        <f t="shared" si="15"/>
        <v/>
      </c>
      <c r="I72" s="101" t="str">
        <f t="shared" si="16"/>
        <v/>
      </c>
      <c r="J72" s="101" t="str">
        <f t="shared" si="17"/>
        <v/>
      </c>
      <c r="K72" s="101" t="str">
        <f t="shared" si="18"/>
        <v/>
      </c>
      <c r="L72" s="101" t="str">
        <f t="shared" si="19"/>
        <v/>
      </c>
      <c r="M72" s="101" t="str">
        <f t="shared" si="20"/>
        <v/>
      </c>
      <c r="N72" s="101" t="str">
        <f t="shared" si="21"/>
        <v/>
      </c>
      <c r="O72" s="101" t="str">
        <f t="shared" si="22"/>
        <v/>
      </c>
      <c r="P72" s="101" t="str">
        <f t="shared" si="23"/>
        <v/>
      </c>
      <c r="Q72" s="101" t="str">
        <f t="shared" si="24"/>
        <v/>
      </c>
      <c r="R72" s="101" t="str">
        <f t="shared" si="25"/>
        <v/>
      </c>
      <c r="S72" s="101" t="str">
        <f t="shared" si="26"/>
        <v/>
      </c>
      <c r="T72" s="101" t="str">
        <f t="shared" si="27"/>
        <v/>
      </c>
      <c r="U72" s="329"/>
      <c r="V72" s="107" t="str">
        <f t="shared" si="28"/>
        <v/>
      </c>
      <c r="W72" s="101" t="str">
        <f t="shared" si="29"/>
        <v/>
      </c>
      <c r="X72" s="101" t="str">
        <f t="shared" si="30"/>
        <v/>
      </c>
      <c r="Y72" s="108" t="str">
        <f>IF(AND($AT72&lt;&gt;"",$AB72=1),_xlfn.CONCAT(Y$3,PROPER(_xlfn.XLOOKUP($AZ72,入力キー,入力コード)),IF(OR($BK72="",$BK72=$BI72),_xlfn.CONCAT(Y$4,IF($AZ72=_xlfn.XLOOKUP($AZ72,仮想キートップ,入力キー),Y$7,Y$10),_xlfn.XLOOKUP($AZ72,仮想キートップ,入力コード),Y$13,$BI72,Y$14,_xlfn.XLOOKUP($AZ72,仮想キートップ,キー位置),Y$15,_xlfn.XLOOKUP($AZ72,仮想キートップ,キー位置),Y$17,IF($AZ72=_xlfn.XLOOKUP($AZ72,仮想キートップ,入力キー),Y$12,Y$11),_xlfn.XLOOKUP($AZ72,仮想キートップ,入力コード),Y$13,$BI72,Y$14,_xlfn.XLOOKUP($AZ72,仮想キートップ,キー位置),Y$16,_xlfn.XLOOKUP($AZ72,仮想キートップ,キー位置),IF(COUNTA($AT72:$AT$352)&gt;1,Y$17,Y$18)),_xlfn.CONCAT(Y$4,Y$6,IF($AZ72=_xlfn.XLOOKUP($AZ72,仮想キートップ,入力キー),Y$7,Y$10),_xlfn.XLOOKUP($AZ72,仮想キートップ,入力コード),Y$13,$BI72,Y$14,_xlfn.XLOOKUP($AZ72,仮想キートップ,キー位置),Y$15,_xlfn.XLOOKUP($AZ72,仮想キートップ,キー位置),Y$17,IF($AZ72=_xlfn.XLOOKUP($AZ72,仮想キートップ,入力キー),Y$8,Y$9),_xlfn.XLOOKUP($AZ72,仮想キートップ,入力コード),Y$13,$BI72,Y$14,_xlfn.XLOOKUP($AZ72,仮想キートップ,キー位置),Y$16,_xlfn.XLOOKUP($AZ72,仮想キートップ,キー位置),Y$17,Y$5,IF($AZ72=_xlfn.XLOOKUP($AZ72,仮想キートップ,入力キー),Y$7,Y$10),_xlfn.XLOOKUP($AZ72,仮想キートップ,入力コード),Y$13,$BK72,Y$14,_xlfn.XLOOKUP($AZ72,仮想キートップ,キー位置),Y$15,_xlfn.XLOOKUP($AZ72,仮想キートップ,キー位置),Y$17,IF($AZ72=_xlfn.XLOOKUP($AZ72,仮想キートップ,入力キー),Y$12,Y$11),_xlfn.XLOOKUP($AZ72,仮想キートップ,入力コード),Y$13,$BK72,Y$14,_xlfn.XLOOKUP($AZ72,仮想キートップ,キー位置),Y$16,_xlfn.XLOOKUP($AZ72,仮想キートップ,キー位置),IF(COUNTA($AT72:$AT$352)&gt;1,Y$17,Y$18)))),"")</f>
        <v/>
      </c>
      <c r="Z72" s="325"/>
      <c r="AB72" s="28">
        <f t="shared" si="0"/>
        <v>3</v>
      </c>
      <c r="AC72" s="27" t="str">
        <f t="shared" si="31"/>
        <v>A</v>
      </c>
      <c r="AD72" s="27">
        <f t="shared" si="32"/>
        <v>1</v>
      </c>
      <c r="AE72" s="27">
        <f t="shared" si="33"/>
        <v>0</v>
      </c>
      <c r="AF72" s="34">
        <f t="shared" si="1"/>
        <v>70368744275968</v>
      </c>
      <c r="AG72" s="203">
        <f t="shared" si="2"/>
        <v>0</v>
      </c>
      <c r="AH72" s="90"/>
      <c r="AI72" s="466" t="str">
        <f t="shared" si="3"/>
        <v/>
      </c>
      <c r="AJ72" s="57" t="str">
        <f t="shared" si="34"/>
        <v/>
      </c>
      <c r="AK72" s="58">
        <f t="shared" si="5"/>
        <v>0</v>
      </c>
      <c r="AL72" s="56" t="str">
        <f t="shared" si="6"/>
        <v/>
      </c>
      <c r="AM72" s="57" t="str">
        <f t="shared" si="35"/>
        <v/>
      </c>
      <c r="AN72" s="55">
        <f t="shared" si="8"/>
        <v>0</v>
      </c>
      <c r="AO72" s="466" t="str">
        <f t="shared" si="9"/>
        <v/>
      </c>
      <c r="AP72" s="57" t="str">
        <f t="shared" si="36"/>
        <v/>
      </c>
      <c r="AQ72" s="58">
        <f t="shared" si="11"/>
        <v>0</v>
      </c>
      <c r="AR72" s="90"/>
      <c r="AS72" s="275">
        <v>548</v>
      </c>
      <c r="AT72" s="283"/>
      <c r="AU72" s="386" t="s">
        <v>296</v>
      </c>
      <c r="AV72" s="386"/>
      <c r="AW72" s="284"/>
      <c r="AX72" s="285" t="s">
        <v>296</v>
      </c>
      <c r="AY72" s="286"/>
      <c r="AZ72" s="286" t="s">
        <v>27</v>
      </c>
      <c r="BA72" s="286" t="s">
        <v>29</v>
      </c>
      <c r="BB72" s="287" t="s">
        <v>102</v>
      </c>
      <c r="BC72" s="288"/>
      <c r="BD72" s="222" t="str">
        <f t="shared" si="37"/>
        <v/>
      </c>
      <c r="BE72" s="289"/>
      <c r="BF72" s="162"/>
      <c r="BG72" s="140" t="str">
        <f t="shared" si="38"/>
        <v/>
      </c>
      <c r="BH72" s="139"/>
      <c r="BI72" s="140" t="str">
        <f t="shared" si="12"/>
        <v/>
      </c>
      <c r="BJ72" s="364"/>
      <c r="BK72" s="365"/>
    </row>
    <row r="73" spans="1:63" ht="21">
      <c r="A73" s="328"/>
      <c r="B73" s="329"/>
      <c r="C73" s="338"/>
      <c r="D73" s="339"/>
      <c r="E73" s="334"/>
      <c r="F73" s="233" t="str">
        <f t="shared" si="13"/>
        <v/>
      </c>
      <c r="G73" s="101" t="str">
        <f t="shared" si="14"/>
        <v/>
      </c>
      <c r="H73" s="101" t="str">
        <f t="shared" si="15"/>
        <v/>
      </c>
      <c r="I73" s="101" t="str">
        <f t="shared" si="16"/>
        <v/>
      </c>
      <c r="J73" s="101" t="str">
        <f t="shared" si="17"/>
        <v/>
      </c>
      <c r="K73" s="101" t="str">
        <f t="shared" si="18"/>
        <v/>
      </c>
      <c r="L73" s="101" t="str">
        <f t="shared" si="19"/>
        <v/>
      </c>
      <c r="M73" s="101" t="str">
        <f t="shared" si="20"/>
        <v/>
      </c>
      <c r="N73" s="101" t="str">
        <f t="shared" si="21"/>
        <v/>
      </c>
      <c r="O73" s="101" t="str">
        <f t="shared" si="22"/>
        <v/>
      </c>
      <c r="P73" s="101" t="str">
        <f t="shared" si="23"/>
        <v/>
      </c>
      <c r="Q73" s="101" t="str">
        <f t="shared" si="24"/>
        <v/>
      </c>
      <c r="R73" s="101" t="str">
        <f t="shared" si="25"/>
        <v/>
      </c>
      <c r="S73" s="101" t="str">
        <f t="shared" si="26"/>
        <v/>
      </c>
      <c r="T73" s="101" t="str">
        <f t="shared" si="27"/>
        <v/>
      </c>
      <c r="U73" s="329"/>
      <c r="V73" s="107" t="str">
        <f t="shared" si="28"/>
        <v/>
      </c>
      <c r="W73" s="101" t="str">
        <f t="shared" si="29"/>
        <v/>
      </c>
      <c r="X73" s="101" t="str">
        <f t="shared" si="30"/>
        <v/>
      </c>
      <c r="Y73" s="108" t="str">
        <f>IF(AND($AT73&lt;&gt;"",$AB73=1),_xlfn.CONCAT(Y$3,PROPER(_xlfn.XLOOKUP($AZ73,入力キー,入力コード)),IF(OR($BK73="",$BK73=$BI73),_xlfn.CONCAT(Y$4,IF($AZ73=_xlfn.XLOOKUP($AZ73,仮想キートップ,入力キー),Y$7,Y$10),_xlfn.XLOOKUP($AZ73,仮想キートップ,入力コード),Y$13,$BI73,Y$14,_xlfn.XLOOKUP($AZ73,仮想キートップ,キー位置),Y$15,_xlfn.XLOOKUP($AZ73,仮想キートップ,キー位置),Y$17,IF($AZ73=_xlfn.XLOOKUP($AZ73,仮想キートップ,入力キー),Y$12,Y$11),_xlfn.XLOOKUP($AZ73,仮想キートップ,入力コード),Y$13,$BI73,Y$14,_xlfn.XLOOKUP($AZ73,仮想キートップ,キー位置),Y$16,_xlfn.XLOOKUP($AZ73,仮想キートップ,キー位置),IF(COUNTA($AT73:$AT$352)&gt;1,Y$17,Y$18)),_xlfn.CONCAT(Y$4,Y$6,IF($AZ73=_xlfn.XLOOKUP($AZ73,仮想キートップ,入力キー),Y$7,Y$10),_xlfn.XLOOKUP($AZ73,仮想キートップ,入力コード),Y$13,$BI73,Y$14,_xlfn.XLOOKUP($AZ73,仮想キートップ,キー位置),Y$15,_xlfn.XLOOKUP($AZ73,仮想キートップ,キー位置),Y$17,IF($AZ73=_xlfn.XLOOKUP($AZ73,仮想キートップ,入力キー),Y$8,Y$9),_xlfn.XLOOKUP($AZ73,仮想キートップ,入力コード),Y$13,$BI73,Y$14,_xlfn.XLOOKUP($AZ73,仮想キートップ,キー位置),Y$16,_xlfn.XLOOKUP($AZ73,仮想キートップ,キー位置),Y$17,Y$5,IF($AZ73=_xlfn.XLOOKUP($AZ73,仮想キートップ,入力キー),Y$7,Y$10),_xlfn.XLOOKUP($AZ73,仮想キートップ,入力コード),Y$13,$BK73,Y$14,_xlfn.XLOOKUP($AZ73,仮想キートップ,キー位置),Y$15,_xlfn.XLOOKUP($AZ73,仮想キートップ,キー位置),Y$17,IF($AZ73=_xlfn.XLOOKUP($AZ73,仮想キートップ,入力キー),Y$12,Y$11),_xlfn.XLOOKUP($AZ73,仮想キートップ,入力コード),Y$13,$BK73,Y$14,_xlfn.XLOOKUP($AZ73,仮想キートップ,キー位置),Y$16,_xlfn.XLOOKUP($AZ73,仮想キートップ,キー位置),IF(COUNTA($AT73:$AT$352)&gt;1,Y$17,Y$18)))),"")</f>
        <v/>
      </c>
      <c r="Z73" s="325"/>
      <c r="AB73" s="74">
        <f t="shared" si="0"/>
        <v>3</v>
      </c>
      <c r="AC73" s="75" t="str">
        <f t="shared" si="31"/>
        <v>A</v>
      </c>
      <c r="AD73" s="75">
        <f t="shared" si="32"/>
        <v>1</v>
      </c>
      <c r="AE73" s="75">
        <f t="shared" si="33"/>
        <v>0</v>
      </c>
      <c r="AF73" s="76">
        <f t="shared" si="1"/>
        <v>140737488453632</v>
      </c>
      <c r="AG73" s="204">
        <f t="shared" si="2"/>
        <v>0</v>
      </c>
      <c r="AH73" s="90"/>
      <c r="AI73" s="467" t="str">
        <f t="shared" si="3"/>
        <v/>
      </c>
      <c r="AJ73" s="86" t="str">
        <f t="shared" si="34"/>
        <v/>
      </c>
      <c r="AK73" s="87">
        <f t="shared" si="5"/>
        <v>0</v>
      </c>
      <c r="AL73" s="85" t="str">
        <f t="shared" si="6"/>
        <v/>
      </c>
      <c r="AM73" s="86" t="str">
        <f t="shared" si="35"/>
        <v/>
      </c>
      <c r="AN73" s="84">
        <f t="shared" si="8"/>
        <v>0</v>
      </c>
      <c r="AO73" s="467" t="str">
        <f t="shared" si="9"/>
        <v/>
      </c>
      <c r="AP73" s="86" t="str">
        <f t="shared" si="36"/>
        <v/>
      </c>
      <c r="AQ73" s="87">
        <f t="shared" si="11"/>
        <v>0</v>
      </c>
      <c r="AR73" s="90"/>
      <c r="AS73" s="290">
        <v>549</v>
      </c>
      <c r="AT73" s="291"/>
      <c r="AU73" s="387" t="s">
        <v>296</v>
      </c>
      <c r="AV73" s="387"/>
      <c r="AW73" s="292"/>
      <c r="AX73" s="293" t="s">
        <v>296</v>
      </c>
      <c r="AY73" s="294"/>
      <c r="AZ73" s="294" t="s">
        <v>27</v>
      </c>
      <c r="BA73" s="294" t="s">
        <v>29</v>
      </c>
      <c r="BB73" s="295" t="s">
        <v>114</v>
      </c>
      <c r="BC73" s="296"/>
      <c r="BD73" s="223" t="str">
        <f t="shared" si="37"/>
        <v/>
      </c>
      <c r="BE73" s="297"/>
      <c r="BF73" s="163"/>
      <c r="BG73" s="112" t="str">
        <f t="shared" si="38"/>
        <v/>
      </c>
      <c r="BH73" s="141"/>
      <c r="BI73" s="112" t="str">
        <f t="shared" si="12"/>
        <v/>
      </c>
      <c r="BJ73" s="366"/>
      <c r="BK73" s="367"/>
    </row>
    <row r="74" spans="1:63" ht="21">
      <c r="A74" s="328"/>
      <c r="B74" s="329"/>
      <c r="C74" s="338"/>
      <c r="D74" s="339"/>
      <c r="E74" s="334"/>
      <c r="F74" s="233" t="str">
        <f t="shared" si="13"/>
        <v>{"description":"右濁, し &amp; や → じゃ","conditions":[{"type":"variable_unless","name":"USC","value":0},{"type":"variable_unless","name":"KC_J","value":0},{"type":"variable_unless","name":"KC_R","value":0},{"input_sources":[{"language":"ja"}],"type":"input_source_if"},{"input_sources":[{"input_mode_id":"Roman$"}],"type":"input_source_unless"}],"from":{"key_code":"h","modifiers":{"optional":["caps_lock"]}},"to":[{"key_code":"delete_or_backspace"},{"key_code":"j"},{"key_code":"a"},{"set_variable":{"name":"KC_H","value":1}},{"set_variable":{"name":"USC","value":0}}],"to_after_key_up":[{"set_variable":{"name":"KC_H","value":0}}],"type":"basic"},{"conditions":[{"type":"variable_unless","name":"KC_J","value":0},{"type":"variable_unless","name":"KC_R","value":0},{"input_sources":[{"language":"ja"}],"type":"input_source_if"},{"input_sources":[{"input_mode_id":"Roman$"}],"type":"input_source_unless"}],"from":{"key_code":"h","modifiers":{"optional":["caps_lock"]}},"to":[{"key_code":"j"},{"key_code":"a"},{"set_variable":{"name":"KC_H","value":1}},{"set_variable":{"name":"USC","value":0}}],"to_after_key_up":[{"set_variable":{"name":"KC_H","value":0}}],"type":"basic"},</v>
      </c>
      <c r="G74" s="101" t="str">
        <f t="shared" si="14"/>
        <v>{"conditions":[{"type":"variable_if","name":"USC","value":2},{"type":"variable_unless","name":"KC_J","value":0},{"type":"variable_unless","name":"KC_H","value":0},{"input_sources":[{"language":"ja"}],"type":"input_source_if"},{"input_sources":[{"input_mode_id":"Roman$"}],"type":"input_source_unless"}],"from":{"key_code":"r","modifiers":{"optional":["caps_lock"]}},"to":[{"key_code":"delete_or_backspace"},{"key_code":"delete_or_backspace"},{"key_code":"j"},{"key_code":"a"},{"set_variable":{"name":"KC_R","value":1}},{"set_variable":{"name":"USC","value":0}}],"to_after_key_up":[{"set_variable":{"name":"KC_R","value":0}}],"type":"basic"},{"conditions":[{"type":"variable_unless","name":"USC","value":0},{"type":"variable_unless","name":"KC_J","value":0},{"type":"variable_unless","name":"KC_H","value":0},{"input_sources":[{"language":"ja"}],"type":"input_source_if"},{"input_sources":[{"input_mode_id":"Roman$"}],"type":"input_source_unless"}],"from":{"key_code":"r","modifiers":{"optional":["caps_lock"]}},"to":[{"key_code":"delete_or_backspace"},{"key_code":"j"},{"key_code":"a"},{"set_variable":{"name":"KC_R","value":1}},{"set_variable":{"name":"USC","value":0}}],"to_after_key_up":[{"set_variable":{"name":"KC_R","value":0}}],"type":"basic"},{"conditions":[{"type":"variable_unless","name":"KC_J","value":0},{"type":"variable_unless","name":"KC_H","value":0},{"input_sources":[{"language":"ja"}],"type":"input_source_if"},{"input_sources":[{"input_mode_id":"Roman$"}],"type":"input_source_unless"}],"from":{"key_code":"r","modifiers":{"optional":["caps_lock"]}},"to":[{"key_code":"j"},{"key_code":"a"},{"set_variable":{"name":"KC_R","value":1}},{"set_variable":{"name":"USC","value":0}}],"to_after_key_up":[{"set_variable":{"name":"KC_R","value":0}}],"type":"basic"},</v>
      </c>
      <c r="H74" s="101" t="str">
        <f t="shared" si="15"/>
        <v>{"conditions":[{"type":"variable_unless","name":"USC","value":0},{"type":"variable_unless","name":"KC_R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delete_or_backspace"},{"key_code":"j"},{"key_code":"a"},{"set_variable":{"name":"KC_J","value":1}},{"set_variable":{"name":"USC","value":0}}],"to_after_key_up":[{"set_variable":{"name":"KC_J","value":0}}],"type":"basic"},{"conditions":[{"type":"variable_unless","name":"KC_R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j"},{"key_code":"a"},{"set_variable":{"name":"KC_J","value":1}},{"set_variable":{"name":"USC","value":0}}],"to_after_key_up":[{"set_variable":{"name":"KC_J","value":0}}],"type":"basic"},</v>
      </c>
      <c r="I74" s="101" t="str">
        <f t="shared" si="16"/>
        <v/>
      </c>
      <c r="J74" s="101" t="str">
        <f t="shared" si="17"/>
        <v/>
      </c>
      <c r="K74" s="101" t="str">
        <f t="shared" si="18"/>
        <v/>
      </c>
      <c r="L74" s="101" t="str">
        <f t="shared" si="19"/>
        <v/>
      </c>
      <c r="M74" s="101" t="str">
        <f t="shared" si="20"/>
        <v/>
      </c>
      <c r="N74" s="101" t="str">
        <f t="shared" si="21"/>
        <v/>
      </c>
      <c r="O74" s="101" t="str">
        <f t="shared" si="22"/>
        <v/>
      </c>
      <c r="P74" s="101" t="str">
        <f t="shared" si="23"/>
        <v/>
      </c>
      <c r="Q74" s="101" t="str">
        <f t="shared" si="24"/>
        <v/>
      </c>
      <c r="R74" s="101" t="str">
        <f t="shared" si="25"/>
        <v/>
      </c>
      <c r="S74" s="101" t="str">
        <f t="shared" si="26"/>
        <v/>
      </c>
      <c r="T74" s="101" t="str">
        <f t="shared" si="27"/>
        <v/>
      </c>
      <c r="U74" s="329"/>
      <c r="V74" s="107" t="str">
        <f t="shared" si="28"/>
        <v/>
      </c>
      <c r="W74" s="101" t="str">
        <f t="shared" si="29"/>
        <v/>
      </c>
      <c r="X74" s="101" t="str">
        <f t="shared" si="30"/>
        <v/>
      </c>
      <c r="Y74" s="108" t="str">
        <f>IF(AND($AT74&lt;&gt;"",$AB74=1),_xlfn.CONCAT(Y$3,PROPER(_xlfn.XLOOKUP($AZ74,入力キー,入力コード)),IF(OR($BK74="",$BK74=$BI74),_xlfn.CONCAT(Y$4,IF($AZ74=_xlfn.XLOOKUP($AZ74,仮想キートップ,入力キー),Y$7,Y$10),_xlfn.XLOOKUP($AZ74,仮想キートップ,入力コード),Y$13,$BI74,Y$14,_xlfn.XLOOKUP($AZ74,仮想キートップ,キー位置),Y$15,_xlfn.XLOOKUP($AZ74,仮想キートップ,キー位置),Y$17,IF($AZ74=_xlfn.XLOOKUP($AZ74,仮想キートップ,入力キー),Y$12,Y$11),_xlfn.XLOOKUP($AZ74,仮想キートップ,入力コード),Y$13,$BI74,Y$14,_xlfn.XLOOKUP($AZ74,仮想キートップ,キー位置),Y$16,_xlfn.XLOOKUP($AZ74,仮想キートップ,キー位置),IF(COUNTA($AT74:$AT$352)&gt;1,Y$17,Y$18)),_xlfn.CONCAT(Y$4,Y$6,IF($AZ74=_xlfn.XLOOKUP($AZ74,仮想キートップ,入力キー),Y$7,Y$10),_xlfn.XLOOKUP($AZ74,仮想キートップ,入力コード),Y$13,$BI74,Y$14,_xlfn.XLOOKUP($AZ74,仮想キートップ,キー位置),Y$15,_xlfn.XLOOKUP($AZ74,仮想キートップ,キー位置),Y$17,IF($AZ74=_xlfn.XLOOKUP($AZ74,仮想キートップ,入力キー),Y$8,Y$9),_xlfn.XLOOKUP($AZ74,仮想キートップ,入力コード),Y$13,$BI74,Y$14,_xlfn.XLOOKUP($AZ74,仮想キートップ,キー位置),Y$16,_xlfn.XLOOKUP($AZ74,仮想キートップ,キー位置),Y$17,Y$5,IF($AZ74=_xlfn.XLOOKUP($AZ74,仮想キートップ,入力キー),Y$7,Y$10),_xlfn.XLOOKUP($AZ74,仮想キートップ,入力コード),Y$13,$BK74,Y$14,_xlfn.XLOOKUP($AZ74,仮想キートップ,キー位置),Y$15,_xlfn.XLOOKUP($AZ74,仮想キートップ,キー位置),Y$17,IF($AZ74=_xlfn.XLOOKUP($AZ74,仮想キートップ,入力キー),Y$12,Y$11),_xlfn.XLOOKUP($AZ74,仮想キートップ,入力コード),Y$13,$BK74,Y$14,_xlfn.XLOOKUP($AZ74,仮想キートップ,キー位置),Y$16,_xlfn.XLOOKUP($AZ74,仮想キートップ,キー位置),IF(COUNTA($AT74:$AT$352)&gt;1,Y$17,Y$18)))),"")</f>
        <v/>
      </c>
      <c r="Z74" s="325"/>
      <c r="AB74" s="28">
        <f t="shared" ref="AB74:AB137" si="61">COUNTA(AZ74:BB74)</f>
        <v>3</v>
      </c>
      <c r="AC74" s="27" t="str">
        <f t="shared" ref="AC74:AC137" si="62">CHAR($AC$18+AD74+AE74)</f>
        <v>A</v>
      </c>
      <c r="AD74" s="27">
        <f t="shared" ref="AD74:AD137" si="63">IF(AX74="",0,1)</f>
        <v>1</v>
      </c>
      <c r="AE74" s="27">
        <f t="shared" ref="AE74:AE137" si="64">IF(AY74="",0,2)</f>
        <v>0</v>
      </c>
      <c r="AF74" s="34">
        <f t="shared" ref="AF74:AF137" si="65">_xlfn.BITOR(_xlfn.BITOR(_xlfn.BITLSHIFT(1,_xlfn.XLOOKUP(AZ74,仮想キートップ,ビット)),_xlfn.BITLSHIFT(1,_xlfn.XLOOKUP(BA74,仮想キートップ,ビット))),_xlfn.BITLSHIFT(1,_xlfn.XLOOKUP(BB74,仮想キートップ,ビット)))</f>
        <v>3221291008</v>
      </c>
      <c r="AG74" s="203">
        <f t="shared" ref="AG74:AG137" si="66">IF(OR(AB74=3,AND(AB74=2,COUNTIF(ビットパターンA,AF74)+COUNTIF(ビットパターンB,AF74)+COUNTIF(ビットパターンC,AF74)=0)),0,_xlfn.XLOOKUP(BC74,ひらがな,移動単位,0))</f>
        <v>0</v>
      </c>
      <c r="AH74" s="90"/>
      <c r="AI74" s="466">
        <f t="shared" ref="AI74:AI137" si="67">IF(AND($AB74=3,$BG74&lt;&gt;""),_xlfn.BITOR(_xlfn.BITLSHIFT(1,_xlfn.XLOOKUP(AZ74,仮想キートップ,ビット)),_xlfn.BITLSHIFT(1,_xlfn.XLOOKUP(BA74,仮想キートップ,ビット))),"")</f>
        <v>2147549184</v>
      </c>
      <c r="AJ74" s="57" t="str">
        <f t="shared" ref="AJ74:AJ137" si="68">_xlfn.XLOOKUP(AI74,ビットパターン,出力かな,"")</f>
        <v>じ</v>
      </c>
      <c r="AK74" s="58">
        <f t="shared" ref="AK74:AK137" si="69">_xlfn.XLOOKUP(AJ74,ひらがな,移動単位,0)</f>
        <v>1</v>
      </c>
      <c r="AL74" s="56">
        <f t="shared" ref="AL74:AL137" si="70">IF(AND($AB74=3,$BG74&lt;&gt;""),_xlfn.BITOR(_xlfn.BITLSHIFT(1,_xlfn.XLOOKUP(AZ74,仮想キートップ,ビット)),_xlfn.BITLSHIFT(1,_xlfn.XLOOKUP(BB74,仮想キートップ,ビット))),"")</f>
        <v>3221225472</v>
      </c>
      <c r="AM74" s="57">
        <f t="shared" ref="AM74:AM137" si="71">_xlfn.XLOOKUP(AL74,ビットパターン,出力かな,"")</f>
        <v>0</v>
      </c>
      <c r="AN74" s="55">
        <f t="shared" ref="AN74:AN137" si="72">_xlfn.XLOOKUP(AM74,ひらがな,移動単位,0)</f>
        <v>0</v>
      </c>
      <c r="AO74" s="466">
        <f t="shared" ref="AO74:AO137" si="73">IF(AND($AB74=3,$BG74&lt;&gt;""),_xlfn.BITOR(_xlfn.BITLSHIFT(1,_xlfn.XLOOKUP(BA74,仮想キートップ,ビット)),_xlfn.BITLSHIFT(1,_xlfn.XLOOKUP(BB74,仮想キートップ,ビット))),"")</f>
        <v>1073807360</v>
      </c>
      <c r="AP74" s="57" t="str">
        <f t="shared" ref="AP74:AP137" si="74">_xlfn.XLOOKUP(AO74,ビットパターン,出力かな,"")</f>
        <v>しゃ</v>
      </c>
      <c r="AQ74" s="58">
        <f t="shared" ref="AQ74:AQ137" si="75">_xlfn.XLOOKUP(AP74,ひらがな,移動単位,0)</f>
        <v>1</v>
      </c>
      <c r="AR74" s="90"/>
      <c r="AS74" s="131">
        <v>301</v>
      </c>
      <c r="AT74" s="454"/>
      <c r="AU74" s="388"/>
      <c r="AV74" s="388"/>
      <c r="AW74" s="12"/>
      <c r="AX74" s="3" t="s">
        <v>296</v>
      </c>
      <c r="AY74" s="113"/>
      <c r="AZ74" s="113" t="s">
        <v>51</v>
      </c>
      <c r="BA74" s="113" t="s">
        <v>29</v>
      </c>
      <c r="BB74" s="114" t="s">
        <v>50</v>
      </c>
      <c r="BC74" s="25" t="s">
        <v>365</v>
      </c>
      <c r="BD74" s="5"/>
      <c r="BE74" s="8"/>
      <c r="BF74" s="14"/>
      <c r="BG74" s="138" t="str">
        <f t="shared" ref="BG74:BG137" si="76">IF(BF74="",_xlfn.XLOOKUP(BC74,ひらがな,ローマ字コード,""),BF74)</f>
        <v>{"key_code":"j"},{"key_code":"a"}</v>
      </c>
      <c r="BH74" s="132"/>
      <c r="BI74" s="138" t="str">
        <f t="shared" ref="BI74:BI137" si="77">IF(BH74&lt;&gt;"",BH74,IF(OR(AB74&gt;1,COUNTIF(入力キー,AZ74)=0),BG74,_xlfn.CONCAT(BI$16,_xlfn.XLOOKUP(AZ74,入力キー,入力コード),BI$18)))</f>
        <v>{"key_code":"j"},{"key_code":"a"}</v>
      </c>
      <c r="BJ74" s="368"/>
      <c r="BK74" s="369"/>
    </row>
    <row r="75" spans="1:63" ht="21">
      <c r="A75" s="328"/>
      <c r="B75" s="329"/>
      <c r="C75" s="338"/>
      <c r="D75" s="339"/>
      <c r="E75" s="334"/>
      <c r="F75" s="233" t="str">
        <f t="shared" si="13"/>
        <v>{"description":"右濁, し &amp; ゆ → じゅ","conditions":[{"type":"variable_unless","name":"USC","value":0},{"type":"variable_unless","name":"KC_J","value":0},{"type":"variable_unless","name":"KC_R","value":0},{"input_sources":[{"language":"ja"}],"type":"input_source_if"},{"input_sources":[{"input_mode_id":"Roman$"}],"type":"input_source_unless"}],"from":{"key_code":"p","modifiers":{"optional":["caps_lock"]}},"to":[{"key_code":"delete_or_backspace"},{"key_code":"j"},{"key_code":"u"},{"set_variable":{"name":"KC_P","value":1}},{"set_variable":{"name":"USC","value":0}}],"to_after_key_up":[{"set_variable":{"name":"KC_P","value":0}}],"type":"basic"},{"conditions":[{"type":"variable_unless","name":"KC_J","value":0},{"type":"variable_unless","name":"KC_R","value":0},{"input_sources":[{"language":"ja"}],"type":"input_source_if"},{"input_sources":[{"input_mode_id":"Roman$"}],"type":"input_source_unless"}],"from":{"key_code":"p","modifiers":{"optional":["caps_lock"]}},"to":[{"key_code":"j"},{"key_code":"u"},{"set_variable":{"name":"KC_P","value":1}},{"set_variable":{"name":"USC","value":0}}],"to_after_key_up":[{"set_variable":{"name":"KC_P","value":0}}],"type":"basic"},</v>
      </c>
      <c r="G75" s="101" t="str">
        <f t="shared" si="14"/>
        <v>{"conditions":[{"type":"variable_if","name":"USC","value":2},{"type":"variable_unless","name":"KC_J","value":0},{"type":"variable_unless","name":"KC_P","value":0},{"input_sources":[{"language":"ja"}],"type":"input_source_if"},{"input_sources":[{"input_mode_id":"Roman$"}],"type":"input_source_unless"}],"from":{"key_code":"r","modifiers":{"optional":["caps_lock"]}},"to":[{"key_code":"delete_or_backspace"},{"key_code":"delete_or_backspace"},{"key_code":"j"},{"key_code":"u"},{"set_variable":{"name":"KC_R","value":1}},{"set_variable":{"name":"USC","value":0}}],"to_after_key_up":[{"set_variable":{"name":"KC_R","value":0}}],"type":"basic"},{"conditions":[{"type":"variable_unless","name":"USC","value":0},{"type":"variable_unless","name":"KC_J","value":0},{"type":"variable_unless","name":"KC_P","value":0},{"input_sources":[{"language":"ja"}],"type":"input_source_if"},{"input_sources":[{"input_mode_id":"Roman$"}],"type":"input_source_unless"}],"from":{"key_code":"r","modifiers":{"optional":["caps_lock"]}},"to":[{"key_code":"delete_or_backspace"},{"key_code":"j"},{"key_code":"u"},{"set_variable":{"name":"KC_R","value":1}},{"set_variable":{"name":"USC","value":0}}],"to_after_key_up":[{"set_variable":{"name":"KC_R","value":0}}],"type":"basic"},{"conditions":[{"type":"variable_unless","name":"KC_J","value":0},{"type":"variable_unless","name":"KC_P","value":0},{"input_sources":[{"language":"ja"}],"type":"input_source_if"},{"input_sources":[{"input_mode_id":"Roman$"}],"type":"input_source_unless"}],"from":{"key_code":"r","modifiers":{"optional":["caps_lock"]}},"to":[{"key_code":"j"},{"key_code":"u"},{"set_variable":{"name":"KC_R","value":1}},{"set_variable":{"name":"USC","value":0}}],"to_after_key_up":[{"set_variable":{"name":"KC_R","value":0}}],"type":"basic"},</v>
      </c>
      <c r="H75" s="101" t="str">
        <f t="shared" si="15"/>
        <v>{"conditions":[{"type":"variable_unless","name":"USC","value":0},{"type":"variable_unless","name":"KC_R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delete_or_backspace"},{"key_code":"j"},{"key_code":"u"},{"set_variable":{"name":"KC_J","value":1}},{"set_variable":{"name":"USC","value":0}}],"to_after_key_up":[{"set_variable":{"name":"KC_J","value":0}}],"type":"basic"},{"conditions":[{"type":"variable_unless","name":"KC_R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j"},{"key_code":"u"},{"set_variable":{"name":"KC_J","value":1}},{"set_variable":{"name":"USC","value":0}}],"to_after_key_up":[{"set_variable":{"name":"KC_J","value":0}}],"type":"basic"},</v>
      </c>
      <c r="I75" s="101" t="str">
        <f t="shared" si="16"/>
        <v/>
      </c>
      <c r="J75" s="101" t="str">
        <f t="shared" si="17"/>
        <v/>
      </c>
      <c r="K75" s="101" t="str">
        <f t="shared" si="18"/>
        <v/>
      </c>
      <c r="L75" s="101" t="str">
        <f t="shared" si="19"/>
        <v/>
      </c>
      <c r="M75" s="101" t="str">
        <f t="shared" si="20"/>
        <v/>
      </c>
      <c r="N75" s="101" t="str">
        <f t="shared" si="21"/>
        <v/>
      </c>
      <c r="O75" s="101" t="str">
        <f t="shared" si="22"/>
        <v/>
      </c>
      <c r="P75" s="101" t="str">
        <f t="shared" si="23"/>
        <v/>
      </c>
      <c r="Q75" s="101" t="str">
        <f t="shared" si="24"/>
        <v/>
      </c>
      <c r="R75" s="101" t="str">
        <f t="shared" si="25"/>
        <v/>
      </c>
      <c r="S75" s="101" t="str">
        <f t="shared" si="26"/>
        <v/>
      </c>
      <c r="T75" s="101" t="str">
        <f t="shared" si="27"/>
        <v/>
      </c>
      <c r="U75" s="329"/>
      <c r="V75" s="107" t="str">
        <f t="shared" si="28"/>
        <v/>
      </c>
      <c r="W75" s="101" t="str">
        <f t="shared" si="29"/>
        <v/>
      </c>
      <c r="X75" s="101" t="str">
        <f t="shared" si="30"/>
        <v/>
      </c>
      <c r="Y75" s="108" t="str">
        <f>IF(AND($AT75&lt;&gt;"",$AB75=1),_xlfn.CONCAT(Y$3,PROPER(_xlfn.XLOOKUP($AZ75,入力キー,入力コード)),IF(OR($BK75="",$BK75=$BI75),_xlfn.CONCAT(Y$4,IF($AZ75=_xlfn.XLOOKUP($AZ75,仮想キートップ,入力キー),Y$7,Y$10),_xlfn.XLOOKUP($AZ75,仮想キートップ,入力コード),Y$13,$BI75,Y$14,_xlfn.XLOOKUP($AZ75,仮想キートップ,キー位置),Y$15,_xlfn.XLOOKUP($AZ75,仮想キートップ,キー位置),Y$17,IF($AZ75=_xlfn.XLOOKUP($AZ75,仮想キートップ,入力キー),Y$12,Y$11),_xlfn.XLOOKUP($AZ75,仮想キートップ,入力コード),Y$13,$BI75,Y$14,_xlfn.XLOOKUP($AZ75,仮想キートップ,キー位置),Y$16,_xlfn.XLOOKUP($AZ75,仮想キートップ,キー位置),IF(COUNTA($AT75:$AT$352)&gt;1,Y$17,Y$18)),_xlfn.CONCAT(Y$4,Y$6,IF($AZ75=_xlfn.XLOOKUP($AZ75,仮想キートップ,入力キー),Y$7,Y$10),_xlfn.XLOOKUP($AZ75,仮想キートップ,入力コード),Y$13,$BI75,Y$14,_xlfn.XLOOKUP($AZ75,仮想キートップ,キー位置),Y$15,_xlfn.XLOOKUP($AZ75,仮想キートップ,キー位置),Y$17,IF($AZ75=_xlfn.XLOOKUP($AZ75,仮想キートップ,入力キー),Y$8,Y$9),_xlfn.XLOOKUP($AZ75,仮想キートップ,入力コード),Y$13,$BI75,Y$14,_xlfn.XLOOKUP($AZ75,仮想キートップ,キー位置),Y$16,_xlfn.XLOOKUP($AZ75,仮想キートップ,キー位置),Y$17,Y$5,IF($AZ75=_xlfn.XLOOKUP($AZ75,仮想キートップ,入力キー),Y$7,Y$10),_xlfn.XLOOKUP($AZ75,仮想キートップ,入力コード),Y$13,$BK75,Y$14,_xlfn.XLOOKUP($AZ75,仮想キートップ,キー位置),Y$15,_xlfn.XLOOKUP($AZ75,仮想キートップ,キー位置),Y$17,IF($AZ75=_xlfn.XLOOKUP($AZ75,仮想キートップ,入力キー),Y$12,Y$11),_xlfn.XLOOKUP($AZ75,仮想キートップ,入力コード),Y$13,$BK75,Y$14,_xlfn.XLOOKUP($AZ75,仮想キートップ,キー位置),Y$16,_xlfn.XLOOKUP($AZ75,仮想キートップ,キー位置),IF(COUNTA($AT75:$AT$352)&gt;1,Y$17,Y$18)))),"")</f>
        <v/>
      </c>
      <c r="Z75" s="325"/>
      <c r="AB75" s="28">
        <f t="shared" si="61"/>
        <v>3</v>
      </c>
      <c r="AC75" s="27" t="str">
        <f t="shared" si="62"/>
        <v>A</v>
      </c>
      <c r="AD75" s="27">
        <f t="shared" si="63"/>
        <v>1</v>
      </c>
      <c r="AE75" s="27">
        <f t="shared" si="64"/>
        <v>0</v>
      </c>
      <c r="AF75" s="34">
        <f t="shared" si="65"/>
        <v>2151743488</v>
      </c>
      <c r="AG75" s="203">
        <f t="shared" si="66"/>
        <v>0</v>
      </c>
      <c r="AH75" s="90"/>
      <c r="AI75" s="466">
        <f t="shared" si="67"/>
        <v>2147549184</v>
      </c>
      <c r="AJ75" s="57" t="str">
        <f t="shared" si="68"/>
        <v>じ</v>
      </c>
      <c r="AK75" s="58">
        <f t="shared" si="69"/>
        <v>1</v>
      </c>
      <c r="AL75" s="56">
        <f t="shared" si="70"/>
        <v>2151677952</v>
      </c>
      <c r="AM75" s="57" t="str">
        <f t="shared" si="71"/>
        <v/>
      </c>
      <c r="AN75" s="55">
        <f t="shared" si="72"/>
        <v>0</v>
      </c>
      <c r="AO75" s="466">
        <f t="shared" si="73"/>
        <v>4259840</v>
      </c>
      <c r="AP75" s="57" t="str">
        <f t="shared" si="74"/>
        <v>しゅ</v>
      </c>
      <c r="AQ75" s="58">
        <f t="shared" si="75"/>
        <v>1</v>
      </c>
      <c r="AR75" s="90"/>
      <c r="AS75" s="131">
        <v>302</v>
      </c>
      <c r="AT75" s="2"/>
      <c r="AU75" s="389"/>
      <c r="AV75" s="389"/>
      <c r="AW75" s="13"/>
      <c r="AX75" s="4" t="s">
        <v>296</v>
      </c>
      <c r="AY75" s="16"/>
      <c r="AZ75" s="16" t="s">
        <v>51</v>
      </c>
      <c r="BA75" s="16" t="s">
        <v>29</v>
      </c>
      <c r="BB75" s="115" t="s">
        <v>21</v>
      </c>
      <c r="BC75" s="26" t="s">
        <v>366</v>
      </c>
      <c r="BD75" s="6"/>
      <c r="BE75" s="7"/>
      <c r="BF75" s="15"/>
      <c r="BG75" s="140" t="str">
        <f t="shared" si="76"/>
        <v>{"key_code":"j"},{"key_code":"u"}</v>
      </c>
      <c r="BH75" s="98"/>
      <c r="BI75" s="140" t="str">
        <f t="shared" si="77"/>
        <v>{"key_code":"j"},{"key_code":"u"}</v>
      </c>
      <c r="BJ75" s="370"/>
      <c r="BK75" s="371"/>
    </row>
    <row r="76" spans="1:63" ht="21">
      <c r="A76" s="328"/>
      <c r="B76" s="329"/>
      <c r="C76" s="338"/>
      <c r="D76" s="339"/>
      <c r="E76" s="334"/>
      <c r="F76" s="233" t="str">
        <f t="shared" si="13"/>
        <v>{"description":"右濁, し &amp; よ → じょ","conditions":[{"type":"variable_unless","name":"USC","value":0},{"type":"variable_unless","name":"KC_J","value":0},{"type":"variable_unless","name":"KC_R","value":0},{"input_sources":[{"language":"ja"}],"type":"input_source_if"},{"input_sources":[{"input_mode_id":"Roman$"}],"type":"input_source_unless"}],"from":{"key_code":"i","modifiers":{"optional":["caps_lock"]}},"to":[{"key_code":"delete_or_backspace"},{"key_code":"j"},{"key_code":"o"},{"set_variable":{"name":"KC_I","value":1}},{"set_variable":{"name":"USC","value":0}}],"to_after_key_up":[{"set_variable":{"name":"KC_I","value":0}}],"type":"basic"},{"conditions":[{"type":"variable_unless","name":"KC_J","value":0},{"type":"variable_unless","name":"KC_R","value":0},{"input_sources":[{"language":"ja"}],"type":"input_source_if"},{"input_sources":[{"input_mode_id":"Roman$"}],"type":"input_source_unless"}],"from":{"key_code":"i","modifiers":{"optional":["caps_lock"]}},"to":[{"key_code":"j"},{"key_code":"o"},{"set_variable":{"name":"KC_I","value":1}},{"set_variable":{"name":"USC","value":0}}],"to_after_key_up":[{"set_variable":{"name":"KC_I","value":0}}],"type":"basic"},</v>
      </c>
      <c r="G76" s="101" t="str">
        <f t="shared" si="14"/>
        <v>{"conditions":[{"type":"variable_if","name":"USC","value":2},{"type":"variable_unless","name":"KC_J","value":0},{"type":"variable_unless","name":"KC_I","value":0},{"input_sources":[{"language":"ja"}],"type":"input_source_if"},{"input_sources":[{"input_mode_id":"Roman$"}],"type":"input_source_unless"}],"from":{"key_code":"r","modifiers":{"optional":["caps_lock"]}},"to":[{"key_code":"delete_or_backspace"},{"key_code":"delete_or_backspace"},{"key_code":"j"},{"key_code":"o"},{"set_variable":{"name":"KC_R","value":1}},{"set_variable":{"name":"USC","value":0}}],"to_after_key_up":[{"set_variable":{"name":"KC_R","value":0}}],"type":"basic"},{"conditions":[{"type":"variable_unless","name":"USC","value":0},{"type":"variable_unless","name":"KC_J","value":0},{"type":"variable_unless","name":"KC_I","value":0},{"input_sources":[{"language":"ja"}],"type":"input_source_if"},{"input_sources":[{"input_mode_id":"Roman$"}],"type":"input_source_unless"}],"from":{"key_code":"r","modifiers":{"optional":["caps_lock"]}},"to":[{"key_code":"delete_or_backspace"},{"key_code":"j"},{"key_code":"o"},{"set_variable":{"name":"KC_R","value":1}},{"set_variable":{"name":"USC","value":0}}],"to_after_key_up":[{"set_variable":{"name":"KC_R","value":0}}],"type":"basic"},{"conditions":[{"type":"variable_unless","name":"KC_J","value":0},{"type":"variable_unless","name":"KC_I","value":0},{"input_sources":[{"language":"ja"}],"type":"input_source_if"},{"input_sources":[{"input_mode_id":"Roman$"}],"type":"input_source_unless"}],"from":{"key_code":"r","modifiers":{"optional":["caps_lock"]}},"to":[{"key_code":"j"},{"key_code":"o"},{"set_variable":{"name":"KC_R","value":1}},{"set_variable":{"name":"USC","value":0}}],"to_after_key_up":[{"set_variable":{"name":"KC_R","value":0}}],"type":"basic"},</v>
      </c>
      <c r="H76" s="101" t="str">
        <f t="shared" si="15"/>
        <v>{"conditions":[{"type":"variable_unless","name":"USC","value":0},{"type":"variable_unless","name":"KC_R","value":0},{"type":"variable_unless","name":"KC_I","value":0},{"input_sources":[{"language":"ja"}],"type":"input_source_if"},{"input_sources":[{"input_mode_id":"Roman$"}],"type":"input_source_unless"}],"from":{"key_code":"j","modifiers":{"optional":["caps_lock"]}},"to":[{"key_code":"delete_or_backspace"},{"key_code":"j"},{"key_code":"o"},{"set_variable":{"name":"KC_J","value":1}},{"set_variable":{"name":"USC","value":0}}],"to_after_key_up":[{"set_variable":{"name":"KC_J","value":0}}],"type":"basic"},{"conditions":[{"type":"variable_unless","name":"KC_R","value":0},{"type":"variable_unless","name":"KC_I","value":0},{"input_sources":[{"language":"ja"}],"type":"input_source_if"},{"input_sources":[{"input_mode_id":"Roman$"}],"type":"input_source_unless"}],"from":{"key_code":"j","modifiers":{"optional":["caps_lock"]}},"to":[{"key_code":"j"},{"key_code":"o"},{"set_variable":{"name":"KC_J","value":1}},{"set_variable":{"name":"USC","value":0}}],"to_after_key_up":[{"set_variable":{"name":"KC_J","value":0}}],"type":"basic"},</v>
      </c>
      <c r="I76" s="101" t="str">
        <f t="shared" si="16"/>
        <v/>
      </c>
      <c r="J76" s="101" t="str">
        <f t="shared" si="17"/>
        <v/>
      </c>
      <c r="K76" s="101" t="str">
        <f t="shared" si="18"/>
        <v/>
      </c>
      <c r="L76" s="101" t="str">
        <f t="shared" si="19"/>
        <v/>
      </c>
      <c r="M76" s="101" t="str">
        <f t="shared" si="20"/>
        <v/>
      </c>
      <c r="N76" s="101" t="str">
        <f t="shared" si="21"/>
        <v/>
      </c>
      <c r="O76" s="101" t="str">
        <f t="shared" si="22"/>
        <v/>
      </c>
      <c r="P76" s="101" t="str">
        <f t="shared" si="23"/>
        <v/>
      </c>
      <c r="Q76" s="101" t="str">
        <f t="shared" si="24"/>
        <v/>
      </c>
      <c r="R76" s="101" t="str">
        <f t="shared" si="25"/>
        <v/>
      </c>
      <c r="S76" s="101" t="str">
        <f t="shared" si="26"/>
        <v/>
      </c>
      <c r="T76" s="101" t="str">
        <f t="shared" si="27"/>
        <v/>
      </c>
      <c r="U76" s="329"/>
      <c r="V76" s="107" t="str">
        <f t="shared" si="28"/>
        <v/>
      </c>
      <c r="W76" s="101" t="str">
        <f t="shared" si="29"/>
        <v/>
      </c>
      <c r="X76" s="101" t="str">
        <f t="shared" si="30"/>
        <v/>
      </c>
      <c r="Y76" s="108" t="str">
        <f>IF(AND($AT76&lt;&gt;"",$AB76=1),_xlfn.CONCAT(Y$3,PROPER(_xlfn.XLOOKUP($AZ76,入力キー,入力コード)),IF(OR($BK76="",$BK76=$BI76),_xlfn.CONCAT(Y$4,IF($AZ76=_xlfn.XLOOKUP($AZ76,仮想キートップ,入力キー),Y$7,Y$10),_xlfn.XLOOKUP($AZ76,仮想キートップ,入力コード),Y$13,$BI76,Y$14,_xlfn.XLOOKUP($AZ76,仮想キートップ,キー位置),Y$15,_xlfn.XLOOKUP($AZ76,仮想キートップ,キー位置),Y$17,IF($AZ76=_xlfn.XLOOKUP($AZ76,仮想キートップ,入力キー),Y$12,Y$11),_xlfn.XLOOKUP($AZ76,仮想キートップ,入力コード),Y$13,$BI76,Y$14,_xlfn.XLOOKUP($AZ76,仮想キートップ,キー位置),Y$16,_xlfn.XLOOKUP($AZ76,仮想キートップ,キー位置),IF(COUNTA($AT76:$AT$352)&gt;1,Y$17,Y$18)),_xlfn.CONCAT(Y$4,Y$6,IF($AZ76=_xlfn.XLOOKUP($AZ76,仮想キートップ,入力キー),Y$7,Y$10),_xlfn.XLOOKUP($AZ76,仮想キートップ,入力コード),Y$13,$BI76,Y$14,_xlfn.XLOOKUP($AZ76,仮想キートップ,キー位置),Y$15,_xlfn.XLOOKUP($AZ76,仮想キートップ,キー位置),Y$17,IF($AZ76=_xlfn.XLOOKUP($AZ76,仮想キートップ,入力キー),Y$8,Y$9),_xlfn.XLOOKUP($AZ76,仮想キートップ,入力コード),Y$13,$BI76,Y$14,_xlfn.XLOOKUP($AZ76,仮想キートップ,キー位置),Y$16,_xlfn.XLOOKUP($AZ76,仮想キートップ,キー位置),Y$17,Y$5,IF($AZ76=_xlfn.XLOOKUP($AZ76,仮想キートップ,入力キー),Y$7,Y$10),_xlfn.XLOOKUP($AZ76,仮想キートップ,入力コード),Y$13,$BK76,Y$14,_xlfn.XLOOKUP($AZ76,仮想キートップ,キー位置),Y$15,_xlfn.XLOOKUP($AZ76,仮想キートップ,キー位置),Y$17,IF($AZ76=_xlfn.XLOOKUP($AZ76,仮想キートップ,入力キー),Y$12,Y$11),_xlfn.XLOOKUP($AZ76,仮想キートップ,入力コード),Y$13,$BK76,Y$14,_xlfn.XLOOKUP($AZ76,仮想キートップ,キー位置),Y$16,_xlfn.XLOOKUP($AZ76,仮想キートップ,キー位置),IF(COUNTA($AT76:$AT$352)&gt;1,Y$17,Y$18)))),"")</f>
        <v/>
      </c>
      <c r="Z76" s="325"/>
      <c r="AB76" s="28">
        <f t="shared" si="61"/>
        <v>3</v>
      </c>
      <c r="AC76" s="27" t="str">
        <f t="shared" si="62"/>
        <v>A</v>
      </c>
      <c r="AD76" s="27">
        <f t="shared" si="63"/>
        <v>1</v>
      </c>
      <c r="AE76" s="27">
        <f t="shared" si="64"/>
        <v>0</v>
      </c>
      <c r="AF76" s="34">
        <f t="shared" si="65"/>
        <v>2148597760</v>
      </c>
      <c r="AG76" s="203">
        <f t="shared" si="66"/>
        <v>0</v>
      </c>
      <c r="AH76" s="90"/>
      <c r="AI76" s="466">
        <f t="shared" si="67"/>
        <v>2147549184</v>
      </c>
      <c r="AJ76" s="57" t="str">
        <f t="shared" si="68"/>
        <v>じ</v>
      </c>
      <c r="AK76" s="58">
        <f t="shared" si="69"/>
        <v>1</v>
      </c>
      <c r="AL76" s="56">
        <f t="shared" si="70"/>
        <v>2148532224</v>
      </c>
      <c r="AM76" s="57" t="str">
        <f t="shared" si="71"/>
        <v/>
      </c>
      <c r="AN76" s="55">
        <f t="shared" si="72"/>
        <v>0</v>
      </c>
      <c r="AO76" s="466">
        <f t="shared" si="73"/>
        <v>1114112</v>
      </c>
      <c r="AP76" s="57" t="str">
        <f t="shared" si="74"/>
        <v>しょ</v>
      </c>
      <c r="AQ76" s="58">
        <f t="shared" si="75"/>
        <v>1</v>
      </c>
      <c r="AR76" s="90"/>
      <c r="AS76" s="131">
        <v>303</v>
      </c>
      <c r="AT76" s="2"/>
      <c r="AU76" s="389"/>
      <c r="AV76" s="389"/>
      <c r="AW76" s="13"/>
      <c r="AX76" s="4" t="s">
        <v>296</v>
      </c>
      <c r="AY76" s="16"/>
      <c r="AZ76" s="16" t="s">
        <v>51</v>
      </c>
      <c r="BA76" s="16" t="s">
        <v>29</v>
      </c>
      <c r="BB76" s="115" t="s">
        <v>19</v>
      </c>
      <c r="BC76" s="26" t="s">
        <v>367</v>
      </c>
      <c r="BD76" s="6"/>
      <c r="BE76" s="7"/>
      <c r="BF76" s="15"/>
      <c r="BG76" s="140" t="str">
        <f t="shared" si="76"/>
        <v>{"key_code":"j"},{"key_code":"o"}</v>
      </c>
      <c r="BH76" s="98"/>
      <c r="BI76" s="140" t="str">
        <f t="shared" si="77"/>
        <v>{"key_code":"j"},{"key_code":"o"}</v>
      </c>
      <c r="BJ76" s="370"/>
      <c r="BK76" s="371"/>
    </row>
    <row r="77" spans="1:63" ht="21">
      <c r="A77" s="328"/>
      <c r="B77" s="329"/>
      <c r="C77" s="338"/>
      <c r="D77" s="339"/>
      <c r="E77" s="334"/>
      <c r="F77" s="233" t="str">
        <f t="shared" si="13"/>
        <v>{"description":"右濁, き &amp; や → ぎゃ","conditions":[{"type":"variable_unless","name":"USC","value":0},{"type":"variable_unless","name":"KC_J","value":0},{"type":"variable_unless","name":"KC_W","value":0},{"input_sources":[{"language":"ja"}],"type":"input_source_if"},{"input_sources":[{"input_mode_id":"Roman$"}],"type":"input_source_unless"}],"from":{"key_code":"h","modifiers":{"optional":["caps_lock"]}},"to":[{"key_code":"delete_or_backspace"},{"key_code":"g"},{"key_code":"y"},{"key_code":"a"},{"set_variable":{"name":"KC_H","value":1}},{"set_variable":{"name":"USC","value":0}}],"to_after_key_up":[{"set_variable":{"name":"KC_H","value":0}}],"type":"basic"},{"conditions":[{"type":"variable_unless","name":"KC_J","value":0},{"type":"variable_unless","name":"KC_W","value":0},{"input_sources":[{"language":"ja"}],"type":"input_source_if"},{"input_sources":[{"input_mode_id":"Roman$"}],"type":"input_source_unless"}],"from":{"key_code":"h","modifiers":{"optional":["caps_lock"]}},"to":[{"key_code":"g"},{"key_code":"y"},{"key_code":"a"},{"set_variable":{"name":"KC_H","value":1}},{"set_variable":{"name":"USC","value":0}}],"to_after_key_up":[{"set_variable":{"name":"KC_H","value":0}}],"type":"basic"},</v>
      </c>
      <c r="G77" s="101" t="str">
        <f t="shared" si="14"/>
        <v>{"conditions":[{"type":"variable_if","name":"USC","value":2},{"type":"variable_unless","name":"KC_J","value":0},{"type":"variable_unless","name":"KC_H","value":0},{"input_sources":[{"language":"ja"}],"type":"input_source_if"},{"input_sources":[{"input_mode_id":"Roman$"}],"type":"input_source_unless"}],"from":{"key_code":"w","modifiers":{"optional":["caps_lock"]}},"to":[{"key_code":"delete_or_backspace"},{"key_code":"delete_or_backspace"},{"key_code":"g"},{"key_code":"y"},{"key_code":"a"},{"set_variable":{"name":"KC_W","value":1}},{"set_variable":{"name":"USC","value":0}}],"to_after_key_up":[{"set_variable":{"name":"KC_W","value":0}}],"type":"basic"},{"conditions":[{"type":"variable_unless","name":"USC","value":0},{"type":"variable_unless","name":"KC_J","value":0},{"type":"variable_unless","name":"KC_H","value":0},{"input_sources":[{"language":"ja"}],"type":"input_source_if"},{"input_sources":[{"input_mode_id":"Roman$"}],"type":"input_source_unless"}],"from":{"key_code":"w","modifiers":{"optional":["caps_lock"]}},"to":[{"key_code":"delete_or_backspace"},{"key_code":"g"},{"key_code":"y"},{"key_code":"a"},{"set_variable":{"name":"KC_W","value":1}},{"set_variable":{"name":"USC","value":0}}],"to_after_key_up":[{"set_variable":{"name":"KC_W","value":0}}],"type":"basic"},{"conditions":[{"type":"variable_unless","name":"KC_J","value":0},{"type":"variable_unless","name":"KC_H","value":0},{"input_sources":[{"language":"ja"}],"type":"input_source_if"},{"input_sources":[{"input_mode_id":"Roman$"}],"type":"input_source_unless"}],"from":{"key_code":"w","modifiers":{"optional":["caps_lock"]}},"to":[{"key_code":"g"},{"key_code":"y"},{"key_code":"a"},{"set_variable":{"name":"KC_W","value":1}},{"set_variable":{"name":"USC","value":0}}],"to_after_key_up":[{"set_variable":{"name":"KC_W","value":0}}],"type":"basic"},</v>
      </c>
      <c r="H77" s="101" t="str">
        <f t="shared" si="15"/>
        <v>{"conditions":[{"type":"variable_unless","name":"USC","value":0},{"type":"variable_unless","name":"KC_W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delete_or_backspace"},{"key_code":"g"},{"key_code":"y"},{"key_code":"a"},{"set_variable":{"name":"KC_J","value":1}},{"set_variable":{"name":"USC","value":0}}],"to_after_key_up":[{"set_variable":{"name":"KC_J","value":0}}],"type":"basic"},{"conditions":[{"type":"variable_unless","name":"KC_W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g"},{"key_code":"y"},{"key_code":"a"},{"set_variable":{"name":"KC_J","value":1}},{"set_variable":{"name":"USC","value":0}}],"to_after_key_up":[{"set_variable":{"name":"KC_J","value":0}}],"type":"basic"},</v>
      </c>
      <c r="I77" s="101" t="str">
        <f t="shared" si="16"/>
        <v/>
      </c>
      <c r="J77" s="101" t="str">
        <f t="shared" si="17"/>
        <v/>
      </c>
      <c r="K77" s="101" t="str">
        <f t="shared" si="18"/>
        <v/>
      </c>
      <c r="L77" s="101" t="str">
        <f t="shared" si="19"/>
        <v/>
      </c>
      <c r="M77" s="101" t="str">
        <f t="shared" si="20"/>
        <v/>
      </c>
      <c r="N77" s="101" t="str">
        <f t="shared" si="21"/>
        <v/>
      </c>
      <c r="O77" s="101" t="str">
        <f t="shared" si="22"/>
        <v/>
      </c>
      <c r="P77" s="101" t="str">
        <f t="shared" si="23"/>
        <v/>
      </c>
      <c r="Q77" s="101" t="str">
        <f t="shared" si="24"/>
        <v/>
      </c>
      <c r="R77" s="101" t="str">
        <f t="shared" si="25"/>
        <v/>
      </c>
      <c r="S77" s="101" t="str">
        <f t="shared" si="26"/>
        <v/>
      </c>
      <c r="T77" s="101" t="str">
        <f t="shared" si="27"/>
        <v/>
      </c>
      <c r="U77" s="329"/>
      <c r="V77" s="107" t="str">
        <f t="shared" si="28"/>
        <v/>
      </c>
      <c r="W77" s="101" t="str">
        <f t="shared" si="29"/>
        <v/>
      </c>
      <c r="X77" s="101" t="str">
        <f t="shared" si="30"/>
        <v/>
      </c>
      <c r="Y77" s="108" t="str">
        <f>IF(AND($AT77&lt;&gt;"",$AB77=1),_xlfn.CONCAT(Y$3,PROPER(_xlfn.XLOOKUP($AZ77,入力キー,入力コード)),IF(OR($BK77="",$BK77=$BI77),_xlfn.CONCAT(Y$4,IF($AZ77=_xlfn.XLOOKUP($AZ77,仮想キートップ,入力キー),Y$7,Y$10),_xlfn.XLOOKUP($AZ77,仮想キートップ,入力コード),Y$13,$BI77,Y$14,_xlfn.XLOOKUP($AZ77,仮想キートップ,キー位置),Y$15,_xlfn.XLOOKUP($AZ77,仮想キートップ,キー位置),Y$17,IF($AZ77=_xlfn.XLOOKUP($AZ77,仮想キートップ,入力キー),Y$12,Y$11),_xlfn.XLOOKUP($AZ77,仮想キートップ,入力コード),Y$13,$BI77,Y$14,_xlfn.XLOOKUP($AZ77,仮想キートップ,キー位置),Y$16,_xlfn.XLOOKUP($AZ77,仮想キートップ,キー位置),IF(COUNTA($AT77:$AT$352)&gt;1,Y$17,Y$18)),_xlfn.CONCAT(Y$4,Y$6,IF($AZ77=_xlfn.XLOOKUP($AZ77,仮想キートップ,入力キー),Y$7,Y$10),_xlfn.XLOOKUP($AZ77,仮想キートップ,入力コード),Y$13,$BI77,Y$14,_xlfn.XLOOKUP($AZ77,仮想キートップ,キー位置),Y$15,_xlfn.XLOOKUP($AZ77,仮想キートップ,キー位置),Y$17,IF($AZ77=_xlfn.XLOOKUP($AZ77,仮想キートップ,入力キー),Y$8,Y$9),_xlfn.XLOOKUP($AZ77,仮想キートップ,入力コード),Y$13,$BI77,Y$14,_xlfn.XLOOKUP($AZ77,仮想キートップ,キー位置),Y$16,_xlfn.XLOOKUP($AZ77,仮想キートップ,キー位置),Y$17,Y$5,IF($AZ77=_xlfn.XLOOKUP($AZ77,仮想キートップ,入力キー),Y$7,Y$10),_xlfn.XLOOKUP($AZ77,仮想キートップ,入力コード),Y$13,$BK77,Y$14,_xlfn.XLOOKUP($AZ77,仮想キートップ,キー位置),Y$15,_xlfn.XLOOKUP($AZ77,仮想キートップ,キー位置),Y$17,IF($AZ77=_xlfn.XLOOKUP($AZ77,仮想キートップ,入力キー),Y$12,Y$11),_xlfn.XLOOKUP($AZ77,仮想キートップ,入力コード),Y$13,$BK77,Y$14,_xlfn.XLOOKUP($AZ77,仮想キートップ,キー位置),Y$16,_xlfn.XLOOKUP($AZ77,仮想キートップ,キー位置),IF(COUNTA($AT77:$AT$352)&gt;1,Y$17,Y$18)))),"")</f>
        <v/>
      </c>
      <c r="Z77" s="325"/>
      <c r="AB77" s="28">
        <f t="shared" si="61"/>
        <v>3</v>
      </c>
      <c r="AC77" s="27" t="str">
        <f t="shared" si="62"/>
        <v>A</v>
      </c>
      <c r="AD77" s="27">
        <f t="shared" si="63"/>
        <v>1</v>
      </c>
      <c r="AE77" s="27">
        <f t="shared" si="64"/>
        <v>0</v>
      </c>
      <c r="AF77" s="34">
        <f t="shared" si="65"/>
        <v>3221241856</v>
      </c>
      <c r="AG77" s="203">
        <f t="shared" si="66"/>
        <v>0</v>
      </c>
      <c r="AH77" s="90"/>
      <c r="AI77" s="466">
        <f t="shared" si="67"/>
        <v>2147500032</v>
      </c>
      <c r="AJ77" s="57" t="str">
        <f t="shared" si="68"/>
        <v>ぎ</v>
      </c>
      <c r="AK77" s="58">
        <f t="shared" si="69"/>
        <v>1</v>
      </c>
      <c r="AL77" s="56">
        <f t="shared" si="70"/>
        <v>3221225472</v>
      </c>
      <c r="AM77" s="57">
        <f t="shared" si="71"/>
        <v>0</v>
      </c>
      <c r="AN77" s="55">
        <f t="shared" si="72"/>
        <v>0</v>
      </c>
      <c r="AO77" s="466">
        <f t="shared" si="73"/>
        <v>1073758208</v>
      </c>
      <c r="AP77" s="57" t="str">
        <f t="shared" si="74"/>
        <v>きゃ</v>
      </c>
      <c r="AQ77" s="58">
        <f t="shared" si="75"/>
        <v>1</v>
      </c>
      <c r="AR77" s="90"/>
      <c r="AS77" s="131">
        <v>304</v>
      </c>
      <c r="AT77" s="2"/>
      <c r="AU77" s="389"/>
      <c r="AV77" s="389"/>
      <c r="AW77" s="13"/>
      <c r="AX77" s="4" t="s">
        <v>296</v>
      </c>
      <c r="AY77" s="16"/>
      <c r="AZ77" s="16" t="s">
        <v>51</v>
      </c>
      <c r="BA77" s="16" t="s">
        <v>25</v>
      </c>
      <c r="BB77" s="115" t="s">
        <v>50</v>
      </c>
      <c r="BC77" s="26" t="s">
        <v>368</v>
      </c>
      <c r="BD77" s="6"/>
      <c r="BE77" s="7"/>
      <c r="BF77" s="15"/>
      <c r="BG77" s="140" t="str">
        <f t="shared" si="76"/>
        <v>{"key_code":"g"},{"key_code":"y"},{"key_code":"a"}</v>
      </c>
      <c r="BH77" s="98"/>
      <c r="BI77" s="140" t="str">
        <f t="shared" si="77"/>
        <v>{"key_code":"g"},{"key_code":"y"},{"key_code":"a"}</v>
      </c>
      <c r="BJ77" s="370"/>
      <c r="BK77" s="371"/>
    </row>
    <row r="78" spans="1:63" ht="21">
      <c r="A78" s="328"/>
      <c r="B78" s="329"/>
      <c r="C78" s="338"/>
      <c r="D78" s="339"/>
      <c r="E78" s="334"/>
      <c r="F78" s="233" t="str">
        <f t="shared" si="13"/>
        <v>{"description":"右濁, き &amp; ゆ → ぎゅ","conditions":[{"type":"variable_unless","name":"USC","value":0},{"type":"variable_unless","name":"KC_J","value":0},{"type":"variable_unless","name":"KC_W","value":0},{"input_sources":[{"language":"ja"}],"type":"input_source_if"},{"input_sources":[{"input_mode_id":"Roman$"}],"type":"input_source_unless"}],"from":{"key_code":"p","modifiers":{"optional":["caps_lock"]}},"to":[{"key_code":"delete_or_backspace"},{"key_code":"g"},{"key_code":"y"},{"key_code":"u"},{"set_variable":{"name":"KC_P","value":1}},{"set_variable":{"name":"USC","value":0}}],"to_after_key_up":[{"set_variable":{"name":"KC_P","value":0}}],"type":"basic"},{"conditions":[{"type":"variable_unless","name":"KC_J","value":0},{"type":"variable_unless","name":"KC_W","value":0},{"input_sources":[{"language":"ja"}],"type":"input_source_if"},{"input_sources":[{"input_mode_id":"Roman$"}],"type":"input_source_unless"}],"from":{"key_code":"p","modifiers":{"optional":["caps_lock"]}},"to":[{"key_code":"g"},{"key_code":"y"},{"key_code":"u"},{"set_variable":{"name":"KC_P","value":1}},{"set_variable":{"name":"USC","value":0}}],"to_after_key_up":[{"set_variable":{"name":"KC_P","value":0}}],"type":"basic"},</v>
      </c>
      <c r="G78" s="101" t="str">
        <f t="shared" si="14"/>
        <v>{"conditions":[{"type":"variable_if","name":"USC","value":2},{"type":"variable_unless","name":"KC_J","value":0},{"type":"variable_unless","name":"KC_P","value":0},{"input_sources":[{"language":"ja"}],"type":"input_source_if"},{"input_sources":[{"input_mode_id":"Roman$"}],"type":"input_source_unless"}],"from":{"key_code":"w","modifiers":{"optional":["caps_lock"]}},"to":[{"key_code":"delete_or_backspace"},{"key_code":"delete_or_backspace"},{"key_code":"g"},{"key_code":"y"},{"key_code":"u"},{"set_variable":{"name":"KC_W","value":1}},{"set_variable":{"name":"USC","value":0}}],"to_after_key_up":[{"set_variable":{"name":"KC_W","value":0}}],"type":"basic"},{"conditions":[{"type":"variable_unless","name":"USC","value":0},{"type":"variable_unless","name":"KC_J","value":0},{"type":"variable_unless","name":"KC_P","value":0},{"input_sources":[{"language":"ja"}],"type":"input_source_if"},{"input_sources":[{"input_mode_id":"Roman$"}],"type":"input_source_unless"}],"from":{"key_code":"w","modifiers":{"optional":["caps_lock"]}},"to":[{"key_code":"delete_or_backspace"},{"key_code":"g"},{"key_code":"y"},{"key_code":"u"},{"set_variable":{"name":"KC_W","value":1}},{"set_variable":{"name":"USC","value":0}}],"to_after_key_up":[{"set_variable":{"name":"KC_W","value":0}}],"type":"basic"},{"conditions":[{"type":"variable_unless","name":"KC_J","value":0},{"type":"variable_unless","name":"KC_P","value":0},{"input_sources":[{"language":"ja"}],"type":"input_source_if"},{"input_sources":[{"input_mode_id":"Roman$"}],"type":"input_source_unless"}],"from":{"key_code":"w","modifiers":{"optional":["caps_lock"]}},"to":[{"key_code":"g"},{"key_code":"y"},{"key_code":"u"},{"set_variable":{"name":"KC_W","value":1}},{"set_variable":{"name":"USC","value":0}}],"to_after_key_up":[{"set_variable":{"name":"KC_W","value":0}}],"type":"basic"},</v>
      </c>
      <c r="H78" s="101" t="str">
        <f t="shared" si="15"/>
        <v>{"conditions":[{"type":"variable_unless","name":"USC","value":0},{"type":"variable_unless","name":"KC_W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delete_or_backspace"},{"key_code":"g"},{"key_code":"y"},{"key_code":"u"},{"set_variable":{"name":"KC_J","value":1}},{"set_variable":{"name":"USC","value":0}}],"to_after_key_up":[{"set_variable":{"name":"KC_J","value":0}}],"type":"basic"},{"conditions":[{"type":"variable_unless","name":"KC_W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g"},{"key_code":"y"},{"key_code":"u"},{"set_variable":{"name":"KC_J","value":1}},{"set_variable":{"name":"USC","value":0}}],"to_after_key_up":[{"set_variable":{"name":"KC_J","value":0}}],"type":"basic"},</v>
      </c>
      <c r="I78" s="101" t="str">
        <f t="shared" si="16"/>
        <v/>
      </c>
      <c r="J78" s="101" t="str">
        <f t="shared" si="17"/>
        <v/>
      </c>
      <c r="K78" s="101" t="str">
        <f t="shared" si="18"/>
        <v/>
      </c>
      <c r="L78" s="101" t="str">
        <f t="shared" si="19"/>
        <v/>
      </c>
      <c r="M78" s="101" t="str">
        <f t="shared" si="20"/>
        <v/>
      </c>
      <c r="N78" s="101" t="str">
        <f t="shared" si="21"/>
        <v/>
      </c>
      <c r="O78" s="101" t="str">
        <f t="shared" si="22"/>
        <v/>
      </c>
      <c r="P78" s="101" t="str">
        <f t="shared" si="23"/>
        <v/>
      </c>
      <c r="Q78" s="101" t="str">
        <f t="shared" si="24"/>
        <v/>
      </c>
      <c r="R78" s="101" t="str">
        <f t="shared" si="25"/>
        <v/>
      </c>
      <c r="S78" s="101" t="str">
        <f t="shared" si="26"/>
        <v/>
      </c>
      <c r="T78" s="101" t="str">
        <f t="shared" si="27"/>
        <v/>
      </c>
      <c r="U78" s="329"/>
      <c r="V78" s="107" t="str">
        <f t="shared" si="28"/>
        <v/>
      </c>
      <c r="W78" s="101" t="str">
        <f t="shared" si="29"/>
        <v/>
      </c>
      <c r="X78" s="101" t="str">
        <f t="shared" si="30"/>
        <v/>
      </c>
      <c r="Y78" s="108" t="str">
        <f>IF(AND($AT78&lt;&gt;"",$AB78=1),_xlfn.CONCAT(Y$3,PROPER(_xlfn.XLOOKUP($AZ78,入力キー,入力コード)),IF(OR($BK78="",$BK78=$BI78),_xlfn.CONCAT(Y$4,IF($AZ78=_xlfn.XLOOKUP($AZ78,仮想キートップ,入力キー),Y$7,Y$10),_xlfn.XLOOKUP($AZ78,仮想キートップ,入力コード),Y$13,$BI78,Y$14,_xlfn.XLOOKUP($AZ78,仮想キートップ,キー位置),Y$15,_xlfn.XLOOKUP($AZ78,仮想キートップ,キー位置),Y$17,IF($AZ78=_xlfn.XLOOKUP($AZ78,仮想キートップ,入力キー),Y$12,Y$11),_xlfn.XLOOKUP($AZ78,仮想キートップ,入力コード),Y$13,$BI78,Y$14,_xlfn.XLOOKUP($AZ78,仮想キートップ,キー位置),Y$16,_xlfn.XLOOKUP($AZ78,仮想キートップ,キー位置),IF(COUNTA($AT78:$AT$352)&gt;1,Y$17,Y$18)),_xlfn.CONCAT(Y$4,Y$6,IF($AZ78=_xlfn.XLOOKUP($AZ78,仮想キートップ,入力キー),Y$7,Y$10),_xlfn.XLOOKUP($AZ78,仮想キートップ,入力コード),Y$13,$BI78,Y$14,_xlfn.XLOOKUP($AZ78,仮想キートップ,キー位置),Y$15,_xlfn.XLOOKUP($AZ78,仮想キートップ,キー位置),Y$17,IF($AZ78=_xlfn.XLOOKUP($AZ78,仮想キートップ,入力キー),Y$8,Y$9),_xlfn.XLOOKUP($AZ78,仮想キートップ,入力コード),Y$13,$BI78,Y$14,_xlfn.XLOOKUP($AZ78,仮想キートップ,キー位置),Y$16,_xlfn.XLOOKUP($AZ78,仮想キートップ,キー位置),Y$17,Y$5,IF($AZ78=_xlfn.XLOOKUP($AZ78,仮想キートップ,入力キー),Y$7,Y$10),_xlfn.XLOOKUP($AZ78,仮想キートップ,入力コード),Y$13,$BK78,Y$14,_xlfn.XLOOKUP($AZ78,仮想キートップ,キー位置),Y$15,_xlfn.XLOOKUP($AZ78,仮想キートップ,キー位置),Y$17,IF($AZ78=_xlfn.XLOOKUP($AZ78,仮想キートップ,入力キー),Y$12,Y$11),_xlfn.XLOOKUP($AZ78,仮想キートップ,入力コード),Y$13,$BK78,Y$14,_xlfn.XLOOKUP($AZ78,仮想キートップ,キー位置),Y$16,_xlfn.XLOOKUP($AZ78,仮想キートップ,キー位置),IF(COUNTA($AT78:$AT$352)&gt;1,Y$17,Y$18)))),"")</f>
        <v/>
      </c>
      <c r="Z78" s="325"/>
      <c r="AB78" s="28">
        <f t="shared" si="61"/>
        <v>3</v>
      </c>
      <c r="AC78" s="27" t="str">
        <f t="shared" si="62"/>
        <v>A</v>
      </c>
      <c r="AD78" s="27">
        <f t="shared" si="63"/>
        <v>1</v>
      </c>
      <c r="AE78" s="27">
        <f t="shared" si="64"/>
        <v>0</v>
      </c>
      <c r="AF78" s="34">
        <f t="shared" si="65"/>
        <v>2151694336</v>
      </c>
      <c r="AG78" s="203">
        <f t="shared" si="66"/>
        <v>0</v>
      </c>
      <c r="AH78" s="90"/>
      <c r="AI78" s="466">
        <f t="shared" si="67"/>
        <v>2147500032</v>
      </c>
      <c r="AJ78" s="57" t="str">
        <f t="shared" si="68"/>
        <v>ぎ</v>
      </c>
      <c r="AK78" s="58">
        <f t="shared" si="69"/>
        <v>1</v>
      </c>
      <c r="AL78" s="56">
        <f t="shared" si="70"/>
        <v>2151677952</v>
      </c>
      <c r="AM78" s="57" t="str">
        <f t="shared" si="71"/>
        <v/>
      </c>
      <c r="AN78" s="55">
        <f t="shared" si="72"/>
        <v>0</v>
      </c>
      <c r="AO78" s="466">
        <f t="shared" si="73"/>
        <v>4210688</v>
      </c>
      <c r="AP78" s="57" t="str">
        <f t="shared" si="74"/>
        <v>きゅ</v>
      </c>
      <c r="AQ78" s="58">
        <f t="shared" si="75"/>
        <v>1</v>
      </c>
      <c r="AR78" s="90"/>
      <c r="AS78" s="131">
        <v>305</v>
      </c>
      <c r="AT78" s="2"/>
      <c r="AU78" s="389"/>
      <c r="AV78" s="389"/>
      <c r="AW78" s="13"/>
      <c r="AX78" s="4" t="s">
        <v>296</v>
      </c>
      <c r="AY78" s="16"/>
      <c r="AZ78" s="16" t="s">
        <v>51</v>
      </c>
      <c r="BA78" s="16" t="s">
        <v>25</v>
      </c>
      <c r="BB78" s="115" t="s">
        <v>21</v>
      </c>
      <c r="BC78" s="26" t="s">
        <v>369</v>
      </c>
      <c r="BD78" s="6"/>
      <c r="BE78" s="7"/>
      <c r="BF78" s="15"/>
      <c r="BG78" s="140" t="str">
        <f t="shared" si="76"/>
        <v>{"key_code":"g"},{"key_code":"y"},{"key_code":"u"}</v>
      </c>
      <c r="BH78" s="98"/>
      <c r="BI78" s="140" t="str">
        <f t="shared" si="77"/>
        <v>{"key_code":"g"},{"key_code":"y"},{"key_code":"u"}</v>
      </c>
      <c r="BJ78" s="370"/>
      <c r="BK78" s="371"/>
    </row>
    <row r="79" spans="1:63" ht="21">
      <c r="A79" s="328"/>
      <c r="B79" s="329"/>
      <c r="C79" s="338"/>
      <c r="D79" s="339"/>
      <c r="E79" s="334"/>
      <c r="F79" s="233" t="str">
        <f t="shared" si="13"/>
        <v>{"description":"右濁, き &amp; よ → ぎょ","conditions":[{"type":"variable_unless","name":"USC","value":0},{"type":"variable_unless","name":"KC_J","value":0},{"type":"variable_unless","name":"KC_W","value":0},{"input_sources":[{"language":"ja"}],"type":"input_source_if"},{"input_sources":[{"input_mode_id":"Roman$"}],"type":"input_source_unless"}],"from":{"key_code":"i","modifiers":{"optional":["caps_lock"]}},"to":[{"key_code":"delete_or_backspace"},{"key_code":"g"},{"key_code":"y"},{"key_code":"o"},{"set_variable":{"name":"KC_I","value":1}},{"set_variable":{"name":"USC","value":0}}],"to_after_key_up":[{"set_variable":{"name":"KC_I","value":0}}],"type":"basic"},{"conditions":[{"type":"variable_unless","name":"KC_J","value":0},{"type":"variable_unless","name":"KC_W","value":0},{"input_sources":[{"language":"ja"}],"type":"input_source_if"},{"input_sources":[{"input_mode_id":"Roman$"}],"type":"input_source_unless"}],"from":{"key_code":"i","modifiers":{"optional":["caps_lock"]}},"to":[{"key_code":"g"},{"key_code":"y"},{"key_code":"o"},{"set_variable":{"name":"KC_I","value":1}},{"set_variable":{"name":"USC","value":0}}],"to_after_key_up":[{"set_variable":{"name":"KC_I","value":0}}],"type":"basic"},</v>
      </c>
      <c r="G79" s="101" t="str">
        <f t="shared" si="14"/>
        <v>{"conditions":[{"type":"variable_if","name":"USC","value":2},{"type":"variable_unless","name":"KC_J","value":0},{"type":"variable_unless","name":"KC_I","value":0},{"input_sources":[{"language":"ja"}],"type":"input_source_if"},{"input_sources":[{"input_mode_id":"Roman$"}],"type":"input_source_unless"}],"from":{"key_code":"w","modifiers":{"optional":["caps_lock"]}},"to":[{"key_code":"delete_or_backspace"},{"key_code":"delete_or_backspace"},{"key_code":"g"},{"key_code":"y"},{"key_code":"o"},{"set_variable":{"name":"KC_W","value":1}},{"set_variable":{"name":"USC","value":0}}],"to_after_key_up":[{"set_variable":{"name":"KC_W","value":0}}],"type":"basic"},{"conditions":[{"type":"variable_unless","name":"USC","value":0},{"type":"variable_unless","name":"KC_J","value":0},{"type":"variable_unless","name":"KC_I","value":0},{"input_sources":[{"language":"ja"}],"type":"input_source_if"},{"input_sources":[{"input_mode_id":"Roman$"}],"type":"input_source_unless"}],"from":{"key_code":"w","modifiers":{"optional":["caps_lock"]}},"to":[{"key_code":"delete_or_backspace"},{"key_code":"g"},{"key_code":"y"},{"key_code":"o"},{"set_variable":{"name":"KC_W","value":1}},{"set_variable":{"name":"USC","value":0}}],"to_after_key_up":[{"set_variable":{"name":"KC_W","value":0}}],"type":"basic"},{"conditions":[{"type":"variable_unless","name":"KC_J","value":0},{"type":"variable_unless","name":"KC_I","value":0},{"input_sources":[{"language":"ja"}],"type":"input_source_if"},{"input_sources":[{"input_mode_id":"Roman$"}],"type":"input_source_unless"}],"from":{"key_code":"w","modifiers":{"optional":["caps_lock"]}},"to":[{"key_code":"g"},{"key_code":"y"},{"key_code":"o"},{"set_variable":{"name":"KC_W","value":1}},{"set_variable":{"name":"USC","value":0}}],"to_after_key_up":[{"set_variable":{"name":"KC_W","value":0}}],"type":"basic"},</v>
      </c>
      <c r="H79" s="101" t="str">
        <f t="shared" si="15"/>
        <v>{"conditions":[{"type":"variable_unless","name":"USC","value":0},{"type":"variable_unless","name":"KC_W","value":0},{"type":"variable_unless","name":"KC_I","value":0},{"input_sources":[{"language":"ja"}],"type":"input_source_if"},{"input_sources":[{"input_mode_id":"Roman$"}],"type":"input_source_unless"}],"from":{"key_code":"j","modifiers":{"optional":["caps_lock"]}},"to":[{"key_code":"delete_or_backspace"},{"key_code":"g"},{"key_code":"y"},{"key_code":"o"},{"set_variable":{"name":"KC_J","value":1}},{"set_variable":{"name":"USC","value":0}}],"to_after_key_up":[{"set_variable":{"name":"KC_J","value":0}}],"type":"basic"},{"conditions":[{"type":"variable_unless","name":"KC_W","value":0},{"type":"variable_unless","name":"KC_I","value":0},{"input_sources":[{"language":"ja"}],"type":"input_source_if"},{"input_sources":[{"input_mode_id":"Roman$"}],"type":"input_source_unless"}],"from":{"key_code":"j","modifiers":{"optional":["caps_lock"]}},"to":[{"key_code":"g"},{"key_code":"y"},{"key_code":"o"},{"set_variable":{"name":"KC_J","value":1}},{"set_variable":{"name":"USC","value":0}}],"to_after_key_up":[{"set_variable":{"name":"KC_J","value":0}}],"type":"basic"},</v>
      </c>
      <c r="I79" s="101" t="str">
        <f t="shared" si="16"/>
        <v/>
      </c>
      <c r="J79" s="101" t="str">
        <f t="shared" si="17"/>
        <v/>
      </c>
      <c r="K79" s="101" t="str">
        <f t="shared" si="18"/>
        <v/>
      </c>
      <c r="L79" s="101" t="str">
        <f t="shared" si="19"/>
        <v/>
      </c>
      <c r="M79" s="101" t="str">
        <f t="shared" si="20"/>
        <v/>
      </c>
      <c r="N79" s="101" t="str">
        <f t="shared" si="21"/>
        <v/>
      </c>
      <c r="O79" s="101" t="str">
        <f t="shared" si="22"/>
        <v/>
      </c>
      <c r="P79" s="101" t="str">
        <f t="shared" si="23"/>
        <v/>
      </c>
      <c r="Q79" s="101" t="str">
        <f t="shared" si="24"/>
        <v/>
      </c>
      <c r="R79" s="101" t="str">
        <f t="shared" si="25"/>
        <v/>
      </c>
      <c r="S79" s="101" t="str">
        <f t="shared" si="26"/>
        <v/>
      </c>
      <c r="T79" s="101" t="str">
        <f t="shared" si="27"/>
        <v/>
      </c>
      <c r="U79" s="329"/>
      <c r="V79" s="107" t="str">
        <f t="shared" si="28"/>
        <v/>
      </c>
      <c r="W79" s="101" t="str">
        <f t="shared" si="29"/>
        <v/>
      </c>
      <c r="X79" s="101" t="str">
        <f t="shared" si="30"/>
        <v/>
      </c>
      <c r="Y79" s="108" t="str">
        <f>IF(AND($AT79&lt;&gt;"",$AB79=1),_xlfn.CONCAT(Y$3,PROPER(_xlfn.XLOOKUP($AZ79,入力キー,入力コード)),IF(OR($BK79="",$BK79=$BI79),_xlfn.CONCAT(Y$4,IF($AZ79=_xlfn.XLOOKUP($AZ79,仮想キートップ,入力キー),Y$7,Y$10),_xlfn.XLOOKUP($AZ79,仮想キートップ,入力コード),Y$13,$BI79,Y$14,_xlfn.XLOOKUP($AZ79,仮想キートップ,キー位置),Y$15,_xlfn.XLOOKUP($AZ79,仮想キートップ,キー位置),Y$17,IF($AZ79=_xlfn.XLOOKUP($AZ79,仮想キートップ,入力キー),Y$12,Y$11),_xlfn.XLOOKUP($AZ79,仮想キートップ,入力コード),Y$13,$BI79,Y$14,_xlfn.XLOOKUP($AZ79,仮想キートップ,キー位置),Y$16,_xlfn.XLOOKUP($AZ79,仮想キートップ,キー位置),IF(COUNTA($AT79:$AT$352)&gt;1,Y$17,Y$18)),_xlfn.CONCAT(Y$4,Y$6,IF($AZ79=_xlfn.XLOOKUP($AZ79,仮想キートップ,入力キー),Y$7,Y$10),_xlfn.XLOOKUP($AZ79,仮想キートップ,入力コード),Y$13,$BI79,Y$14,_xlfn.XLOOKUP($AZ79,仮想キートップ,キー位置),Y$15,_xlfn.XLOOKUP($AZ79,仮想キートップ,キー位置),Y$17,IF($AZ79=_xlfn.XLOOKUP($AZ79,仮想キートップ,入力キー),Y$8,Y$9),_xlfn.XLOOKUP($AZ79,仮想キートップ,入力コード),Y$13,$BI79,Y$14,_xlfn.XLOOKUP($AZ79,仮想キートップ,キー位置),Y$16,_xlfn.XLOOKUP($AZ79,仮想キートップ,キー位置),Y$17,Y$5,IF($AZ79=_xlfn.XLOOKUP($AZ79,仮想キートップ,入力キー),Y$7,Y$10),_xlfn.XLOOKUP($AZ79,仮想キートップ,入力コード),Y$13,$BK79,Y$14,_xlfn.XLOOKUP($AZ79,仮想キートップ,キー位置),Y$15,_xlfn.XLOOKUP($AZ79,仮想キートップ,キー位置),Y$17,IF($AZ79=_xlfn.XLOOKUP($AZ79,仮想キートップ,入力キー),Y$12,Y$11),_xlfn.XLOOKUP($AZ79,仮想キートップ,入力コード),Y$13,$BK79,Y$14,_xlfn.XLOOKUP($AZ79,仮想キートップ,キー位置),Y$16,_xlfn.XLOOKUP($AZ79,仮想キートップ,キー位置),IF(COUNTA($AT79:$AT$352)&gt;1,Y$17,Y$18)))),"")</f>
        <v/>
      </c>
      <c r="Z79" s="325"/>
      <c r="AB79" s="28">
        <f t="shared" si="61"/>
        <v>3</v>
      </c>
      <c r="AC79" s="27" t="str">
        <f t="shared" si="62"/>
        <v>A</v>
      </c>
      <c r="AD79" s="27">
        <f t="shared" si="63"/>
        <v>1</v>
      </c>
      <c r="AE79" s="27">
        <f t="shared" si="64"/>
        <v>0</v>
      </c>
      <c r="AF79" s="34">
        <f t="shared" si="65"/>
        <v>2148548608</v>
      </c>
      <c r="AG79" s="203">
        <f t="shared" si="66"/>
        <v>0</v>
      </c>
      <c r="AH79" s="90"/>
      <c r="AI79" s="466">
        <f t="shared" si="67"/>
        <v>2147500032</v>
      </c>
      <c r="AJ79" s="57" t="str">
        <f t="shared" si="68"/>
        <v>ぎ</v>
      </c>
      <c r="AK79" s="58">
        <f t="shared" si="69"/>
        <v>1</v>
      </c>
      <c r="AL79" s="56">
        <f t="shared" si="70"/>
        <v>2148532224</v>
      </c>
      <c r="AM79" s="57" t="str">
        <f t="shared" si="71"/>
        <v/>
      </c>
      <c r="AN79" s="55">
        <f t="shared" si="72"/>
        <v>0</v>
      </c>
      <c r="AO79" s="466">
        <f t="shared" si="73"/>
        <v>1064960</v>
      </c>
      <c r="AP79" s="57" t="str">
        <f t="shared" si="74"/>
        <v>きょ</v>
      </c>
      <c r="AQ79" s="58">
        <f t="shared" si="75"/>
        <v>1</v>
      </c>
      <c r="AR79" s="90"/>
      <c r="AS79" s="131">
        <v>306</v>
      </c>
      <c r="AT79" s="2"/>
      <c r="AU79" s="389"/>
      <c r="AV79" s="389"/>
      <c r="AW79" s="13"/>
      <c r="AX79" s="4" t="s">
        <v>296</v>
      </c>
      <c r="AY79" s="16"/>
      <c r="AZ79" s="16" t="s">
        <v>51</v>
      </c>
      <c r="BA79" s="16" t="s">
        <v>25</v>
      </c>
      <c r="BB79" s="115" t="s">
        <v>19</v>
      </c>
      <c r="BC79" s="26" t="s">
        <v>370</v>
      </c>
      <c r="BD79" s="6"/>
      <c r="BE79" s="7"/>
      <c r="BF79" s="15"/>
      <c r="BG79" s="140" t="str">
        <f t="shared" si="76"/>
        <v>{"key_code":"g"},{"key_code":"y"},{"key_code":"o"}</v>
      </c>
      <c r="BH79" s="98"/>
      <c r="BI79" s="140" t="str">
        <f t="shared" si="77"/>
        <v>{"key_code":"g"},{"key_code":"y"},{"key_code":"o"}</v>
      </c>
      <c r="BJ79" s="370"/>
      <c r="BK79" s="371"/>
    </row>
    <row r="80" spans="1:63" ht="21">
      <c r="A80" s="328"/>
      <c r="B80" s="329"/>
      <c r="C80" s="338"/>
      <c r="D80" s="339"/>
      <c r="E80" s="334"/>
      <c r="F80" s="233" t="str">
        <f t="shared" si="13"/>
        <v>{"description":"右濁, ち &amp; や → ぢゃ","conditions":[{"type":"variable_unless","name":"USC","value":0},{"type":"variable_unless","name":"KC_J","value":0},{"type":"variable_unless","name":"KC_G","value":0},{"input_sources":[{"language":"ja"}],"type":"input_source_if"},{"input_sources":[{"input_mode_id":"Roman$"}],"type":"input_source_unless"}],"from":{"key_code":"h","modifiers":{"optional":["caps_lock"]}},"to":[{"key_code":"delete_or_backspace"},{"key_code":"d"},{"key_code":"y"},{"key_code":"a"},{"set_variable":{"name":"KC_H","value":1}},{"set_variable":{"name":"USC","value":0}}],"to_after_key_up":[{"set_variable":{"name":"KC_H","value":0}}],"type":"basic"},{"conditions":[{"type":"variable_unless","name":"KC_J","value":0},{"type":"variable_unless","name":"KC_G","value":0},{"input_sources":[{"language":"ja"}],"type":"input_source_if"},{"input_sources":[{"input_mode_id":"Roman$"}],"type":"input_source_unless"}],"from":{"key_code":"h","modifiers":{"optional":["caps_lock"]}},"to":[{"key_code":"d"},{"key_code":"y"},{"key_code":"a"},{"set_variable":{"name":"KC_H","value":1}},{"set_variable":{"name":"USC","value":0}}],"to_after_key_up":[{"set_variable":{"name":"KC_H","value":0}}],"type":"basic"},</v>
      </c>
      <c r="G80" s="101" t="str">
        <f t="shared" si="14"/>
        <v>{"conditions":[{"type":"variable_if","name":"USC","value":2},{"type":"variable_unless","name":"KC_J","value":0},{"type":"variable_unless","name":"KC_H","value":0},{"input_sources":[{"language":"ja"}],"type":"input_source_if"},{"input_sources":[{"input_mode_id":"Roman$"}],"type":"input_source_unless"}],"from":{"key_code":"g","modifiers":{"optional":["caps_lock"]}},"to":[{"key_code":"delete_or_backspace"},{"key_code":"delete_or_backspace"},{"key_code":"d"},{"key_code":"y"},{"key_code":"a"},{"set_variable":{"name":"KC_G","value":1}},{"set_variable":{"name":"USC","value":0}}],"to_after_key_up":[{"set_variable":{"name":"KC_G","value":0}}],"type":"basic"},{"conditions":[{"type":"variable_unless","name":"USC","value":0},{"type":"variable_unless","name":"KC_J","value":0},{"type":"variable_unless","name":"KC_H","value":0},{"input_sources":[{"language":"ja"}],"type":"input_source_if"},{"input_sources":[{"input_mode_id":"Roman$"}],"type":"input_source_unless"}],"from":{"key_code":"g","modifiers":{"optional":["caps_lock"]}},"to":[{"key_code":"delete_or_backspace"},{"key_code":"d"},{"key_code":"y"},{"key_code":"a"},{"set_variable":{"name":"KC_G","value":1}},{"set_variable":{"name":"USC","value":0}}],"to_after_key_up":[{"set_variable":{"name":"KC_G","value":0}}],"type":"basic"},{"conditions":[{"type":"variable_unless","name":"KC_J","value":0},{"type":"variable_unless","name":"KC_H","value":0},{"input_sources":[{"language":"ja"}],"type":"input_source_if"},{"input_sources":[{"input_mode_id":"Roman$"}],"type":"input_source_unless"}],"from":{"key_code":"g","modifiers":{"optional":["caps_lock"]}},"to":[{"key_code":"d"},{"key_code":"y"},{"key_code":"a"},{"set_variable":{"name":"KC_G","value":1}},{"set_variable":{"name":"USC","value":0}}],"to_after_key_up":[{"set_variable":{"name":"KC_G","value":0}}],"type":"basic"},</v>
      </c>
      <c r="H80" s="101" t="str">
        <f t="shared" si="15"/>
        <v>{"conditions":[{"type":"variable_unless","name":"USC","value":0},{"type":"variable_unless","name":"KC_G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y"},{"key_code":"a"},{"set_variable":{"name":"KC_J","value":1}},{"set_variable":{"name":"USC","value":0}}],"to_after_key_up":[{"set_variable":{"name":"KC_J","value":0}}],"type":"basic"},{"conditions":[{"type":"variable_unless","name":"KC_G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d"},{"key_code":"y"},{"key_code":"a"},{"set_variable":{"name":"KC_J","value":1}},{"set_variable":{"name":"USC","value":0}}],"to_after_key_up":[{"set_variable":{"name":"KC_J","value":0}}],"type":"basic"},</v>
      </c>
      <c r="I80" s="101" t="str">
        <f t="shared" si="16"/>
        <v/>
      </c>
      <c r="J80" s="101" t="str">
        <f t="shared" si="17"/>
        <v/>
      </c>
      <c r="K80" s="101" t="str">
        <f t="shared" si="18"/>
        <v/>
      </c>
      <c r="L80" s="101" t="str">
        <f t="shared" si="19"/>
        <v/>
      </c>
      <c r="M80" s="101" t="str">
        <f t="shared" si="20"/>
        <v/>
      </c>
      <c r="N80" s="101" t="str">
        <f t="shared" si="21"/>
        <v/>
      </c>
      <c r="O80" s="101" t="str">
        <f t="shared" si="22"/>
        <v/>
      </c>
      <c r="P80" s="101" t="str">
        <f t="shared" si="23"/>
        <v/>
      </c>
      <c r="Q80" s="101" t="str">
        <f t="shared" si="24"/>
        <v/>
      </c>
      <c r="R80" s="101" t="str">
        <f t="shared" si="25"/>
        <v/>
      </c>
      <c r="S80" s="101" t="str">
        <f t="shared" si="26"/>
        <v/>
      </c>
      <c r="T80" s="101" t="str">
        <f t="shared" si="27"/>
        <v/>
      </c>
      <c r="U80" s="329"/>
      <c r="V80" s="107" t="str">
        <f t="shared" si="28"/>
        <v/>
      </c>
      <c r="W80" s="101" t="str">
        <f t="shared" si="29"/>
        <v/>
      </c>
      <c r="X80" s="101" t="str">
        <f t="shared" si="30"/>
        <v/>
      </c>
      <c r="Y80" s="108" t="str">
        <f>IF(AND($AT80&lt;&gt;"",$AB80=1),_xlfn.CONCAT(Y$3,PROPER(_xlfn.XLOOKUP($AZ80,入力キー,入力コード)),IF(OR($BK80="",$BK80=$BI80),_xlfn.CONCAT(Y$4,IF($AZ80=_xlfn.XLOOKUP($AZ80,仮想キートップ,入力キー),Y$7,Y$10),_xlfn.XLOOKUP($AZ80,仮想キートップ,入力コード),Y$13,$BI80,Y$14,_xlfn.XLOOKUP($AZ80,仮想キートップ,キー位置),Y$15,_xlfn.XLOOKUP($AZ80,仮想キートップ,キー位置),Y$17,IF($AZ80=_xlfn.XLOOKUP($AZ80,仮想キートップ,入力キー),Y$12,Y$11),_xlfn.XLOOKUP($AZ80,仮想キートップ,入力コード),Y$13,$BI80,Y$14,_xlfn.XLOOKUP($AZ80,仮想キートップ,キー位置),Y$16,_xlfn.XLOOKUP($AZ80,仮想キートップ,キー位置),IF(COUNTA($AT80:$AT$352)&gt;1,Y$17,Y$18)),_xlfn.CONCAT(Y$4,Y$6,IF($AZ80=_xlfn.XLOOKUP($AZ80,仮想キートップ,入力キー),Y$7,Y$10),_xlfn.XLOOKUP($AZ80,仮想キートップ,入力コード),Y$13,$BI80,Y$14,_xlfn.XLOOKUP($AZ80,仮想キートップ,キー位置),Y$15,_xlfn.XLOOKUP($AZ80,仮想キートップ,キー位置),Y$17,IF($AZ80=_xlfn.XLOOKUP($AZ80,仮想キートップ,入力キー),Y$8,Y$9),_xlfn.XLOOKUP($AZ80,仮想キートップ,入力コード),Y$13,$BI80,Y$14,_xlfn.XLOOKUP($AZ80,仮想キートップ,キー位置),Y$16,_xlfn.XLOOKUP($AZ80,仮想キートップ,キー位置),Y$17,Y$5,IF($AZ80=_xlfn.XLOOKUP($AZ80,仮想キートップ,入力キー),Y$7,Y$10),_xlfn.XLOOKUP($AZ80,仮想キートップ,入力コード),Y$13,$BK80,Y$14,_xlfn.XLOOKUP($AZ80,仮想キートップ,キー位置),Y$15,_xlfn.XLOOKUP($AZ80,仮想キートップ,キー位置),Y$17,IF($AZ80=_xlfn.XLOOKUP($AZ80,仮想キートップ,入力キー),Y$12,Y$11),_xlfn.XLOOKUP($AZ80,仮想キートップ,入力コード),Y$13,$BK80,Y$14,_xlfn.XLOOKUP($AZ80,仮想キートップ,キー位置),Y$16,_xlfn.XLOOKUP($AZ80,仮想キートップ,キー位置),IF(COUNTA($AT80:$AT$352)&gt;1,Y$17,Y$18)))),"")</f>
        <v/>
      </c>
      <c r="Z80" s="325"/>
      <c r="AB80" s="28">
        <f t="shared" si="61"/>
        <v>3</v>
      </c>
      <c r="AC80" s="27" t="str">
        <f t="shared" si="62"/>
        <v>A</v>
      </c>
      <c r="AD80" s="27">
        <f t="shared" si="63"/>
        <v>1</v>
      </c>
      <c r="AE80" s="27">
        <f t="shared" si="64"/>
        <v>0</v>
      </c>
      <c r="AF80" s="34">
        <f t="shared" si="65"/>
        <v>3758096384</v>
      </c>
      <c r="AG80" s="203">
        <f t="shared" si="66"/>
        <v>0</v>
      </c>
      <c r="AH80" s="90"/>
      <c r="AI80" s="466">
        <f t="shared" si="67"/>
        <v>2684354560</v>
      </c>
      <c r="AJ80" s="57" t="str">
        <f t="shared" si="68"/>
        <v>ぢ</v>
      </c>
      <c r="AK80" s="58">
        <f t="shared" si="69"/>
        <v>1</v>
      </c>
      <c r="AL80" s="56">
        <f t="shared" si="70"/>
        <v>3221225472</v>
      </c>
      <c r="AM80" s="57">
        <f t="shared" si="71"/>
        <v>0</v>
      </c>
      <c r="AN80" s="55">
        <f t="shared" si="72"/>
        <v>0</v>
      </c>
      <c r="AO80" s="466">
        <f t="shared" si="73"/>
        <v>1610612736</v>
      </c>
      <c r="AP80" s="57" t="str">
        <f t="shared" si="74"/>
        <v>ちゃ</v>
      </c>
      <c r="AQ80" s="58">
        <f t="shared" si="75"/>
        <v>1</v>
      </c>
      <c r="AR80" s="90"/>
      <c r="AS80" s="131">
        <v>307</v>
      </c>
      <c r="AT80" s="2"/>
      <c r="AU80" s="389"/>
      <c r="AV80" s="389"/>
      <c r="AW80" s="13"/>
      <c r="AX80" s="4" t="s">
        <v>296</v>
      </c>
      <c r="AY80" s="16"/>
      <c r="AZ80" s="16" t="s">
        <v>51</v>
      </c>
      <c r="BA80" s="16" t="s">
        <v>49</v>
      </c>
      <c r="BB80" s="115" t="s">
        <v>50</v>
      </c>
      <c r="BC80" s="26" t="s">
        <v>371</v>
      </c>
      <c r="BD80" s="6"/>
      <c r="BE80" s="7"/>
      <c r="BF80" s="15"/>
      <c r="BG80" s="140" t="str">
        <f t="shared" si="76"/>
        <v>{"key_code":"d"},{"key_code":"y"},{"key_code":"a"}</v>
      </c>
      <c r="BH80" s="98"/>
      <c r="BI80" s="140" t="str">
        <f t="shared" si="77"/>
        <v>{"key_code":"d"},{"key_code":"y"},{"key_code":"a"}</v>
      </c>
      <c r="BJ80" s="370"/>
      <c r="BK80" s="371"/>
    </row>
    <row r="81" spans="1:63" ht="21">
      <c r="A81" s="328"/>
      <c r="B81" s="329"/>
      <c r="C81" s="338"/>
      <c r="D81" s="339"/>
      <c r="E81" s="334"/>
      <c r="F81" s="233" t="str">
        <f t="shared" si="13"/>
        <v>{"description":"右濁, ち &amp; ゆ → ぢゅ","conditions":[{"type":"variable_unless","name":"USC","value":0},{"type":"variable_unless","name":"KC_J","value":0},{"type":"variable_unless","name":"KC_G","value":0},{"input_sources":[{"language":"ja"}],"type":"input_source_if"},{"input_sources":[{"input_mode_id":"Roman$"}],"type":"input_source_unless"}],"from":{"key_code":"p","modifiers":{"optional":["caps_lock"]}},"to":[{"key_code":"delete_or_backspace"},{"key_code":"d"},{"key_code":"y"},{"key_code":"u"},{"set_variable":{"name":"KC_P","value":1}},{"set_variable":{"name":"USC","value":0}}],"to_after_key_up":[{"set_variable":{"name":"KC_P","value":0}}],"type":"basic"},{"conditions":[{"type":"variable_unless","name":"KC_J","value":0},{"type":"variable_unless","name":"KC_G","value":0},{"input_sources":[{"language":"ja"}],"type":"input_source_if"},{"input_sources":[{"input_mode_id":"Roman$"}],"type":"input_source_unless"}],"from":{"key_code":"p","modifiers":{"optional":["caps_lock"]}},"to":[{"key_code":"d"},{"key_code":"y"},{"key_code":"u"},{"set_variable":{"name":"KC_P","value":1}},{"set_variable":{"name":"USC","value":0}}],"to_after_key_up":[{"set_variable":{"name":"KC_P","value":0}}],"type":"basic"},</v>
      </c>
      <c r="G81" s="101" t="str">
        <f t="shared" si="14"/>
        <v>{"conditions":[{"type":"variable_if","name":"USC","value":2},{"type":"variable_unless","name":"KC_J","value":0},{"type":"variable_unless","name":"KC_P","value":0},{"input_sources":[{"language":"ja"}],"type":"input_source_if"},{"input_sources":[{"input_mode_id":"Roman$"}],"type":"input_source_unless"}],"from":{"key_code":"g","modifiers":{"optional":["caps_lock"]}},"to":[{"key_code":"delete_or_backspace"},{"key_code":"delete_or_backspace"},{"key_code":"d"},{"key_code":"y"},{"key_code":"u"},{"set_variable":{"name":"KC_G","value":1}},{"set_variable":{"name":"USC","value":0}}],"to_after_key_up":[{"set_variable":{"name":"KC_G","value":0}}],"type":"basic"},{"conditions":[{"type":"variable_unless","name":"USC","value":0},{"type":"variable_unless","name":"KC_J","value":0},{"type":"variable_unless","name":"KC_P","value":0},{"input_sources":[{"language":"ja"}],"type":"input_source_if"},{"input_sources":[{"input_mode_id":"Roman$"}],"type":"input_source_unless"}],"from":{"key_code":"g","modifiers":{"optional":["caps_lock"]}},"to":[{"key_code":"delete_or_backspace"},{"key_code":"d"},{"key_code":"y"},{"key_code":"u"},{"set_variable":{"name":"KC_G","value":1}},{"set_variable":{"name":"USC","value":0}}],"to_after_key_up":[{"set_variable":{"name":"KC_G","value":0}}],"type":"basic"},{"conditions":[{"type":"variable_unless","name":"KC_J","value":0},{"type":"variable_unless","name":"KC_P","value":0},{"input_sources":[{"language":"ja"}],"type":"input_source_if"},{"input_sources":[{"input_mode_id":"Roman$"}],"type":"input_source_unless"}],"from":{"key_code":"g","modifiers":{"optional":["caps_lock"]}},"to":[{"key_code":"d"},{"key_code":"y"},{"key_code":"u"},{"set_variable":{"name":"KC_G","value":1}},{"set_variable":{"name":"USC","value":0}}],"to_after_key_up":[{"set_variable":{"name":"KC_G","value":0}}],"type":"basic"},</v>
      </c>
      <c r="H81" s="101" t="str">
        <f t="shared" si="15"/>
        <v>{"conditions":[{"type":"variable_unless","name":"USC","value":0},{"type":"variable_unless","name":"KC_G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y"},{"key_code":"u"},{"set_variable":{"name":"KC_J","value":1}},{"set_variable":{"name":"USC","value":0}}],"to_after_key_up":[{"set_variable":{"name":"KC_J","value":0}}],"type":"basic"},{"conditions":[{"type":"variable_unless","name":"KC_G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d"},{"key_code":"y"},{"key_code":"u"},{"set_variable":{"name":"KC_J","value":1}},{"set_variable":{"name":"USC","value":0}}],"to_after_key_up":[{"set_variable":{"name":"KC_J","value":0}}],"type":"basic"},</v>
      </c>
      <c r="I81" s="101" t="str">
        <f t="shared" si="16"/>
        <v/>
      </c>
      <c r="J81" s="101" t="str">
        <f t="shared" si="17"/>
        <v/>
      </c>
      <c r="K81" s="101" t="str">
        <f t="shared" si="18"/>
        <v/>
      </c>
      <c r="L81" s="101" t="str">
        <f t="shared" si="19"/>
        <v/>
      </c>
      <c r="M81" s="101" t="str">
        <f t="shared" si="20"/>
        <v/>
      </c>
      <c r="N81" s="101" t="str">
        <f t="shared" si="21"/>
        <v/>
      </c>
      <c r="O81" s="101" t="str">
        <f t="shared" si="22"/>
        <v/>
      </c>
      <c r="P81" s="101" t="str">
        <f t="shared" si="23"/>
        <v/>
      </c>
      <c r="Q81" s="101" t="str">
        <f t="shared" si="24"/>
        <v/>
      </c>
      <c r="R81" s="101" t="str">
        <f t="shared" si="25"/>
        <v/>
      </c>
      <c r="S81" s="101" t="str">
        <f t="shared" si="26"/>
        <v/>
      </c>
      <c r="T81" s="101" t="str">
        <f t="shared" si="27"/>
        <v/>
      </c>
      <c r="U81" s="329"/>
      <c r="V81" s="107" t="str">
        <f t="shared" si="28"/>
        <v/>
      </c>
      <c r="W81" s="101" t="str">
        <f t="shared" si="29"/>
        <v/>
      </c>
      <c r="X81" s="101" t="str">
        <f t="shared" si="30"/>
        <v/>
      </c>
      <c r="Y81" s="108" t="str">
        <f>IF(AND($AT81&lt;&gt;"",$AB81=1),_xlfn.CONCAT(Y$3,PROPER(_xlfn.XLOOKUP($AZ81,入力キー,入力コード)),IF(OR($BK81="",$BK81=$BI81),_xlfn.CONCAT(Y$4,IF($AZ81=_xlfn.XLOOKUP($AZ81,仮想キートップ,入力キー),Y$7,Y$10),_xlfn.XLOOKUP($AZ81,仮想キートップ,入力コード),Y$13,$BI81,Y$14,_xlfn.XLOOKUP($AZ81,仮想キートップ,キー位置),Y$15,_xlfn.XLOOKUP($AZ81,仮想キートップ,キー位置),Y$17,IF($AZ81=_xlfn.XLOOKUP($AZ81,仮想キートップ,入力キー),Y$12,Y$11),_xlfn.XLOOKUP($AZ81,仮想キートップ,入力コード),Y$13,$BI81,Y$14,_xlfn.XLOOKUP($AZ81,仮想キートップ,キー位置),Y$16,_xlfn.XLOOKUP($AZ81,仮想キートップ,キー位置),IF(COUNTA($AT81:$AT$352)&gt;1,Y$17,Y$18)),_xlfn.CONCAT(Y$4,Y$6,IF($AZ81=_xlfn.XLOOKUP($AZ81,仮想キートップ,入力キー),Y$7,Y$10),_xlfn.XLOOKUP($AZ81,仮想キートップ,入力コード),Y$13,$BI81,Y$14,_xlfn.XLOOKUP($AZ81,仮想キートップ,キー位置),Y$15,_xlfn.XLOOKUP($AZ81,仮想キートップ,キー位置),Y$17,IF($AZ81=_xlfn.XLOOKUP($AZ81,仮想キートップ,入力キー),Y$8,Y$9),_xlfn.XLOOKUP($AZ81,仮想キートップ,入力コード),Y$13,$BI81,Y$14,_xlfn.XLOOKUP($AZ81,仮想キートップ,キー位置),Y$16,_xlfn.XLOOKUP($AZ81,仮想キートップ,キー位置),Y$17,Y$5,IF($AZ81=_xlfn.XLOOKUP($AZ81,仮想キートップ,入力キー),Y$7,Y$10),_xlfn.XLOOKUP($AZ81,仮想キートップ,入力コード),Y$13,$BK81,Y$14,_xlfn.XLOOKUP($AZ81,仮想キートップ,キー位置),Y$15,_xlfn.XLOOKUP($AZ81,仮想キートップ,キー位置),Y$17,IF($AZ81=_xlfn.XLOOKUP($AZ81,仮想キートップ,入力キー),Y$12,Y$11),_xlfn.XLOOKUP($AZ81,仮想キートップ,入力コード),Y$13,$BK81,Y$14,_xlfn.XLOOKUP($AZ81,仮想キートップ,キー位置),Y$16,_xlfn.XLOOKUP($AZ81,仮想キートップ,キー位置),IF(COUNTA($AT81:$AT$352)&gt;1,Y$17,Y$18)))),"")</f>
        <v/>
      </c>
      <c r="Z81" s="325"/>
      <c r="AB81" s="28">
        <f t="shared" si="61"/>
        <v>3</v>
      </c>
      <c r="AC81" s="27" t="str">
        <f t="shared" si="62"/>
        <v>A</v>
      </c>
      <c r="AD81" s="27">
        <f t="shared" si="63"/>
        <v>1</v>
      </c>
      <c r="AE81" s="27">
        <f t="shared" si="64"/>
        <v>0</v>
      </c>
      <c r="AF81" s="34">
        <f t="shared" si="65"/>
        <v>2688548864</v>
      </c>
      <c r="AG81" s="203">
        <f t="shared" si="66"/>
        <v>0</v>
      </c>
      <c r="AH81" s="90"/>
      <c r="AI81" s="466">
        <f t="shared" si="67"/>
        <v>2684354560</v>
      </c>
      <c r="AJ81" s="57" t="str">
        <f t="shared" si="68"/>
        <v>ぢ</v>
      </c>
      <c r="AK81" s="58">
        <f t="shared" si="69"/>
        <v>1</v>
      </c>
      <c r="AL81" s="56">
        <f t="shared" si="70"/>
        <v>2151677952</v>
      </c>
      <c r="AM81" s="57" t="str">
        <f t="shared" si="71"/>
        <v/>
      </c>
      <c r="AN81" s="55">
        <f t="shared" si="72"/>
        <v>0</v>
      </c>
      <c r="AO81" s="466">
        <f t="shared" si="73"/>
        <v>541065216</v>
      </c>
      <c r="AP81" s="57" t="str">
        <f t="shared" si="74"/>
        <v>ちゅ</v>
      </c>
      <c r="AQ81" s="58">
        <f t="shared" si="75"/>
        <v>1</v>
      </c>
      <c r="AR81" s="90"/>
      <c r="AS81" s="131">
        <v>308</v>
      </c>
      <c r="AT81" s="2"/>
      <c r="AU81" s="389"/>
      <c r="AV81" s="389"/>
      <c r="AW81" s="13"/>
      <c r="AX81" s="4" t="s">
        <v>296</v>
      </c>
      <c r="AY81" s="16"/>
      <c r="AZ81" s="16" t="s">
        <v>51</v>
      </c>
      <c r="BA81" s="16" t="s">
        <v>49</v>
      </c>
      <c r="BB81" s="115" t="s">
        <v>21</v>
      </c>
      <c r="BC81" s="26" t="s">
        <v>372</v>
      </c>
      <c r="BD81" s="6"/>
      <c r="BE81" s="7"/>
      <c r="BF81" s="15"/>
      <c r="BG81" s="140" t="str">
        <f t="shared" si="76"/>
        <v>{"key_code":"d"},{"key_code":"y"},{"key_code":"u"}</v>
      </c>
      <c r="BH81" s="98"/>
      <c r="BI81" s="140" t="str">
        <f t="shared" si="77"/>
        <v>{"key_code":"d"},{"key_code":"y"},{"key_code":"u"}</v>
      </c>
      <c r="BJ81" s="370"/>
      <c r="BK81" s="371"/>
    </row>
    <row r="82" spans="1:63" ht="21">
      <c r="A82" s="328"/>
      <c r="B82" s="329"/>
      <c r="C82" s="338"/>
      <c r="D82" s="339"/>
      <c r="E82" s="334"/>
      <c r="F82" s="233" t="str">
        <f t="shared" si="13"/>
        <v>{"description":"右濁, ち &amp; よ → ぢょ","conditions":[{"type":"variable_unless","name":"USC","value":0},{"type":"variable_unless","name":"KC_J","value":0},{"type":"variable_unless","name":"KC_G","value":0},{"input_sources":[{"language":"ja"}],"type":"input_source_if"},{"input_sources":[{"input_mode_id":"Roman$"}],"type":"input_source_unless"}],"from":{"key_code":"i","modifiers":{"optional":["caps_lock"]}},"to":[{"key_code":"delete_or_backspace"},{"key_code":"d"},{"key_code":"y"},{"key_code":"o"},{"set_variable":{"name":"KC_I","value":1}},{"set_variable":{"name":"USC","value":0}}],"to_after_key_up":[{"set_variable":{"name":"KC_I","value":0}}],"type":"basic"},{"conditions":[{"type":"variable_unless","name":"KC_J","value":0},{"type":"variable_unless","name":"KC_G","value":0},{"input_sources":[{"language":"ja"}],"type":"input_source_if"},{"input_sources":[{"input_mode_id":"Roman$"}],"type":"input_source_unless"}],"from":{"key_code":"i","modifiers":{"optional":["caps_lock"]}},"to":[{"key_code":"d"},{"key_code":"y"},{"key_code":"o"},{"set_variable":{"name":"KC_I","value":1}},{"set_variable":{"name":"USC","value":0}}],"to_after_key_up":[{"set_variable":{"name":"KC_I","value":0}}],"type":"basic"},</v>
      </c>
      <c r="G82" s="101" t="str">
        <f t="shared" si="14"/>
        <v>{"conditions":[{"type":"variable_if","name":"USC","value":2},{"type":"variable_unless","name":"KC_J","value":0},{"type":"variable_unless","name":"KC_I","value":0},{"input_sources":[{"language":"ja"}],"type":"input_source_if"},{"input_sources":[{"input_mode_id":"Roman$"}],"type":"input_source_unless"}],"from":{"key_code":"g","modifiers":{"optional":["caps_lock"]}},"to":[{"key_code":"delete_or_backspace"},{"key_code":"delete_or_backspace"},{"key_code":"d"},{"key_code":"y"},{"key_code":"o"},{"set_variable":{"name":"KC_G","value":1}},{"set_variable":{"name":"USC","value":0}}],"to_after_key_up":[{"set_variable":{"name":"KC_G","value":0}}],"type":"basic"},{"conditions":[{"type":"variable_unless","name":"USC","value":0},{"type":"variable_unless","name":"KC_J","value":0},{"type":"variable_unless","name":"KC_I","value":0},{"input_sources":[{"language":"ja"}],"type":"input_source_if"},{"input_sources":[{"input_mode_id":"Roman$"}],"type":"input_source_unless"}],"from":{"key_code":"g","modifiers":{"optional":["caps_lock"]}},"to":[{"key_code":"delete_or_backspace"},{"key_code":"d"},{"key_code":"y"},{"key_code":"o"},{"set_variable":{"name":"KC_G","value":1}},{"set_variable":{"name":"USC","value":0}}],"to_after_key_up":[{"set_variable":{"name":"KC_G","value":0}}],"type":"basic"},{"conditions":[{"type":"variable_unless","name":"KC_J","value":0},{"type":"variable_unless","name":"KC_I","value":0},{"input_sources":[{"language":"ja"}],"type":"input_source_if"},{"input_sources":[{"input_mode_id":"Roman$"}],"type":"input_source_unless"}],"from":{"key_code":"g","modifiers":{"optional":["caps_lock"]}},"to":[{"key_code":"d"},{"key_code":"y"},{"key_code":"o"},{"set_variable":{"name":"KC_G","value":1}},{"set_variable":{"name":"USC","value":0}}],"to_after_key_up":[{"set_variable":{"name":"KC_G","value":0}}],"type":"basic"},</v>
      </c>
      <c r="H82" s="101" t="str">
        <f t="shared" si="15"/>
        <v>{"conditions":[{"type":"variable_unless","name":"USC","value":0},{"type":"variable_unless","name":"KC_G","value":0},{"type":"variable_unless","name":"KC_I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y"},{"key_code":"o"},{"set_variable":{"name":"KC_J","value":1}},{"set_variable":{"name":"USC","value":0}}],"to_after_key_up":[{"set_variable":{"name":"KC_J","value":0}}],"type":"basic"},{"conditions":[{"type":"variable_unless","name":"KC_G","value":0},{"type":"variable_unless","name":"KC_I","value":0},{"input_sources":[{"language":"ja"}],"type":"input_source_if"},{"input_sources":[{"input_mode_id":"Roman$"}],"type":"input_source_unless"}],"from":{"key_code":"j","modifiers":{"optional":["caps_lock"]}},"to":[{"key_code":"d"},{"key_code":"y"},{"key_code":"o"},{"set_variable":{"name":"KC_J","value":1}},{"set_variable":{"name":"USC","value":0}}],"to_after_key_up":[{"set_variable":{"name":"KC_J","value":0}}],"type":"basic"},</v>
      </c>
      <c r="I82" s="101" t="str">
        <f t="shared" si="16"/>
        <v/>
      </c>
      <c r="J82" s="101" t="str">
        <f t="shared" si="17"/>
        <v/>
      </c>
      <c r="K82" s="101" t="str">
        <f t="shared" si="18"/>
        <v/>
      </c>
      <c r="L82" s="101" t="str">
        <f t="shared" si="19"/>
        <v/>
      </c>
      <c r="M82" s="101" t="str">
        <f t="shared" si="20"/>
        <v/>
      </c>
      <c r="N82" s="101" t="str">
        <f t="shared" si="21"/>
        <v/>
      </c>
      <c r="O82" s="101" t="str">
        <f t="shared" si="22"/>
        <v/>
      </c>
      <c r="P82" s="101" t="str">
        <f t="shared" si="23"/>
        <v/>
      </c>
      <c r="Q82" s="101" t="str">
        <f t="shared" si="24"/>
        <v/>
      </c>
      <c r="R82" s="101" t="str">
        <f t="shared" si="25"/>
        <v/>
      </c>
      <c r="S82" s="101" t="str">
        <f t="shared" si="26"/>
        <v/>
      </c>
      <c r="T82" s="101" t="str">
        <f t="shared" si="27"/>
        <v/>
      </c>
      <c r="U82" s="329"/>
      <c r="V82" s="107" t="str">
        <f t="shared" si="28"/>
        <v/>
      </c>
      <c r="W82" s="101" t="str">
        <f t="shared" si="29"/>
        <v/>
      </c>
      <c r="X82" s="101" t="str">
        <f t="shared" si="30"/>
        <v/>
      </c>
      <c r="Y82" s="108" t="str">
        <f>IF(AND($AT82&lt;&gt;"",$AB82=1),_xlfn.CONCAT(Y$3,PROPER(_xlfn.XLOOKUP($AZ82,入力キー,入力コード)),IF(OR($BK82="",$BK82=$BI82),_xlfn.CONCAT(Y$4,IF($AZ82=_xlfn.XLOOKUP($AZ82,仮想キートップ,入力キー),Y$7,Y$10),_xlfn.XLOOKUP($AZ82,仮想キートップ,入力コード),Y$13,$BI82,Y$14,_xlfn.XLOOKUP($AZ82,仮想キートップ,キー位置),Y$15,_xlfn.XLOOKUP($AZ82,仮想キートップ,キー位置),Y$17,IF($AZ82=_xlfn.XLOOKUP($AZ82,仮想キートップ,入力キー),Y$12,Y$11),_xlfn.XLOOKUP($AZ82,仮想キートップ,入力コード),Y$13,$BI82,Y$14,_xlfn.XLOOKUP($AZ82,仮想キートップ,キー位置),Y$16,_xlfn.XLOOKUP($AZ82,仮想キートップ,キー位置),IF(COUNTA($AT82:$AT$352)&gt;1,Y$17,Y$18)),_xlfn.CONCAT(Y$4,Y$6,IF($AZ82=_xlfn.XLOOKUP($AZ82,仮想キートップ,入力キー),Y$7,Y$10),_xlfn.XLOOKUP($AZ82,仮想キートップ,入力コード),Y$13,$BI82,Y$14,_xlfn.XLOOKUP($AZ82,仮想キートップ,キー位置),Y$15,_xlfn.XLOOKUP($AZ82,仮想キートップ,キー位置),Y$17,IF($AZ82=_xlfn.XLOOKUP($AZ82,仮想キートップ,入力キー),Y$8,Y$9),_xlfn.XLOOKUP($AZ82,仮想キートップ,入力コード),Y$13,$BI82,Y$14,_xlfn.XLOOKUP($AZ82,仮想キートップ,キー位置),Y$16,_xlfn.XLOOKUP($AZ82,仮想キートップ,キー位置),Y$17,Y$5,IF($AZ82=_xlfn.XLOOKUP($AZ82,仮想キートップ,入力キー),Y$7,Y$10),_xlfn.XLOOKUP($AZ82,仮想キートップ,入力コード),Y$13,$BK82,Y$14,_xlfn.XLOOKUP($AZ82,仮想キートップ,キー位置),Y$15,_xlfn.XLOOKUP($AZ82,仮想キートップ,キー位置),Y$17,IF($AZ82=_xlfn.XLOOKUP($AZ82,仮想キートップ,入力キー),Y$12,Y$11),_xlfn.XLOOKUP($AZ82,仮想キートップ,入力コード),Y$13,$BK82,Y$14,_xlfn.XLOOKUP($AZ82,仮想キートップ,キー位置),Y$16,_xlfn.XLOOKUP($AZ82,仮想キートップ,キー位置),IF(COUNTA($AT82:$AT$352)&gt;1,Y$17,Y$18)))),"")</f>
        <v/>
      </c>
      <c r="Z82" s="325"/>
      <c r="AB82" s="28">
        <f t="shared" si="61"/>
        <v>3</v>
      </c>
      <c r="AC82" s="27" t="str">
        <f t="shared" si="62"/>
        <v>A</v>
      </c>
      <c r="AD82" s="27">
        <f t="shared" si="63"/>
        <v>1</v>
      </c>
      <c r="AE82" s="27">
        <f t="shared" si="64"/>
        <v>0</v>
      </c>
      <c r="AF82" s="34">
        <f t="shared" si="65"/>
        <v>2685403136</v>
      </c>
      <c r="AG82" s="203">
        <f t="shared" si="66"/>
        <v>0</v>
      </c>
      <c r="AH82" s="90"/>
      <c r="AI82" s="466">
        <f t="shared" si="67"/>
        <v>2684354560</v>
      </c>
      <c r="AJ82" s="57" t="str">
        <f t="shared" si="68"/>
        <v>ぢ</v>
      </c>
      <c r="AK82" s="58">
        <f t="shared" si="69"/>
        <v>1</v>
      </c>
      <c r="AL82" s="56">
        <f t="shared" si="70"/>
        <v>2148532224</v>
      </c>
      <c r="AM82" s="57" t="str">
        <f t="shared" si="71"/>
        <v/>
      </c>
      <c r="AN82" s="55">
        <f t="shared" si="72"/>
        <v>0</v>
      </c>
      <c r="AO82" s="466">
        <f t="shared" si="73"/>
        <v>537919488</v>
      </c>
      <c r="AP82" s="57" t="str">
        <f t="shared" si="74"/>
        <v>ちょ</v>
      </c>
      <c r="AQ82" s="58">
        <f t="shared" si="75"/>
        <v>1</v>
      </c>
      <c r="AR82" s="90"/>
      <c r="AS82" s="131">
        <v>309</v>
      </c>
      <c r="AT82" s="2"/>
      <c r="AU82" s="389"/>
      <c r="AV82" s="389"/>
      <c r="AW82" s="13"/>
      <c r="AX82" s="4" t="s">
        <v>296</v>
      </c>
      <c r="AY82" s="16"/>
      <c r="AZ82" s="16" t="s">
        <v>51</v>
      </c>
      <c r="BA82" s="16" t="s">
        <v>49</v>
      </c>
      <c r="BB82" s="115" t="s">
        <v>19</v>
      </c>
      <c r="BC82" s="26" t="s">
        <v>373</v>
      </c>
      <c r="BD82" s="6"/>
      <c r="BE82" s="7"/>
      <c r="BF82" s="15"/>
      <c r="BG82" s="140" t="str">
        <f t="shared" si="76"/>
        <v>{"key_code":"d"},{"key_code":"y"},{"key_code":"o"}</v>
      </c>
      <c r="BH82" s="98"/>
      <c r="BI82" s="140" t="str">
        <f t="shared" si="77"/>
        <v>{"key_code":"d"},{"key_code":"y"},{"key_code":"o"}</v>
      </c>
      <c r="BJ82" s="370"/>
      <c r="BK82" s="371"/>
    </row>
    <row r="83" spans="1:63" ht="21">
      <c r="A83" s="328"/>
      <c r="B83" s="329"/>
      <c r="C83" s="338"/>
      <c r="D83" s="339"/>
      <c r="E83" s="334"/>
      <c r="F83" s="233" t="str">
        <f t="shared" si="13"/>
        <v>{"description":"右濁, ひ &amp; や → びゃ","conditions":[{"type":"variable_unless","name":"USC","value":0},{"type":"variable_unless","name":"KC_J","value":0},{"type":"variable_unless","name":"KC_X","value":0},{"input_sources":[{"language":"ja"}],"type":"input_source_if"},{"input_sources":[{"input_mode_id":"Roman$"}],"type":"input_source_unless"}],"from":{"key_code":"h","modifiers":{"optional":["caps_lock"]}},"to":[{"key_code":"delete_or_backspace"},{"key_code":"b"},{"key_code":"y"},{"key_code":"a"},{"set_variable":{"name":"KC_H","value":1}},{"set_variable":{"name":"USC","value":0}}],"to_after_key_up":[{"set_variable":{"name":"KC_H","value":0}}],"type":"basic"},{"conditions":[{"type":"variable_unless","name":"KC_J","value":0},{"type":"variable_unless","name":"KC_X","value":0},{"input_sources":[{"language":"ja"}],"type":"input_source_if"},{"input_sources":[{"input_mode_id":"Roman$"}],"type":"input_source_unless"}],"from":{"key_code":"h","modifiers":{"optional":["caps_lock"]}},"to":[{"key_code":"b"},{"key_code":"y"},{"key_code":"a"},{"set_variable":{"name":"KC_H","value":1}},{"set_variable":{"name":"USC","value":0}}],"to_after_key_up":[{"set_variable":{"name":"KC_H","value":0}}],"type":"basic"},</v>
      </c>
      <c r="G83" s="101" t="str">
        <f t="shared" si="14"/>
        <v>{"conditions":[{"type":"variable_if","name":"USC","value":2},{"type":"variable_unless","name":"KC_J","value":0},{"type":"variable_unless","name":"KC_H","value":0},{"input_sources":[{"language":"ja"}],"type":"input_source_if"},{"input_sources":[{"input_mode_id":"Roman$"}],"type":"input_source_unless"}],"from":{"key_code":"x","modifiers":{"optional":["caps_lock"]}},"to":[{"key_code":"delete_or_backspace"},{"key_code":"delete_or_backspace"},{"key_code":"b"},{"key_code":"y"},{"key_code":"a"},{"set_variable":{"name":"KC_X","value":1}},{"set_variable":{"name":"USC","value":0}}],"to_after_key_up":[{"set_variable":{"name":"KC_X","value":0}}],"type":"basic"},{"conditions":[{"type":"variable_unless","name":"USC","value":0},{"type":"variable_unless","name":"KC_J","value":0},{"type":"variable_unless","name":"KC_H","value":0},{"input_sources":[{"language":"ja"}],"type":"input_source_if"},{"input_sources":[{"input_mode_id":"Roman$"}],"type":"input_source_unless"}],"from":{"key_code":"x","modifiers":{"optional":["caps_lock"]}},"to":[{"key_code":"delete_or_backspace"},{"key_code":"b"},{"key_code":"y"},{"key_code":"a"},{"set_variable":{"name":"KC_X","value":1}},{"set_variable":{"name":"USC","value":0}}],"to_after_key_up":[{"set_variable":{"name":"KC_X","value":0}}],"type":"basic"},{"conditions":[{"type":"variable_unless","name":"KC_J","value":0},{"type":"variable_unless","name":"KC_H","value":0},{"input_sources":[{"language":"ja"}],"type":"input_source_if"},{"input_sources":[{"input_mode_id":"Roman$"}],"type":"input_source_unless"}],"from":{"key_code":"x","modifiers":{"optional":["caps_lock"]}},"to":[{"key_code":"b"},{"key_code":"y"},{"key_code":"a"},{"set_variable":{"name":"KC_X","value":1}},{"set_variable":{"name":"USC","value":0}}],"to_after_key_up":[{"set_variable":{"name":"KC_X","value":0}}],"type":"basic"},</v>
      </c>
      <c r="H83" s="101" t="str">
        <f t="shared" si="15"/>
        <v>{"conditions":[{"type":"variable_unless","name":"USC","value":0},{"type":"variable_unless","name":"KC_X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delete_or_backspace"},{"key_code":"b"},{"key_code":"y"},{"key_code":"a"},{"set_variable":{"name":"KC_J","value":1}},{"set_variable":{"name":"USC","value":0}}],"to_after_key_up":[{"set_variable":{"name":"KC_J","value":0}}],"type":"basic"},{"conditions":[{"type":"variable_unless","name":"KC_X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b"},{"key_code":"y"},{"key_code":"a"},{"set_variable":{"name":"KC_J","value":1}},{"set_variable":{"name":"USC","value":0}}],"to_after_key_up":[{"set_variable":{"name":"KC_J","value":0}}],"type":"basic"},</v>
      </c>
      <c r="I83" s="101" t="str">
        <f t="shared" si="16"/>
        <v/>
      </c>
      <c r="J83" s="101" t="str">
        <f t="shared" si="17"/>
        <v/>
      </c>
      <c r="K83" s="101" t="str">
        <f t="shared" si="18"/>
        <v/>
      </c>
      <c r="L83" s="101" t="str">
        <f t="shared" si="19"/>
        <v/>
      </c>
      <c r="M83" s="101" t="str">
        <f t="shared" si="20"/>
        <v/>
      </c>
      <c r="N83" s="101" t="str">
        <f t="shared" si="21"/>
        <v/>
      </c>
      <c r="O83" s="101" t="str">
        <f t="shared" si="22"/>
        <v/>
      </c>
      <c r="P83" s="101" t="str">
        <f t="shared" si="23"/>
        <v/>
      </c>
      <c r="Q83" s="101" t="str">
        <f t="shared" si="24"/>
        <v/>
      </c>
      <c r="R83" s="101" t="str">
        <f t="shared" si="25"/>
        <v/>
      </c>
      <c r="S83" s="101" t="str">
        <f t="shared" si="26"/>
        <v/>
      </c>
      <c r="T83" s="101" t="str">
        <f t="shared" si="27"/>
        <v/>
      </c>
      <c r="U83" s="329"/>
      <c r="V83" s="107" t="str">
        <f t="shared" si="28"/>
        <v/>
      </c>
      <c r="W83" s="101" t="str">
        <f t="shared" si="29"/>
        <v/>
      </c>
      <c r="X83" s="101" t="str">
        <f t="shared" si="30"/>
        <v/>
      </c>
      <c r="Y83" s="108" t="str">
        <f>IF(AND($AT83&lt;&gt;"",$AB83=1),_xlfn.CONCAT(Y$3,PROPER(_xlfn.XLOOKUP($AZ83,入力キー,入力コード)),IF(OR($BK83="",$BK83=$BI83),_xlfn.CONCAT(Y$4,IF($AZ83=_xlfn.XLOOKUP($AZ83,仮想キートップ,入力キー),Y$7,Y$10),_xlfn.XLOOKUP($AZ83,仮想キートップ,入力コード),Y$13,$BI83,Y$14,_xlfn.XLOOKUP($AZ83,仮想キートップ,キー位置),Y$15,_xlfn.XLOOKUP($AZ83,仮想キートップ,キー位置),Y$17,IF($AZ83=_xlfn.XLOOKUP($AZ83,仮想キートップ,入力キー),Y$12,Y$11),_xlfn.XLOOKUP($AZ83,仮想キートップ,入力コード),Y$13,$BI83,Y$14,_xlfn.XLOOKUP($AZ83,仮想キートップ,キー位置),Y$16,_xlfn.XLOOKUP($AZ83,仮想キートップ,キー位置),IF(COUNTA($AT83:$AT$352)&gt;1,Y$17,Y$18)),_xlfn.CONCAT(Y$4,Y$6,IF($AZ83=_xlfn.XLOOKUP($AZ83,仮想キートップ,入力キー),Y$7,Y$10),_xlfn.XLOOKUP($AZ83,仮想キートップ,入力コード),Y$13,$BI83,Y$14,_xlfn.XLOOKUP($AZ83,仮想キートップ,キー位置),Y$15,_xlfn.XLOOKUP($AZ83,仮想キートップ,キー位置),Y$17,IF($AZ83=_xlfn.XLOOKUP($AZ83,仮想キートップ,入力キー),Y$8,Y$9),_xlfn.XLOOKUP($AZ83,仮想キートップ,入力コード),Y$13,$BI83,Y$14,_xlfn.XLOOKUP($AZ83,仮想キートップ,キー位置),Y$16,_xlfn.XLOOKUP($AZ83,仮想キートップ,キー位置),Y$17,Y$5,IF($AZ83=_xlfn.XLOOKUP($AZ83,仮想キートップ,入力キー),Y$7,Y$10),_xlfn.XLOOKUP($AZ83,仮想キートップ,入力コード),Y$13,$BK83,Y$14,_xlfn.XLOOKUP($AZ83,仮想キートップ,キー位置),Y$15,_xlfn.XLOOKUP($AZ83,仮想キートップ,キー位置),Y$17,IF($AZ83=_xlfn.XLOOKUP($AZ83,仮想キートップ,入力キー),Y$12,Y$11),_xlfn.XLOOKUP($AZ83,仮想キートップ,入力コード),Y$13,$BK83,Y$14,_xlfn.XLOOKUP($AZ83,仮想キートップ,キー位置),Y$16,_xlfn.XLOOKUP($AZ83,仮想キートップ,キー位置),IF(COUNTA($AT83:$AT$352)&gt;1,Y$17,Y$18)))),"")</f>
        <v/>
      </c>
      <c r="Z83" s="325"/>
      <c r="AB83" s="28">
        <f t="shared" si="61"/>
        <v>3</v>
      </c>
      <c r="AC83" s="27" t="str">
        <f t="shared" si="62"/>
        <v>A</v>
      </c>
      <c r="AD83" s="27">
        <f t="shared" si="63"/>
        <v>1</v>
      </c>
      <c r="AE83" s="27">
        <f t="shared" si="64"/>
        <v>0</v>
      </c>
      <c r="AF83" s="34">
        <f t="shared" si="65"/>
        <v>278099132416</v>
      </c>
      <c r="AG83" s="203">
        <f t="shared" si="66"/>
        <v>0</v>
      </c>
      <c r="AH83" s="90"/>
      <c r="AI83" s="466">
        <f t="shared" si="67"/>
        <v>277025390592</v>
      </c>
      <c r="AJ83" s="57" t="str">
        <f t="shared" si="68"/>
        <v>び</v>
      </c>
      <c r="AK83" s="58">
        <f t="shared" si="69"/>
        <v>1</v>
      </c>
      <c r="AL83" s="56">
        <f t="shared" si="70"/>
        <v>3221225472</v>
      </c>
      <c r="AM83" s="57">
        <f t="shared" si="71"/>
        <v>0</v>
      </c>
      <c r="AN83" s="55">
        <f t="shared" si="72"/>
        <v>0</v>
      </c>
      <c r="AO83" s="466">
        <f t="shared" si="73"/>
        <v>275951648768</v>
      </c>
      <c r="AP83" s="57" t="str">
        <f t="shared" si="74"/>
        <v>ひゃ</v>
      </c>
      <c r="AQ83" s="58">
        <f t="shared" si="75"/>
        <v>1</v>
      </c>
      <c r="AR83" s="90"/>
      <c r="AS83" s="131">
        <v>310</v>
      </c>
      <c r="AT83" s="2"/>
      <c r="AU83" s="389"/>
      <c r="AV83" s="389"/>
      <c r="AW83" s="13"/>
      <c r="AX83" s="4" t="s">
        <v>296</v>
      </c>
      <c r="AY83" s="16"/>
      <c r="AZ83" s="16" t="s">
        <v>51</v>
      </c>
      <c r="BA83" s="16" t="s">
        <v>86</v>
      </c>
      <c r="BB83" s="115" t="s">
        <v>50</v>
      </c>
      <c r="BC83" s="26" t="s">
        <v>374</v>
      </c>
      <c r="BD83" s="6"/>
      <c r="BE83" s="7"/>
      <c r="BF83" s="15"/>
      <c r="BG83" s="140" t="str">
        <f t="shared" si="76"/>
        <v>{"key_code":"b"},{"key_code":"y"},{"key_code":"a"}</v>
      </c>
      <c r="BH83" s="98"/>
      <c r="BI83" s="140" t="str">
        <f t="shared" si="77"/>
        <v>{"key_code":"b"},{"key_code":"y"},{"key_code":"a"}</v>
      </c>
      <c r="BJ83" s="370"/>
      <c r="BK83" s="371"/>
    </row>
    <row r="84" spans="1:63" ht="21">
      <c r="A84" s="328"/>
      <c r="B84" s="329"/>
      <c r="C84" s="338"/>
      <c r="D84" s="339"/>
      <c r="E84" s="334"/>
      <c r="F84" s="233" t="str">
        <f t="shared" si="13"/>
        <v>{"description":"右濁, ひ &amp; ゆ → びゅ","conditions":[{"type":"variable_unless","name":"USC","value":0},{"type":"variable_unless","name":"KC_J","value":0},{"type":"variable_unless","name":"KC_X","value":0},{"input_sources":[{"language":"ja"}],"type":"input_source_if"},{"input_sources":[{"input_mode_id":"Roman$"}],"type":"input_source_unless"}],"from":{"key_code":"p","modifiers":{"optional":["caps_lock"]}},"to":[{"key_code":"delete_or_backspace"},{"key_code":"b"},{"key_code":"y"},{"key_code":"u"},{"set_variable":{"name":"KC_P","value":1}},{"set_variable":{"name":"USC","value":0}}],"to_after_key_up":[{"set_variable":{"name":"KC_P","value":0}}],"type":"basic"},{"conditions":[{"type":"variable_unless","name":"KC_J","value":0},{"type":"variable_unless","name":"KC_X","value":0},{"input_sources":[{"language":"ja"}],"type":"input_source_if"},{"input_sources":[{"input_mode_id":"Roman$"}],"type":"input_source_unless"}],"from":{"key_code":"p","modifiers":{"optional":["caps_lock"]}},"to":[{"key_code":"b"},{"key_code":"y"},{"key_code":"u"},{"set_variable":{"name":"KC_P","value":1}},{"set_variable":{"name":"USC","value":0}}],"to_after_key_up":[{"set_variable":{"name":"KC_P","value":0}}],"type":"basic"},</v>
      </c>
      <c r="G84" s="101" t="str">
        <f t="shared" si="14"/>
        <v>{"conditions":[{"type":"variable_if","name":"USC","value":2},{"type":"variable_unless","name":"KC_J","value":0},{"type":"variable_unless","name":"KC_P","value":0},{"input_sources":[{"language":"ja"}],"type":"input_source_if"},{"input_sources":[{"input_mode_id":"Roman$"}],"type":"input_source_unless"}],"from":{"key_code":"x","modifiers":{"optional":["caps_lock"]}},"to":[{"key_code":"delete_or_backspace"},{"key_code":"delete_or_backspace"},{"key_code":"b"},{"key_code":"y"},{"key_code":"u"},{"set_variable":{"name":"KC_X","value":1}},{"set_variable":{"name":"USC","value":0}}],"to_after_key_up":[{"set_variable":{"name":"KC_X","value":0}}],"type":"basic"},{"conditions":[{"type":"variable_unless","name":"USC","value":0},{"type":"variable_unless","name":"KC_J","value":0},{"type":"variable_unless","name":"KC_P","value":0},{"input_sources":[{"language":"ja"}],"type":"input_source_if"},{"input_sources":[{"input_mode_id":"Roman$"}],"type":"input_source_unless"}],"from":{"key_code":"x","modifiers":{"optional":["caps_lock"]}},"to":[{"key_code":"delete_or_backspace"},{"key_code":"b"},{"key_code":"y"},{"key_code":"u"},{"set_variable":{"name":"KC_X","value":1}},{"set_variable":{"name":"USC","value":0}}],"to_after_key_up":[{"set_variable":{"name":"KC_X","value":0}}],"type":"basic"},{"conditions":[{"type":"variable_unless","name":"KC_J","value":0},{"type":"variable_unless","name":"KC_P","value":0},{"input_sources":[{"language":"ja"}],"type":"input_source_if"},{"input_sources":[{"input_mode_id":"Roman$"}],"type":"input_source_unless"}],"from":{"key_code":"x","modifiers":{"optional":["caps_lock"]}},"to":[{"key_code":"b"},{"key_code":"y"},{"key_code":"u"},{"set_variable":{"name":"KC_X","value":1}},{"set_variable":{"name":"USC","value":0}}],"to_after_key_up":[{"set_variable":{"name":"KC_X","value":0}}],"type":"basic"},</v>
      </c>
      <c r="H84" s="101" t="str">
        <f t="shared" si="15"/>
        <v>{"conditions":[{"type":"variable_unless","name":"USC","value":0},{"type":"variable_unless","name":"KC_X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delete_or_backspace"},{"key_code":"b"},{"key_code":"y"},{"key_code":"u"},{"set_variable":{"name":"KC_J","value":1}},{"set_variable":{"name":"USC","value":0}}],"to_after_key_up":[{"set_variable":{"name":"KC_J","value":0}}],"type":"basic"},{"conditions":[{"type":"variable_unless","name":"KC_X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b"},{"key_code":"y"},{"key_code":"u"},{"set_variable":{"name":"KC_J","value":1}},{"set_variable":{"name":"USC","value":0}}],"to_after_key_up":[{"set_variable":{"name":"KC_J","value":0}}],"type":"basic"},</v>
      </c>
      <c r="I84" s="101" t="str">
        <f t="shared" si="16"/>
        <v/>
      </c>
      <c r="J84" s="101" t="str">
        <f t="shared" si="17"/>
        <v/>
      </c>
      <c r="K84" s="101" t="str">
        <f t="shared" si="18"/>
        <v/>
      </c>
      <c r="L84" s="101" t="str">
        <f t="shared" si="19"/>
        <v/>
      </c>
      <c r="M84" s="101" t="str">
        <f t="shared" si="20"/>
        <v/>
      </c>
      <c r="N84" s="101" t="str">
        <f t="shared" si="21"/>
        <v/>
      </c>
      <c r="O84" s="101" t="str">
        <f t="shared" si="22"/>
        <v/>
      </c>
      <c r="P84" s="101" t="str">
        <f t="shared" si="23"/>
        <v/>
      </c>
      <c r="Q84" s="101" t="str">
        <f t="shared" si="24"/>
        <v/>
      </c>
      <c r="R84" s="101" t="str">
        <f t="shared" si="25"/>
        <v/>
      </c>
      <c r="S84" s="101" t="str">
        <f t="shared" si="26"/>
        <v/>
      </c>
      <c r="T84" s="101" t="str">
        <f t="shared" si="27"/>
        <v/>
      </c>
      <c r="U84" s="329"/>
      <c r="V84" s="107" t="str">
        <f t="shared" si="28"/>
        <v/>
      </c>
      <c r="W84" s="101" t="str">
        <f t="shared" si="29"/>
        <v/>
      </c>
      <c r="X84" s="101" t="str">
        <f t="shared" si="30"/>
        <v/>
      </c>
      <c r="Y84" s="108" t="str">
        <f>IF(AND($AT84&lt;&gt;"",$AB84=1),_xlfn.CONCAT(Y$3,PROPER(_xlfn.XLOOKUP($AZ84,入力キー,入力コード)),IF(OR($BK84="",$BK84=$BI84),_xlfn.CONCAT(Y$4,IF($AZ84=_xlfn.XLOOKUP($AZ84,仮想キートップ,入力キー),Y$7,Y$10),_xlfn.XLOOKUP($AZ84,仮想キートップ,入力コード),Y$13,$BI84,Y$14,_xlfn.XLOOKUP($AZ84,仮想キートップ,キー位置),Y$15,_xlfn.XLOOKUP($AZ84,仮想キートップ,キー位置),Y$17,IF($AZ84=_xlfn.XLOOKUP($AZ84,仮想キートップ,入力キー),Y$12,Y$11),_xlfn.XLOOKUP($AZ84,仮想キートップ,入力コード),Y$13,$BI84,Y$14,_xlfn.XLOOKUP($AZ84,仮想キートップ,キー位置),Y$16,_xlfn.XLOOKUP($AZ84,仮想キートップ,キー位置),IF(COUNTA($AT84:$AT$352)&gt;1,Y$17,Y$18)),_xlfn.CONCAT(Y$4,Y$6,IF($AZ84=_xlfn.XLOOKUP($AZ84,仮想キートップ,入力キー),Y$7,Y$10),_xlfn.XLOOKUP($AZ84,仮想キートップ,入力コード),Y$13,$BI84,Y$14,_xlfn.XLOOKUP($AZ84,仮想キートップ,キー位置),Y$15,_xlfn.XLOOKUP($AZ84,仮想キートップ,キー位置),Y$17,IF($AZ84=_xlfn.XLOOKUP($AZ84,仮想キートップ,入力キー),Y$8,Y$9),_xlfn.XLOOKUP($AZ84,仮想キートップ,入力コード),Y$13,$BI84,Y$14,_xlfn.XLOOKUP($AZ84,仮想キートップ,キー位置),Y$16,_xlfn.XLOOKUP($AZ84,仮想キートップ,キー位置),Y$17,Y$5,IF($AZ84=_xlfn.XLOOKUP($AZ84,仮想キートップ,入力キー),Y$7,Y$10),_xlfn.XLOOKUP($AZ84,仮想キートップ,入力コード),Y$13,$BK84,Y$14,_xlfn.XLOOKUP($AZ84,仮想キートップ,キー位置),Y$15,_xlfn.XLOOKUP($AZ84,仮想キートップ,キー位置),Y$17,IF($AZ84=_xlfn.XLOOKUP($AZ84,仮想キートップ,入力キー),Y$12,Y$11),_xlfn.XLOOKUP($AZ84,仮想キートップ,入力コード),Y$13,$BK84,Y$14,_xlfn.XLOOKUP($AZ84,仮想キートップ,キー位置),Y$16,_xlfn.XLOOKUP($AZ84,仮想キートップ,キー位置),IF(COUNTA($AT84:$AT$352)&gt;1,Y$17,Y$18)))),"")</f>
        <v/>
      </c>
      <c r="Z84" s="325"/>
      <c r="AB84" s="28">
        <f t="shared" si="61"/>
        <v>3</v>
      </c>
      <c r="AC84" s="27" t="str">
        <f t="shared" si="62"/>
        <v>A</v>
      </c>
      <c r="AD84" s="27">
        <f t="shared" si="63"/>
        <v>1</v>
      </c>
      <c r="AE84" s="27">
        <f t="shared" si="64"/>
        <v>0</v>
      </c>
      <c r="AF84" s="34">
        <f t="shared" si="65"/>
        <v>277029584896</v>
      </c>
      <c r="AG84" s="203">
        <f t="shared" si="66"/>
        <v>0</v>
      </c>
      <c r="AH84" s="90"/>
      <c r="AI84" s="466">
        <f t="shared" si="67"/>
        <v>277025390592</v>
      </c>
      <c r="AJ84" s="57" t="str">
        <f t="shared" si="68"/>
        <v>び</v>
      </c>
      <c r="AK84" s="58">
        <f t="shared" si="69"/>
        <v>1</v>
      </c>
      <c r="AL84" s="56">
        <f t="shared" si="70"/>
        <v>2151677952</v>
      </c>
      <c r="AM84" s="57" t="str">
        <f t="shared" si="71"/>
        <v/>
      </c>
      <c r="AN84" s="55">
        <f t="shared" si="72"/>
        <v>0</v>
      </c>
      <c r="AO84" s="466">
        <f t="shared" si="73"/>
        <v>274882101248</v>
      </c>
      <c r="AP84" s="57" t="str">
        <f t="shared" si="74"/>
        <v>ひゅ</v>
      </c>
      <c r="AQ84" s="58">
        <f t="shared" si="75"/>
        <v>1</v>
      </c>
      <c r="AR84" s="90"/>
      <c r="AS84" s="131">
        <v>311</v>
      </c>
      <c r="AT84" s="2"/>
      <c r="AU84" s="389"/>
      <c r="AV84" s="389"/>
      <c r="AW84" s="13"/>
      <c r="AX84" s="4" t="s">
        <v>296</v>
      </c>
      <c r="AY84" s="16"/>
      <c r="AZ84" s="16" t="s">
        <v>51</v>
      </c>
      <c r="BA84" s="16" t="s">
        <v>86</v>
      </c>
      <c r="BB84" s="115" t="s">
        <v>21</v>
      </c>
      <c r="BC84" s="26" t="s">
        <v>375</v>
      </c>
      <c r="BD84" s="6"/>
      <c r="BE84" s="7"/>
      <c r="BF84" s="15"/>
      <c r="BG84" s="140" t="str">
        <f t="shared" si="76"/>
        <v>{"key_code":"b"},{"key_code":"y"},{"key_code":"u"}</v>
      </c>
      <c r="BH84" s="98"/>
      <c r="BI84" s="140" t="str">
        <f t="shared" si="77"/>
        <v>{"key_code":"b"},{"key_code":"y"},{"key_code":"u"}</v>
      </c>
      <c r="BJ84" s="370"/>
      <c r="BK84" s="371"/>
    </row>
    <row r="85" spans="1:63" ht="21">
      <c r="A85" s="328"/>
      <c r="B85" s="329"/>
      <c r="C85" s="338"/>
      <c r="D85" s="339"/>
      <c r="E85" s="334"/>
      <c r="F85" s="233" t="str">
        <f t="shared" si="13"/>
        <v>{"description":"右濁, ひ &amp; よ → びょ","conditions":[{"type":"variable_unless","name":"USC","value":0},{"type":"variable_unless","name":"KC_J","value":0},{"type":"variable_unless","name":"KC_X","value":0},{"input_sources":[{"language":"ja"}],"type":"input_source_if"},{"input_sources":[{"input_mode_id":"Roman$"}],"type":"input_source_unless"}],"from":{"key_code":"i","modifiers":{"optional":["caps_lock"]}},"to":[{"key_code":"delete_or_backspace"},{"key_code":"b"},{"key_code":"y"},{"key_code":"o"},{"set_variable":{"name":"KC_I","value":1}},{"set_variable":{"name":"USC","value":0}}],"to_after_key_up":[{"set_variable":{"name":"KC_I","value":0}}],"type":"basic"},{"conditions":[{"type":"variable_unless","name":"KC_J","value":0},{"type":"variable_unless","name":"KC_X","value":0},{"input_sources":[{"language":"ja"}],"type":"input_source_if"},{"input_sources":[{"input_mode_id":"Roman$"}],"type":"input_source_unless"}],"from":{"key_code":"i","modifiers":{"optional":["caps_lock"]}},"to":[{"key_code":"b"},{"key_code":"y"},{"key_code":"o"},{"set_variable":{"name":"KC_I","value":1}},{"set_variable":{"name":"USC","value":0}}],"to_after_key_up":[{"set_variable":{"name":"KC_I","value":0}}],"type":"basic"},</v>
      </c>
      <c r="G85" s="101" t="str">
        <f t="shared" si="14"/>
        <v>{"conditions":[{"type":"variable_if","name":"USC","value":2},{"type":"variable_unless","name":"KC_J","value":0},{"type":"variable_unless","name":"KC_I","value":0},{"input_sources":[{"language":"ja"}],"type":"input_source_if"},{"input_sources":[{"input_mode_id":"Roman$"}],"type":"input_source_unless"}],"from":{"key_code":"x","modifiers":{"optional":["caps_lock"]}},"to":[{"key_code":"delete_or_backspace"},{"key_code":"delete_or_backspace"},{"key_code":"b"},{"key_code":"y"},{"key_code":"o"},{"set_variable":{"name":"KC_X","value":1}},{"set_variable":{"name":"USC","value":0}}],"to_after_key_up":[{"set_variable":{"name":"KC_X","value":0}}],"type":"basic"},{"conditions":[{"type":"variable_unless","name":"USC","value":0},{"type":"variable_unless","name":"KC_J","value":0},{"type":"variable_unless","name":"KC_I","value":0},{"input_sources":[{"language":"ja"}],"type":"input_source_if"},{"input_sources":[{"input_mode_id":"Roman$"}],"type":"input_source_unless"}],"from":{"key_code":"x","modifiers":{"optional":["caps_lock"]}},"to":[{"key_code":"delete_or_backspace"},{"key_code":"b"},{"key_code":"y"},{"key_code":"o"},{"set_variable":{"name":"KC_X","value":1}},{"set_variable":{"name":"USC","value":0}}],"to_after_key_up":[{"set_variable":{"name":"KC_X","value":0}}],"type":"basic"},{"conditions":[{"type":"variable_unless","name":"KC_J","value":0},{"type":"variable_unless","name":"KC_I","value":0},{"input_sources":[{"language":"ja"}],"type":"input_source_if"},{"input_sources":[{"input_mode_id":"Roman$"}],"type":"input_source_unless"}],"from":{"key_code":"x","modifiers":{"optional":["caps_lock"]}},"to":[{"key_code":"b"},{"key_code":"y"},{"key_code":"o"},{"set_variable":{"name":"KC_X","value":1}},{"set_variable":{"name":"USC","value":0}}],"to_after_key_up":[{"set_variable":{"name":"KC_X","value":0}}],"type":"basic"},</v>
      </c>
      <c r="H85" s="101" t="str">
        <f t="shared" si="15"/>
        <v>{"conditions":[{"type":"variable_unless","name":"USC","value":0},{"type":"variable_unless","name":"KC_X","value":0},{"type":"variable_unless","name":"KC_I","value":0},{"input_sources":[{"language":"ja"}],"type":"input_source_if"},{"input_sources":[{"input_mode_id":"Roman$"}],"type":"input_source_unless"}],"from":{"key_code":"j","modifiers":{"optional":["caps_lock"]}},"to":[{"key_code":"delete_or_backspace"},{"key_code":"b"},{"key_code":"y"},{"key_code":"o"},{"set_variable":{"name":"KC_J","value":1}},{"set_variable":{"name":"USC","value":0}}],"to_after_key_up":[{"set_variable":{"name":"KC_J","value":0}}],"type":"basic"},{"conditions":[{"type":"variable_unless","name":"KC_X","value":0},{"type":"variable_unless","name":"KC_I","value":0},{"input_sources":[{"language":"ja"}],"type":"input_source_if"},{"input_sources":[{"input_mode_id":"Roman$"}],"type":"input_source_unless"}],"from":{"key_code":"j","modifiers":{"optional":["caps_lock"]}},"to":[{"key_code":"b"},{"key_code":"y"},{"key_code":"o"},{"set_variable":{"name":"KC_J","value":1}},{"set_variable":{"name":"USC","value":0}}],"to_after_key_up":[{"set_variable":{"name":"KC_J","value":0}}],"type":"basic"},</v>
      </c>
      <c r="I85" s="101" t="str">
        <f t="shared" si="16"/>
        <v/>
      </c>
      <c r="J85" s="101" t="str">
        <f t="shared" si="17"/>
        <v/>
      </c>
      <c r="K85" s="101" t="str">
        <f t="shared" si="18"/>
        <v/>
      </c>
      <c r="L85" s="101" t="str">
        <f t="shared" si="19"/>
        <v/>
      </c>
      <c r="M85" s="101" t="str">
        <f t="shared" si="20"/>
        <v/>
      </c>
      <c r="N85" s="101" t="str">
        <f t="shared" si="21"/>
        <v/>
      </c>
      <c r="O85" s="101" t="str">
        <f t="shared" si="22"/>
        <v/>
      </c>
      <c r="P85" s="101" t="str">
        <f t="shared" si="23"/>
        <v/>
      </c>
      <c r="Q85" s="101" t="str">
        <f t="shared" si="24"/>
        <v/>
      </c>
      <c r="R85" s="101" t="str">
        <f t="shared" si="25"/>
        <v/>
      </c>
      <c r="S85" s="101" t="str">
        <f t="shared" si="26"/>
        <v/>
      </c>
      <c r="T85" s="101" t="str">
        <f t="shared" si="27"/>
        <v/>
      </c>
      <c r="U85" s="329"/>
      <c r="V85" s="107" t="str">
        <f t="shared" si="28"/>
        <v/>
      </c>
      <c r="W85" s="101" t="str">
        <f t="shared" si="29"/>
        <v/>
      </c>
      <c r="X85" s="101" t="str">
        <f t="shared" si="30"/>
        <v/>
      </c>
      <c r="Y85" s="108" t="str">
        <f>IF(AND($AT85&lt;&gt;"",$AB85=1),_xlfn.CONCAT(Y$3,PROPER(_xlfn.XLOOKUP($AZ85,入力キー,入力コード)),IF(OR($BK85="",$BK85=$BI85),_xlfn.CONCAT(Y$4,IF($AZ85=_xlfn.XLOOKUP($AZ85,仮想キートップ,入力キー),Y$7,Y$10),_xlfn.XLOOKUP($AZ85,仮想キートップ,入力コード),Y$13,$BI85,Y$14,_xlfn.XLOOKUP($AZ85,仮想キートップ,キー位置),Y$15,_xlfn.XLOOKUP($AZ85,仮想キートップ,キー位置),Y$17,IF($AZ85=_xlfn.XLOOKUP($AZ85,仮想キートップ,入力キー),Y$12,Y$11),_xlfn.XLOOKUP($AZ85,仮想キートップ,入力コード),Y$13,$BI85,Y$14,_xlfn.XLOOKUP($AZ85,仮想キートップ,キー位置),Y$16,_xlfn.XLOOKUP($AZ85,仮想キートップ,キー位置),IF(COUNTA($AT85:$AT$352)&gt;1,Y$17,Y$18)),_xlfn.CONCAT(Y$4,Y$6,IF($AZ85=_xlfn.XLOOKUP($AZ85,仮想キートップ,入力キー),Y$7,Y$10),_xlfn.XLOOKUP($AZ85,仮想キートップ,入力コード),Y$13,$BI85,Y$14,_xlfn.XLOOKUP($AZ85,仮想キートップ,キー位置),Y$15,_xlfn.XLOOKUP($AZ85,仮想キートップ,キー位置),Y$17,IF($AZ85=_xlfn.XLOOKUP($AZ85,仮想キートップ,入力キー),Y$8,Y$9),_xlfn.XLOOKUP($AZ85,仮想キートップ,入力コード),Y$13,$BI85,Y$14,_xlfn.XLOOKUP($AZ85,仮想キートップ,キー位置),Y$16,_xlfn.XLOOKUP($AZ85,仮想キートップ,キー位置),Y$17,Y$5,IF($AZ85=_xlfn.XLOOKUP($AZ85,仮想キートップ,入力キー),Y$7,Y$10),_xlfn.XLOOKUP($AZ85,仮想キートップ,入力コード),Y$13,$BK85,Y$14,_xlfn.XLOOKUP($AZ85,仮想キートップ,キー位置),Y$15,_xlfn.XLOOKUP($AZ85,仮想キートップ,キー位置),Y$17,IF($AZ85=_xlfn.XLOOKUP($AZ85,仮想キートップ,入力キー),Y$12,Y$11),_xlfn.XLOOKUP($AZ85,仮想キートップ,入力コード),Y$13,$BK85,Y$14,_xlfn.XLOOKUP($AZ85,仮想キートップ,キー位置),Y$16,_xlfn.XLOOKUP($AZ85,仮想キートップ,キー位置),IF(COUNTA($AT85:$AT$352)&gt;1,Y$17,Y$18)))),"")</f>
        <v/>
      </c>
      <c r="Z85" s="325"/>
      <c r="AB85" s="28">
        <f t="shared" si="61"/>
        <v>3</v>
      </c>
      <c r="AC85" s="27" t="str">
        <f t="shared" si="62"/>
        <v>A</v>
      </c>
      <c r="AD85" s="27">
        <f t="shared" si="63"/>
        <v>1</v>
      </c>
      <c r="AE85" s="27">
        <f t="shared" si="64"/>
        <v>0</v>
      </c>
      <c r="AF85" s="34">
        <f t="shared" si="65"/>
        <v>277026439168</v>
      </c>
      <c r="AG85" s="203">
        <f t="shared" si="66"/>
        <v>0</v>
      </c>
      <c r="AH85" s="90"/>
      <c r="AI85" s="466">
        <f t="shared" si="67"/>
        <v>277025390592</v>
      </c>
      <c r="AJ85" s="57" t="str">
        <f t="shared" si="68"/>
        <v>び</v>
      </c>
      <c r="AK85" s="58">
        <f t="shared" si="69"/>
        <v>1</v>
      </c>
      <c r="AL85" s="56">
        <f t="shared" si="70"/>
        <v>2148532224</v>
      </c>
      <c r="AM85" s="57" t="str">
        <f t="shared" si="71"/>
        <v/>
      </c>
      <c r="AN85" s="55">
        <f t="shared" si="72"/>
        <v>0</v>
      </c>
      <c r="AO85" s="466">
        <f t="shared" si="73"/>
        <v>274878955520</v>
      </c>
      <c r="AP85" s="57" t="str">
        <f t="shared" si="74"/>
        <v>ひょ</v>
      </c>
      <c r="AQ85" s="58">
        <f t="shared" si="75"/>
        <v>1</v>
      </c>
      <c r="AR85" s="90"/>
      <c r="AS85" s="131">
        <v>312</v>
      </c>
      <c r="AT85" s="2"/>
      <c r="AU85" s="389"/>
      <c r="AV85" s="389"/>
      <c r="AW85" s="13"/>
      <c r="AX85" s="4" t="s">
        <v>296</v>
      </c>
      <c r="AY85" s="16"/>
      <c r="AZ85" s="16" t="s">
        <v>51</v>
      </c>
      <c r="BA85" s="16" t="s">
        <v>86</v>
      </c>
      <c r="BB85" s="115" t="s">
        <v>19</v>
      </c>
      <c r="BC85" s="26" t="s">
        <v>376</v>
      </c>
      <c r="BD85" s="6"/>
      <c r="BE85" s="7"/>
      <c r="BF85" s="15"/>
      <c r="BG85" s="140" t="str">
        <f t="shared" si="76"/>
        <v>{"key_code":"b"},{"key_code":"y"},{"key_code":"o"}</v>
      </c>
      <c r="BH85" s="98"/>
      <c r="BI85" s="140" t="str">
        <f t="shared" si="77"/>
        <v>{"key_code":"b"},{"key_code":"y"},{"key_code":"o"}</v>
      </c>
      <c r="BJ85" s="370"/>
      <c r="BK85" s="371"/>
    </row>
    <row r="86" spans="1:63" ht="21">
      <c r="A86" s="328"/>
      <c r="B86" s="329"/>
      <c r="C86" s="338"/>
      <c r="D86" s="339"/>
      <c r="E86" s="334"/>
      <c r="F86" s="233" t="str">
        <f t="shared" si="13"/>
        <v>{"description":"右半, ひ &amp; や → ぴゃ","conditions":[{"type":"variable_unless","name":"USC","value":0},{"type":"variable_unless","name":"KC_M","value":0},{"type":"variable_unless","name":"KC_X","value":0},{"input_sources":[{"language":"ja"}],"type":"input_source_if"},{"input_sources":[{"input_mode_id":"Roman$"}],"type":"input_source_unless"}],"from":{"key_code":"h","modifiers":{"optional":["caps_lock"]}},"to":[{"key_code":"delete_or_backspace"},{"key_code":"p"},{"key_code":"y"},{"key_code":"a"},{"set_variable":{"name":"KC_H","value":1}},{"set_variable":{"name":"USC","value":0}}],"to_after_key_up":[{"set_variable":{"name":"KC_H","value":0}}],"type":"basic"},{"conditions":[{"type":"variable_unless","name":"KC_M","value":0},{"type":"variable_unless","name":"KC_X","value":0},{"input_sources":[{"language":"ja"}],"type":"input_source_if"},{"input_sources":[{"input_mode_id":"Roman$"}],"type":"input_source_unless"}],"from":{"key_code":"h","modifiers":{"optional":["caps_lock"]}},"to":[{"key_code":"p"},{"key_code":"y"},{"key_code":"a"},{"set_variable":{"name":"KC_H","value":1}},{"set_variable":{"name":"USC","value":0}}],"to_after_key_up":[{"set_variable":{"name":"KC_H","value":0}}],"type":"basic"},</v>
      </c>
      <c r="G86" s="101" t="str">
        <f t="shared" si="14"/>
        <v>{"conditions":[{"type":"variable_if","name":"USC","value":2},{"type":"variable_unless","name":"KC_M","value":0},{"type":"variable_unless","name":"KC_H","value":0},{"input_sources":[{"language":"ja"}],"type":"input_source_if"},{"input_sources":[{"input_mode_id":"Roman$"}],"type":"input_source_unless"}],"from":{"key_code":"x","modifiers":{"optional":["caps_lock"]}},"to":[{"key_code":"delete_or_backspace"},{"key_code":"delete_or_backspace"},{"key_code":"p"},{"key_code":"y"},{"key_code":"a"},{"set_variable":{"name":"KC_X","value":1}},{"set_variable":{"name":"USC","value":0}}],"to_after_key_up":[{"set_variable":{"name":"KC_X","value":0}}],"type":"basic"},{"conditions":[{"type":"variable_unless","name":"USC","value":0},{"type":"variable_unless","name":"KC_M","value":0},{"type":"variable_unless","name":"KC_H","value":0},{"input_sources":[{"language":"ja"}],"type":"input_source_if"},{"input_sources":[{"input_mode_id":"Roman$"}],"type":"input_source_unless"}],"from":{"key_code":"x","modifiers":{"optional":["caps_lock"]}},"to":[{"key_code":"delete_or_backspace"},{"key_code":"p"},{"key_code":"y"},{"key_code":"a"},{"set_variable":{"name":"KC_X","value":1}},{"set_variable":{"name":"USC","value":0}}],"to_after_key_up":[{"set_variable":{"name":"KC_X","value":0}}],"type":"basic"},{"conditions":[{"type":"variable_unless","name":"KC_M","value":0},{"type":"variable_unless","name":"KC_H","value":0},{"input_sources":[{"language":"ja"}],"type":"input_source_if"},{"input_sources":[{"input_mode_id":"Roman$"}],"type":"input_source_unless"}],"from":{"key_code":"x","modifiers":{"optional":["caps_lock"]}},"to":[{"key_code":"p"},{"key_code":"y"},{"key_code":"a"},{"set_variable":{"name":"KC_X","value":1}},{"set_variable":{"name":"USC","value":0}}],"to_after_key_up":[{"set_variable":{"name":"KC_X","value":0}}],"type":"basic"},</v>
      </c>
      <c r="H86" s="101" t="str">
        <f t="shared" si="15"/>
        <v>{"conditions":[{"type":"variable_unless","name":"USC","value":0},{"type":"variable_unless","name":"KC_X","value":0},{"type":"variable_unless","name":"KC_H","value":0},{"input_sources":[{"language":"ja"}],"type":"input_source_if"},{"input_sources":[{"input_mode_id":"Roman$"}],"type":"input_source_unless"}],"from":{"key_code":"m","modifiers":{"optional":["caps_lock"]}},"to":[{"key_code":"delete_or_backspace"},{"key_code":"p"},{"key_code":"y"},{"key_code":"a"},{"set_variable":{"name":"KC_M","value":1}},{"set_variable":{"name":"USC","value":0}}],"to_after_key_up":[{"set_variable":{"name":"KC_M","value":0}}],"type":"basic"},{"conditions":[{"type":"variable_unless","name":"KC_X","value":0},{"type":"variable_unless","name":"KC_H","value":0},{"input_sources":[{"language":"ja"}],"type":"input_source_if"},{"input_sources":[{"input_mode_id":"Roman$"}],"type":"input_source_unless"}],"from":{"key_code":"m","modifiers":{"optional":["caps_lock"]}},"to":[{"key_code":"p"},{"key_code":"y"},{"key_code":"a"},{"set_variable":{"name":"KC_M","value":1}},{"set_variable":{"name":"USC","value":0}}],"to_after_key_up":[{"set_variable":{"name":"KC_M","value":0}}],"type":"basic"},</v>
      </c>
      <c r="I86" s="101" t="str">
        <f t="shared" si="16"/>
        <v/>
      </c>
      <c r="J86" s="101" t="str">
        <f t="shared" si="17"/>
        <v/>
      </c>
      <c r="K86" s="101" t="str">
        <f t="shared" si="18"/>
        <v/>
      </c>
      <c r="L86" s="101" t="str">
        <f t="shared" si="19"/>
        <v/>
      </c>
      <c r="M86" s="101" t="str">
        <f t="shared" si="20"/>
        <v/>
      </c>
      <c r="N86" s="101" t="str">
        <f t="shared" si="21"/>
        <v/>
      </c>
      <c r="O86" s="101" t="str">
        <f t="shared" si="22"/>
        <v/>
      </c>
      <c r="P86" s="101" t="str">
        <f t="shared" si="23"/>
        <v/>
      </c>
      <c r="Q86" s="101" t="str">
        <f t="shared" si="24"/>
        <v/>
      </c>
      <c r="R86" s="101" t="str">
        <f t="shared" si="25"/>
        <v/>
      </c>
      <c r="S86" s="101" t="str">
        <f t="shared" si="26"/>
        <v/>
      </c>
      <c r="T86" s="101" t="str">
        <f t="shared" si="27"/>
        <v/>
      </c>
      <c r="U86" s="329"/>
      <c r="V86" s="107" t="str">
        <f t="shared" si="28"/>
        <v/>
      </c>
      <c r="W86" s="101" t="str">
        <f t="shared" si="29"/>
        <v/>
      </c>
      <c r="X86" s="101" t="str">
        <f t="shared" si="30"/>
        <v/>
      </c>
      <c r="Y86" s="108" t="str">
        <f>IF(AND($AT86&lt;&gt;"",$AB86=1),_xlfn.CONCAT(Y$3,PROPER(_xlfn.XLOOKUP($AZ86,入力キー,入力コード)),IF(OR($BK86="",$BK86=$BI86),_xlfn.CONCAT(Y$4,IF($AZ86=_xlfn.XLOOKUP($AZ86,仮想キートップ,入力キー),Y$7,Y$10),_xlfn.XLOOKUP($AZ86,仮想キートップ,入力コード),Y$13,$BI86,Y$14,_xlfn.XLOOKUP($AZ86,仮想キートップ,キー位置),Y$15,_xlfn.XLOOKUP($AZ86,仮想キートップ,キー位置),Y$17,IF($AZ86=_xlfn.XLOOKUP($AZ86,仮想キートップ,入力キー),Y$12,Y$11),_xlfn.XLOOKUP($AZ86,仮想キートップ,入力コード),Y$13,$BI86,Y$14,_xlfn.XLOOKUP($AZ86,仮想キートップ,キー位置),Y$16,_xlfn.XLOOKUP($AZ86,仮想キートップ,キー位置),IF(COUNTA($AT86:$AT$352)&gt;1,Y$17,Y$18)),_xlfn.CONCAT(Y$4,Y$6,IF($AZ86=_xlfn.XLOOKUP($AZ86,仮想キートップ,入力キー),Y$7,Y$10),_xlfn.XLOOKUP($AZ86,仮想キートップ,入力コード),Y$13,$BI86,Y$14,_xlfn.XLOOKUP($AZ86,仮想キートップ,キー位置),Y$15,_xlfn.XLOOKUP($AZ86,仮想キートップ,キー位置),Y$17,IF($AZ86=_xlfn.XLOOKUP($AZ86,仮想キートップ,入力キー),Y$8,Y$9),_xlfn.XLOOKUP($AZ86,仮想キートップ,入力コード),Y$13,$BI86,Y$14,_xlfn.XLOOKUP($AZ86,仮想キートップ,キー位置),Y$16,_xlfn.XLOOKUP($AZ86,仮想キートップ,キー位置),Y$17,Y$5,IF($AZ86=_xlfn.XLOOKUP($AZ86,仮想キートップ,入力キー),Y$7,Y$10),_xlfn.XLOOKUP($AZ86,仮想キートップ,入力コード),Y$13,$BK86,Y$14,_xlfn.XLOOKUP($AZ86,仮想キートップ,キー位置),Y$15,_xlfn.XLOOKUP($AZ86,仮想キートップ,キー位置),Y$17,IF($AZ86=_xlfn.XLOOKUP($AZ86,仮想キートップ,入力キー),Y$12,Y$11),_xlfn.XLOOKUP($AZ86,仮想キートップ,入力コード),Y$13,$BK86,Y$14,_xlfn.XLOOKUP($AZ86,仮想キートップ,キー位置),Y$16,_xlfn.XLOOKUP($AZ86,仮想キートップ,キー位置),IF(COUNTA($AT86:$AT$352)&gt;1,Y$17,Y$18)))),"")</f>
        <v/>
      </c>
      <c r="Z86" s="325"/>
      <c r="AB86" s="28">
        <f t="shared" si="61"/>
        <v>3</v>
      </c>
      <c r="AC86" s="27" t="str">
        <f t="shared" si="62"/>
        <v>A</v>
      </c>
      <c r="AD86" s="27">
        <f t="shared" si="63"/>
        <v>1</v>
      </c>
      <c r="AE86" s="27">
        <f t="shared" si="64"/>
        <v>0</v>
      </c>
      <c r="AF86" s="34">
        <f t="shared" si="65"/>
        <v>9072044670976</v>
      </c>
      <c r="AG86" s="203">
        <f t="shared" si="66"/>
        <v>0</v>
      </c>
      <c r="AH86" s="90"/>
      <c r="AI86" s="466">
        <f t="shared" si="67"/>
        <v>9070970929152</v>
      </c>
      <c r="AJ86" s="57" t="str">
        <f t="shared" si="68"/>
        <v>ぴ</v>
      </c>
      <c r="AK86" s="58">
        <f t="shared" si="69"/>
        <v>1</v>
      </c>
      <c r="AL86" s="56">
        <f t="shared" si="70"/>
        <v>8797166764032</v>
      </c>
      <c r="AM86" s="57" t="str">
        <f t="shared" si="71"/>
        <v/>
      </c>
      <c r="AN86" s="55">
        <f t="shared" si="72"/>
        <v>0</v>
      </c>
      <c r="AO86" s="466">
        <f t="shared" si="73"/>
        <v>275951648768</v>
      </c>
      <c r="AP86" s="57" t="str">
        <f t="shared" si="74"/>
        <v>ひゃ</v>
      </c>
      <c r="AQ86" s="58">
        <f t="shared" si="75"/>
        <v>1</v>
      </c>
      <c r="AR86" s="90"/>
      <c r="AS86" s="131">
        <v>313</v>
      </c>
      <c r="AT86" s="2"/>
      <c r="AU86" s="389"/>
      <c r="AV86" s="389"/>
      <c r="AW86" s="13"/>
      <c r="AX86" s="4" t="s">
        <v>296</v>
      </c>
      <c r="AY86" s="16"/>
      <c r="AZ86" s="16" t="s">
        <v>80</v>
      </c>
      <c r="BA86" s="16" t="s">
        <v>86</v>
      </c>
      <c r="BB86" s="115" t="s">
        <v>50</v>
      </c>
      <c r="BC86" s="26" t="s">
        <v>377</v>
      </c>
      <c r="BD86" s="6"/>
      <c r="BE86" s="7"/>
      <c r="BF86" s="15"/>
      <c r="BG86" s="140" t="str">
        <f t="shared" si="76"/>
        <v>{"key_code":"p"},{"key_code":"y"},{"key_code":"a"}</v>
      </c>
      <c r="BH86" s="98"/>
      <c r="BI86" s="140" t="str">
        <f t="shared" si="77"/>
        <v>{"key_code":"p"},{"key_code":"y"},{"key_code":"a"}</v>
      </c>
      <c r="BJ86" s="370"/>
      <c r="BK86" s="371"/>
    </row>
    <row r="87" spans="1:63" ht="21">
      <c r="A87" s="328"/>
      <c r="B87" s="329"/>
      <c r="C87" s="338"/>
      <c r="D87" s="339"/>
      <c r="E87" s="334"/>
      <c r="F87" s="233" t="str">
        <f t="shared" si="13"/>
        <v>{"description":"右半, ひ &amp; ゆ → ぴゅ","conditions":[{"type":"variable_unless","name":"USC","value":0},{"type":"variable_unless","name":"KC_M","value":0},{"type":"variable_unless","name":"KC_X","value":0},{"input_sources":[{"language":"ja"}],"type":"input_source_if"},{"input_sources":[{"input_mode_id":"Roman$"}],"type":"input_source_unless"}],"from":{"key_code":"p","modifiers":{"optional":["caps_lock"]}},"to":[{"key_code":"delete_or_backspace"},{"key_code":"p"},{"key_code":"y"},{"key_code":"u"},{"set_variable":{"name":"KC_P","value":1}},{"set_variable":{"name":"USC","value":0}}],"to_after_key_up":[{"set_variable":{"name":"KC_P","value":0}}],"type":"basic"},{"conditions":[{"type":"variable_unless","name":"KC_M","value":0},{"type":"variable_unless","name":"KC_X","value":0},{"input_sources":[{"language":"ja"}],"type":"input_source_if"},{"input_sources":[{"input_mode_id":"Roman$"}],"type":"input_source_unless"}],"from":{"key_code":"p","modifiers":{"optional":["caps_lock"]}},"to":[{"key_code":"p"},{"key_code":"y"},{"key_code":"u"},{"set_variable":{"name":"KC_P","value":1}},{"set_variable":{"name":"USC","value":0}}],"to_after_key_up":[{"set_variable":{"name":"KC_P","value":0}}],"type":"basic"},</v>
      </c>
      <c r="G87" s="101" t="str">
        <f t="shared" si="14"/>
        <v>{"conditions":[{"type":"variable_if","name":"USC","value":2},{"type":"variable_unless","name":"KC_M","value":0},{"type":"variable_unless","name":"KC_P","value":0},{"input_sources":[{"language":"ja"}],"type":"input_source_if"},{"input_sources":[{"input_mode_id":"Roman$"}],"type":"input_source_unless"}],"from":{"key_code":"x","modifiers":{"optional":["caps_lock"]}},"to":[{"key_code":"delete_or_backspace"},{"key_code":"delete_or_backspace"},{"key_code":"p"},{"key_code":"y"},{"key_code":"u"},{"set_variable":{"name":"KC_X","value":1}},{"set_variable":{"name":"USC","value":0}}],"to_after_key_up":[{"set_variable":{"name":"KC_X","value":0}}],"type":"basic"},{"conditions":[{"type":"variable_unless","name":"USC","value":0},{"type":"variable_unless","name":"KC_M","value":0},{"type":"variable_unless","name":"KC_P","value":0},{"input_sources":[{"language":"ja"}],"type":"input_source_if"},{"input_sources":[{"input_mode_id":"Roman$"}],"type":"input_source_unless"}],"from":{"key_code":"x","modifiers":{"optional":["caps_lock"]}},"to":[{"key_code":"delete_or_backspace"},{"key_code":"p"},{"key_code":"y"},{"key_code":"u"},{"set_variable":{"name":"KC_X","value":1}},{"set_variable":{"name":"USC","value":0}}],"to_after_key_up":[{"set_variable":{"name":"KC_X","value":0}}],"type":"basic"},{"conditions":[{"type":"variable_unless","name":"KC_M","value":0},{"type":"variable_unless","name":"KC_P","value":0},{"input_sources":[{"language":"ja"}],"type":"input_source_if"},{"input_sources":[{"input_mode_id":"Roman$"}],"type":"input_source_unless"}],"from":{"key_code":"x","modifiers":{"optional":["caps_lock"]}},"to":[{"key_code":"p"},{"key_code":"y"},{"key_code":"u"},{"set_variable":{"name":"KC_X","value":1}},{"set_variable":{"name":"USC","value":0}}],"to_after_key_up":[{"set_variable":{"name":"KC_X","value":0}}],"type":"basic"},</v>
      </c>
      <c r="H87" s="101" t="str">
        <f t="shared" si="15"/>
        <v>{"conditions":[{"type":"variable_unless","name":"USC","value":0},{"type":"variable_unless","name":"KC_X","value":0},{"type":"variable_unless","name":"KC_P","value":0},{"input_sources":[{"language":"ja"}],"type":"input_source_if"},{"input_sources":[{"input_mode_id":"Roman$"}],"type":"input_source_unless"}],"from":{"key_code":"m","modifiers":{"optional":["caps_lock"]}},"to":[{"key_code":"delete_or_backspace"},{"key_code":"p"},{"key_code":"y"},{"key_code":"u"},{"set_variable":{"name":"KC_M","value":1}},{"set_variable":{"name":"USC","value":0}}],"to_after_key_up":[{"set_variable":{"name":"KC_M","value":0}}],"type":"basic"},{"conditions":[{"type":"variable_unless","name":"KC_X","value":0},{"type":"variable_unless","name":"KC_P","value":0},{"input_sources":[{"language":"ja"}],"type":"input_source_if"},{"input_sources":[{"input_mode_id":"Roman$"}],"type":"input_source_unless"}],"from":{"key_code":"m","modifiers":{"optional":["caps_lock"]}},"to":[{"key_code":"p"},{"key_code":"y"},{"key_code":"u"},{"set_variable":{"name":"KC_M","value":1}},{"set_variable":{"name":"USC","value":0}}],"to_after_key_up":[{"set_variable":{"name":"KC_M","value":0}}],"type":"basic"},</v>
      </c>
      <c r="I87" s="101" t="str">
        <f t="shared" si="16"/>
        <v/>
      </c>
      <c r="J87" s="101" t="str">
        <f t="shared" si="17"/>
        <v/>
      </c>
      <c r="K87" s="101" t="str">
        <f t="shared" si="18"/>
        <v/>
      </c>
      <c r="L87" s="101" t="str">
        <f t="shared" si="19"/>
        <v/>
      </c>
      <c r="M87" s="101" t="str">
        <f t="shared" si="20"/>
        <v/>
      </c>
      <c r="N87" s="101" t="str">
        <f t="shared" si="21"/>
        <v/>
      </c>
      <c r="O87" s="101" t="str">
        <f t="shared" si="22"/>
        <v/>
      </c>
      <c r="P87" s="101" t="str">
        <f t="shared" si="23"/>
        <v/>
      </c>
      <c r="Q87" s="101" t="str">
        <f t="shared" si="24"/>
        <v/>
      </c>
      <c r="R87" s="101" t="str">
        <f t="shared" si="25"/>
        <v/>
      </c>
      <c r="S87" s="101" t="str">
        <f t="shared" si="26"/>
        <v/>
      </c>
      <c r="T87" s="101" t="str">
        <f t="shared" si="27"/>
        <v/>
      </c>
      <c r="U87" s="329"/>
      <c r="V87" s="107" t="str">
        <f t="shared" si="28"/>
        <v/>
      </c>
      <c r="W87" s="101" t="str">
        <f t="shared" si="29"/>
        <v/>
      </c>
      <c r="X87" s="101" t="str">
        <f t="shared" si="30"/>
        <v/>
      </c>
      <c r="Y87" s="108" t="str">
        <f>IF(AND($AT87&lt;&gt;"",$AB87=1),_xlfn.CONCAT(Y$3,PROPER(_xlfn.XLOOKUP($AZ87,入力キー,入力コード)),IF(OR($BK87="",$BK87=$BI87),_xlfn.CONCAT(Y$4,IF($AZ87=_xlfn.XLOOKUP($AZ87,仮想キートップ,入力キー),Y$7,Y$10),_xlfn.XLOOKUP($AZ87,仮想キートップ,入力コード),Y$13,$BI87,Y$14,_xlfn.XLOOKUP($AZ87,仮想キートップ,キー位置),Y$15,_xlfn.XLOOKUP($AZ87,仮想キートップ,キー位置),Y$17,IF($AZ87=_xlfn.XLOOKUP($AZ87,仮想キートップ,入力キー),Y$12,Y$11),_xlfn.XLOOKUP($AZ87,仮想キートップ,入力コード),Y$13,$BI87,Y$14,_xlfn.XLOOKUP($AZ87,仮想キートップ,キー位置),Y$16,_xlfn.XLOOKUP($AZ87,仮想キートップ,キー位置),IF(COUNTA($AT87:$AT$352)&gt;1,Y$17,Y$18)),_xlfn.CONCAT(Y$4,Y$6,IF($AZ87=_xlfn.XLOOKUP($AZ87,仮想キートップ,入力キー),Y$7,Y$10),_xlfn.XLOOKUP($AZ87,仮想キートップ,入力コード),Y$13,$BI87,Y$14,_xlfn.XLOOKUP($AZ87,仮想キートップ,キー位置),Y$15,_xlfn.XLOOKUP($AZ87,仮想キートップ,キー位置),Y$17,IF($AZ87=_xlfn.XLOOKUP($AZ87,仮想キートップ,入力キー),Y$8,Y$9),_xlfn.XLOOKUP($AZ87,仮想キートップ,入力コード),Y$13,$BI87,Y$14,_xlfn.XLOOKUP($AZ87,仮想キートップ,キー位置),Y$16,_xlfn.XLOOKUP($AZ87,仮想キートップ,キー位置),Y$17,Y$5,IF($AZ87=_xlfn.XLOOKUP($AZ87,仮想キートップ,入力キー),Y$7,Y$10),_xlfn.XLOOKUP($AZ87,仮想キートップ,入力コード),Y$13,$BK87,Y$14,_xlfn.XLOOKUP($AZ87,仮想キートップ,キー位置),Y$15,_xlfn.XLOOKUP($AZ87,仮想キートップ,キー位置),Y$17,IF($AZ87=_xlfn.XLOOKUP($AZ87,仮想キートップ,入力キー),Y$12,Y$11),_xlfn.XLOOKUP($AZ87,仮想キートップ,入力コード),Y$13,$BK87,Y$14,_xlfn.XLOOKUP($AZ87,仮想キートップ,キー位置),Y$16,_xlfn.XLOOKUP($AZ87,仮想キートップ,キー位置),IF(COUNTA($AT87:$AT$352)&gt;1,Y$17,Y$18)))),"")</f>
        <v/>
      </c>
      <c r="Z87" s="325"/>
      <c r="AB87" s="28">
        <f t="shared" si="61"/>
        <v>3</v>
      </c>
      <c r="AC87" s="27" t="str">
        <f t="shared" si="62"/>
        <v>A</v>
      </c>
      <c r="AD87" s="27">
        <f t="shared" si="63"/>
        <v>1</v>
      </c>
      <c r="AE87" s="27">
        <f t="shared" si="64"/>
        <v>0</v>
      </c>
      <c r="AF87" s="34">
        <f t="shared" si="65"/>
        <v>9070975123456</v>
      </c>
      <c r="AG87" s="203">
        <f t="shared" si="66"/>
        <v>0</v>
      </c>
      <c r="AH87" s="90"/>
      <c r="AI87" s="466">
        <f t="shared" si="67"/>
        <v>9070970929152</v>
      </c>
      <c r="AJ87" s="57" t="str">
        <f t="shared" si="68"/>
        <v>ぴ</v>
      </c>
      <c r="AK87" s="58">
        <f t="shared" si="69"/>
        <v>1</v>
      </c>
      <c r="AL87" s="56">
        <f t="shared" si="70"/>
        <v>8796097216512</v>
      </c>
      <c r="AM87" s="57" t="str">
        <f t="shared" si="71"/>
        <v/>
      </c>
      <c r="AN87" s="55">
        <f t="shared" si="72"/>
        <v>0</v>
      </c>
      <c r="AO87" s="466">
        <f t="shared" si="73"/>
        <v>274882101248</v>
      </c>
      <c r="AP87" s="57" t="str">
        <f t="shared" si="74"/>
        <v>ひゅ</v>
      </c>
      <c r="AQ87" s="58">
        <f t="shared" si="75"/>
        <v>1</v>
      </c>
      <c r="AR87" s="90"/>
      <c r="AS87" s="131">
        <v>314</v>
      </c>
      <c r="AT87" s="2"/>
      <c r="AU87" s="389"/>
      <c r="AV87" s="389"/>
      <c r="AW87" s="13"/>
      <c r="AX87" s="4" t="s">
        <v>296</v>
      </c>
      <c r="AY87" s="16"/>
      <c r="AZ87" s="16" t="s">
        <v>80</v>
      </c>
      <c r="BA87" s="16" t="s">
        <v>86</v>
      </c>
      <c r="BB87" s="115" t="s">
        <v>21</v>
      </c>
      <c r="BC87" s="26" t="s">
        <v>378</v>
      </c>
      <c r="BD87" s="6"/>
      <c r="BE87" s="7"/>
      <c r="BF87" s="15"/>
      <c r="BG87" s="140" t="str">
        <f t="shared" si="76"/>
        <v>{"key_code":"p"},{"key_code":"y"},{"key_code":"u"}</v>
      </c>
      <c r="BH87" s="98"/>
      <c r="BI87" s="140" t="str">
        <f t="shared" si="77"/>
        <v>{"key_code":"p"},{"key_code":"y"},{"key_code":"u"}</v>
      </c>
      <c r="BJ87" s="370"/>
      <c r="BK87" s="371"/>
    </row>
    <row r="88" spans="1:63" ht="21">
      <c r="A88" s="328"/>
      <c r="B88" s="329"/>
      <c r="C88" s="338"/>
      <c r="D88" s="339"/>
      <c r="E88" s="334"/>
      <c r="F88" s="233" t="str">
        <f t="shared" si="13"/>
        <v>{"description":"右半, ひ &amp; よ → ぴょ","conditions":[{"type":"variable_unless","name":"USC","value":0},{"type":"variable_unless","name":"KC_M","value":0},{"type":"variable_unless","name":"KC_X","value":0},{"input_sources":[{"language":"ja"}],"type":"input_source_if"},{"input_sources":[{"input_mode_id":"Roman$"}],"type":"input_source_unless"}],"from":{"key_code":"i","modifiers":{"optional":["caps_lock"]}},"to":[{"key_code":"delete_or_backspace"},{"key_code":"p"},{"key_code":"y"},{"key_code":"o"},{"set_variable":{"name":"KC_I","value":1}},{"set_variable":{"name":"USC","value":0}}],"to_after_key_up":[{"set_variable":{"name":"KC_I","value":0}}],"type":"basic"},{"conditions":[{"type":"variable_unless","name":"KC_M","value":0},{"type":"variable_unless","name":"KC_X","value":0},{"input_sources":[{"language":"ja"}],"type":"input_source_if"},{"input_sources":[{"input_mode_id":"Roman$"}],"type":"input_source_unless"}],"from":{"key_code":"i","modifiers":{"optional":["caps_lock"]}},"to":[{"key_code":"p"},{"key_code":"y"},{"key_code":"o"},{"set_variable":{"name":"KC_I","value":1}},{"set_variable":{"name":"USC","value":0}}],"to_after_key_up":[{"set_variable":{"name":"KC_I","value":0}}],"type":"basic"},</v>
      </c>
      <c r="G88" s="101" t="str">
        <f t="shared" si="14"/>
        <v>{"conditions":[{"type":"variable_if","name":"USC","value":2},{"type":"variable_unless","name":"KC_M","value":0},{"type":"variable_unless","name":"KC_I","value":0},{"input_sources":[{"language":"ja"}],"type":"input_source_if"},{"input_sources":[{"input_mode_id":"Roman$"}],"type":"input_source_unless"}],"from":{"key_code":"x","modifiers":{"optional":["caps_lock"]}},"to":[{"key_code":"delete_or_backspace"},{"key_code":"delete_or_backspace"},{"key_code":"p"},{"key_code":"y"},{"key_code":"o"},{"set_variable":{"name":"KC_X","value":1}},{"set_variable":{"name":"USC","value":0}}],"to_after_key_up":[{"set_variable":{"name":"KC_X","value":0}}],"type":"basic"},{"conditions":[{"type":"variable_unless","name":"USC","value":0},{"type":"variable_unless","name":"KC_M","value":0},{"type":"variable_unless","name":"KC_I","value":0},{"input_sources":[{"language":"ja"}],"type":"input_source_if"},{"input_sources":[{"input_mode_id":"Roman$"}],"type":"input_source_unless"}],"from":{"key_code":"x","modifiers":{"optional":["caps_lock"]}},"to":[{"key_code":"delete_or_backspace"},{"key_code":"p"},{"key_code":"y"},{"key_code":"o"},{"set_variable":{"name":"KC_X","value":1}},{"set_variable":{"name":"USC","value":0}}],"to_after_key_up":[{"set_variable":{"name":"KC_X","value":0}}],"type":"basic"},{"conditions":[{"type":"variable_unless","name":"KC_M","value":0},{"type":"variable_unless","name":"KC_I","value":0},{"input_sources":[{"language":"ja"}],"type":"input_source_if"},{"input_sources":[{"input_mode_id":"Roman$"}],"type":"input_source_unless"}],"from":{"key_code":"x","modifiers":{"optional":["caps_lock"]}},"to":[{"key_code":"p"},{"key_code":"y"},{"key_code":"o"},{"set_variable":{"name":"KC_X","value":1}},{"set_variable":{"name":"USC","value":0}}],"to_after_key_up":[{"set_variable":{"name":"KC_X","value":0}}],"type":"basic"},</v>
      </c>
      <c r="H88" s="101" t="str">
        <f t="shared" si="15"/>
        <v>{"conditions":[{"type":"variable_unless","name":"USC","value":0},{"type":"variable_unless","name":"KC_X","value":0},{"type":"variable_unless","name":"KC_I","value":0},{"input_sources":[{"language":"ja"}],"type":"input_source_if"},{"input_sources":[{"input_mode_id":"Roman$"}],"type":"input_source_unless"}],"from":{"key_code":"m","modifiers":{"optional":["caps_lock"]}},"to":[{"key_code":"delete_or_backspace"},{"key_code":"p"},{"key_code":"y"},{"key_code":"o"},{"set_variable":{"name":"KC_M","value":1}},{"set_variable":{"name":"USC","value":0}}],"to_after_key_up":[{"set_variable":{"name":"KC_M","value":0}}],"type":"basic"},{"conditions":[{"type":"variable_unless","name":"KC_X","value":0},{"type":"variable_unless","name":"KC_I","value":0},{"input_sources":[{"language":"ja"}],"type":"input_source_if"},{"input_sources":[{"input_mode_id":"Roman$"}],"type":"input_source_unless"}],"from":{"key_code":"m","modifiers":{"optional":["caps_lock"]}},"to":[{"key_code":"p"},{"key_code":"y"},{"key_code":"o"},{"set_variable":{"name":"KC_M","value":1}},{"set_variable":{"name":"USC","value":0}}],"to_after_key_up":[{"set_variable":{"name":"KC_M","value":0}}],"type":"basic"},</v>
      </c>
      <c r="I88" s="101" t="str">
        <f t="shared" si="16"/>
        <v/>
      </c>
      <c r="J88" s="101" t="str">
        <f t="shared" si="17"/>
        <v/>
      </c>
      <c r="K88" s="101" t="str">
        <f t="shared" si="18"/>
        <v/>
      </c>
      <c r="L88" s="101" t="str">
        <f t="shared" si="19"/>
        <v/>
      </c>
      <c r="M88" s="101" t="str">
        <f t="shared" si="20"/>
        <v/>
      </c>
      <c r="N88" s="101" t="str">
        <f t="shared" si="21"/>
        <v/>
      </c>
      <c r="O88" s="101" t="str">
        <f t="shared" si="22"/>
        <v/>
      </c>
      <c r="P88" s="101" t="str">
        <f t="shared" si="23"/>
        <v/>
      </c>
      <c r="Q88" s="101" t="str">
        <f t="shared" si="24"/>
        <v/>
      </c>
      <c r="R88" s="101" t="str">
        <f t="shared" si="25"/>
        <v/>
      </c>
      <c r="S88" s="101" t="str">
        <f t="shared" si="26"/>
        <v/>
      </c>
      <c r="T88" s="101" t="str">
        <f t="shared" si="27"/>
        <v/>
      </c>
      <c r="U88" s="329"/>
      <c r="V88" s="107" t="str">
        <f t="shared" si="28"/>
        <v/>
      </c>
      <c r="W88" s="101" t="str">
        <f t="shared" si="29"/>
        <v/>
      </c>
      <c r="X88" s="101" t="str">
        <f t="shared" si="30"/>
        <v/>
      </c>
      <c r="Y88" s="108" t="str">
        <f>IF(AND($AT88&lt;&gt;"",$AB88=1),_xlfn.CONCAT(Y$3,PROPER(_xlfn.XLOOKUP($AZ88,入力キー,入力コード)),IF(OR($BK88="",$BK88=$BI88),_xlfn.CONCAT(Y$4,IF($AZ88=_xlfn.XLOOKUP($AZ88,仮想キートップ,入力キー),Y$7,Y$10),_xlfn.XLOOKUP($AZ88,仮想キートップ,入力コード),Y$13,$BI88,Y$14,_xlfn.XLOOKUP($AZ88,仮想キートップ,キー位置),Y$15,_xlfn.XLOOKUP($AZ88,仮想キートップ,キー位置),Y$17,IF($AZ88=_xlfn.XLOOKUP($AZ88,仮想キートップ,入力キー),Y$12,Y$11),_xlfn.XLOOKUP($AZ88,仮想キートップ,入力コード),Y$13,$BI88,Y$14,_xlfn.XLOOKUP($AZ88,仮想キートップ,キー位置),Y$16,_xlfn.XLOOKUP($AZ88,仮想キートップ,キー位置),IF(COUNTA($AT88:$AT$352)&gt;1,Y$17,Y$18)),_xlfn.CONCAT(Y$4,Y$6,IF($AZ88=_xlfn.XLOOKUP($AZ88,仮想キートップ,入力キー),Y$7,Y$10),_xlfn.XLOOKUP($AZ88,仮想キートップ,入力コード),Y$13,$BI88,Y$14,_xlfn.XLOOKUP($AZ88,仮想キートップ,キー位置),Y$15,_xlfn.XLOOKUP($AZ88,仮想キートップ,キー位置),Y$17,IF($AZ88=_xlfn.XLOOKUP($AZ88,仮想キートップ,入力キー),Y$8,Y$9),_xlfn.XLOOKUP($AZ88,仮想キートップ,入力コード),Y$13,$BI88,Y$14,_xlfn.XLOOKUP($AZ88,仮想キートップ,キー位置),Y$16,_xlfn.XLOOKUP($AZ88,仮想キートップ,キー位置),Y$17,Y$5,IF($AZ88=_xlfn.XLOOKUP($AZ88,仮想キートップ,入力キー),Y$7,Y$10),_xlfn.XLOOKUP($AZ88,仮想キートップ,入力コード),Y$13,$BK88,Y$14,_xlfn.XLOOKUP($AZ88,仮想キートップ,キー位置),Y$15,_xlfn.XLOOKUP($AZ88,仮想キートップ,キー位置),Y$17,IF($AZ88=_xlfn.XLOOKUP($AZ88,仮想キートップ,入力キー),Y$12,Y$11),_xlfn.XLOOKUP($AZ88,仮想キートップ,入力コード),Y$13,$BK88,Y$14,_xlfn.XLOOKUP($AZ88,仮想キートップ,キー位置),Y$16,_xlfn.XLOOKUP($AZ88,仮想キートップ,キー位置),IF(COUNTA($AT88:$AT$352)&gt;1,Y$17,Y$18)))),"")</f>
        <v/>
      </c>
      <c r="Z88" s="325"/>
      <c r="AB88" s="28">
        <f t="shared" si="61"/>
        <v>3</v>
      </c>
      <c r="AC88" s="27" t="str">
        <f t="shared" si="62"/>
        <v>A</v>
      </c>
      <c r="AD88" s="27">
        <f t="shared" si="63"/>
        <v>1</v>
      </c>
      <c r="AE88" s="27">
        <f t="shared" si="64"/>
        <v>0</v>
      </c>
      <c r="AF88" s="34">
        <f t="shared" si="65"/>
        <v>9070971977728</v>
      </c>
      <c r="AG88" s="203">
        <f t="shared" si="66"/>
        <v>0</v>
      </c>
      <c r="AH88" s="90"/>
      <c r="AI88" s="466">
        <f t="shared" si="67"/>
        <v>9070970929152</v>
      </c>
      <c r="AJ88" s="57" t="str">
        <f t="shared" si="68"/>
        <v>ぴ</v>
      </c>
      <c r="AK88" s="58">
        <f t="shared" si="69"/>
        <v>1</v>
      </c>
      <c r="AL88" s="56">
        <f t="shared" si="70"/>
        <v>8796094070784</v>
      </c>
      <c r="AM88" s="57" t="str">
        <f t="shared" si="71"/>
        <v/>
      </c>
      <c r="AN88" s="55">
        <f t="shared" si="72"/>
        <v>0</v>
      </c>
      <c r="AO88" s="466">
        <f t="shared" si="73"/>
        <v>274878955520</v>
      </c>
      <c r="AP88" s="57" t="str">
        <f t="shared" si="74"/>
        <v>ひょ</v>
      </c>
      <c r="AQ88" s="58">
        <f t="shared" si="75"/>
        <v>1</v>
      </c>
      <c r="AR88" s="90"/>
      <c r="AS88" s="131">
        <v>315</v>
      </c>
      <c r="AT88" s="2"/>
      <c r="AU88" s="389"/>
      <c r="AV88" s="389"/>
      <c r="AW88" s="13"/>
      <c r="AX88" s="4" t="s">
        <v>296</v>
      </c>
      <c r="AY88" s="16"/>
      <c r="AZ88" s="16" t="s">
        <v>80</v>
      </c>
      <c r="BA88" s="16" t="s">
        <v>86</v>
      </c>
      <c r="BB88" s="115" t="s">
        <v>19</v>
      </c>
      <c r="BC88" s="26" t="s">
        <v>379</v>
      </c>
      <c r="BD88" s="6"/>
      <c r="BE88" s="7"/>
      <c r="BF88" s="15"/>
      <c r="BG88" s="140" t="str">
        <f t="shared" si="76"/>
        <v>{"key_code":"p"},{"key_code":"y"},{"key_code":"o"}</v>
      </c>
      <c r="BH88" s="98"/>
      <c r="BI88" s="140" t="str">
        <f t="shared" si="77"/>
        <v>{"key_code":"p"},{"key_code":"y"},{"key_code":"o"}</v>
      </c>
      <c r="BJ88" s="370"/>
      <c r="BK88" s="371"/>
    </row>
    <row r="89" spans="1:63" ht="21">
      <c r="A89" s="328"/>
      <c r="B89" s="329"/>
      <c r="C89" s="338"/>
      <c r="D89" s="339"/>
      <c r="E89" s="334"/>
      <c r="F89" s="233" t="str">
        <f t="shared" ref="F89:F152" si="78">IF(AND($AB89=3,$AC89="A",$BG89&lt;&gt;""),_xlfn.CONCAT(F$3,$AZ89,", ",$BA89," &amp; ",$BB89," → ",$BC89,CLEAN($BD89),F$4,IF(AND($AK89=1,OR($AT89="",$BG89&lt;&gt;$BI89)),"",_xlfn.CONCAT(IF(OR($BJ89="",$BJ89=$BG89),"",F$6),F$7,_xlfn.XLOOKUP($AZ89,仮想キートップ,キー位置),F$10,_xlfn.XLOOKUP($BA89,仮想キートップ,キー位置),IF(AND($AT89&lt;&gt;"",$BG89=$BI89),F$12,F$11),_xlfn.XLOOKUP($BB89,仮想キートップ,入力コード),F$13,IF($AW89="",_xlfn.CONCAT($BG89,",",F$16,_xlfn.XLOOKUP($BB89,仮想キートップ,キー位置),F$17),_xlfn.CONCAT(F$16,_xlfn.XLOOKUP($BB89,仮想キートップ,キー位置),F$17,",",$BG89)),F$18,_xlfn.XLOOKUP($BB89,仮想キートップ,キー位置),F$19,F$5)),IF(OR($BJ89="",$BJ89=$BG89),"",F$6),F$8,_xlfn.XLOOKUP($AZ89,仮想キートップ,キー位置),F$10,_xlfn.XLOOKUP($BA89,仮想キートップ,キー位置),IF(AND($AT89&lt;&gt;"",$BG89=$BI89),F$12,F$11),_xlfn.XLOOKUP($BB89,仮想キートップ,入力コード),F$14,IF($AW89="",_xlfn.CONCAT($BG89,",",F$16,_xlfn.XLOOKUP($BB89,仮想キートップ,キー位置),F$17),_xlfn.CONCAT(F$16,_xlfn.XLOOKUP($BB89,仮想キートップ,キー位置),F$17,",",$BG89)),F$18,_xlfn.XLOOKUP($BB89,仮想キートップ,キー位置),F$19,F$5,IF(OR($BJ89="",$BJ89=$BG89),"",F$6),F$9,_xlfn.XLOOKUP($AZ89,仮想キートップ,キー位置),F$10,_xlfn.XLOOKUP($BA89,仮想キートップ,キー位置),IF(AND($AT89&lt;&gt;"",$BG89=$BI89),F$12,F$11),_xlfn.XLOOKUP($BB89,仮想キートップ,入力コード),F$15,IF($AW89="",_xlfn.CONCAT($BG89,",",F$16,_xlfn.XLOOKUP($BB89,仮想キートップ,キー位置),F$17),_xlfn.CONCAT(F$16,_xlfn.XLOOKUP($BB89,仮想キートップ,キー位置),F$17,",",$BG89)),F$18,_xlfn.XLOOKUP($BB89,仮想キートップ,キー位置),F$19,IF(OR($BJ89="",$BJ89=$BG89),"",_xlfn.CONCAT(IF(AND($AK89=1,OR($AT89="",$BG89&lt;&gt;$BI89)),"",_xlfn.CONCAT(F$5,F$7,_xlfn.XLOOKUP($AZ89,仮想キートップ,キー位置),F$10,_xlfn.XLOOKUP($BA89,仮想キートップ,キー位置),IF(AND($AT89&lt;&gt;"",$BK89=$BJ89),F$12,F$11),_xlfn.XLOOKUP($BB89,仮想キートップ,入力コード),F$13,IF($AW89="",_xlfn.CONCAT($BJ89,",",F$16,_xlfn.XLOOKUP($BB89,仮想キートップ,キー位置),F$17),_xlfn.CONCAT(F$16,_xlfn.XLOOKUP($BB89,仮想キートップ,キー位置),F$17,",",$BJ89)),F$18,_xlfn.XLOOKUP($BB89,仮想キートップ,キー位置),F$19)),F$5,F$8,_xlfn.XLOOKUP($AZ89,仮想キートップ,キー位置),F$10,_xlfn.XLOOKUP($BA89,仮想キートップ,キー位置),IF(AND($AT89&lt;&gt;"",$BK89=$BJ89),F$12,F$11),_xlfn.XLOOKUP($BB89,仮想キートップ,入力コード),F$14,IF($AW89="",_xlfn.CONCAT($BJ89,",",F$16,_xlfn.XLOOKUP($BB89,仮想キートップ,キー位置),F$17),_xlfn.CONCAT(F$16,_xlfn.XLOOKUP($BB89,仮想キートップ,キー位置),F$17,",",$BJ89)),F$18,_xlfn.XLOOKUP($BB89,仮想キートップ,キー位置),F$19,F$5,F$9,_xlfn.XLOOKUP($AZ89,仮想キートップ,キー位置),F$10,_xlfn.XLOOKUP($BA89,仮想キートップ,キー位置),IF(AND($AT89&lt;&gt;"",$BK89=$BJ89),F$12,F$11),_xlfn.XLOOKUP($BB89,仮想キートップ,入力コード),F$15,IF($AW89="",_xlfn.CONCAT($BJ89,",",F$16,_xlfn.XLOOKUP($BB89,仮想キートップ,キー位置),F$17),_xlfn.CONCAT(F$16,_xlfn.XLOOKUP($BB89,仮想キートップ,キー位置),F$17,",",$BJ89)),F$18,_xlfn.XLOOKUP($BB89,仮想キートップ,キー位置),F$19))),"")</f>
        <v>{"description":"右半, て &amp; い → てぃ","conditions":[{"type":"variable_if","name":"USC","value":2},{"type":"variable_unless","name":"KC_M","value":0},{"type":"variable_unless","name":"KC_E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t"},{"key_code":"h"},{"key_code":"i"},{"set_variable":{"name":"KC_K","value":1}},{"set_variable":{"name":"USC","value":0}}],"to_after_key_up":[{"set_variable":{"name":"KC_K","value":0}}],"type":"basic"},{"conditions":[{"type":"variable_unless","name":"USC","value":0},{"type":"variable_unless","name":"KC_M","value":0},{"type":"variable_unless","name":"KC_E","value":0},{"input_sources":[{"language":"ja"}],"type":"input_source_if"},{"input_sources":[{"input_mode_id":"Roman$"}],"type":"input_source_unless"}],"from":{"key_code":"k","modifiers":{"optional":["caps_lock"]}},"to":[{"key_code":"delete_or_backspace"},{"key_code":"t"},{"key_code":"h"},{"key_code":"i"},{"set_variable":{"name":"KC_K","value":1}},{"set_variable":{"name":"USC","value":0}}],"to_after_key_up":[{"set_variable":{"name":"KC_K","value":0}}],"type":"basic"},{"conditions":[{"type":"variable_unless","name":"KC_M","value":0},{"type":"variable_unless","name":"KC_E","value":0},{"input_sources":[{"language":"ja"}],"type":"input_source_if"},{"input_sources":[{"input_mode_id":"Roman$"}],"type":"input_source_unless"}],"from":{"key_code":"k","modifiers":{"optional":["caps_lock"]}},"to":[{"key_code":"t"},{"key_code":"h"},{"key_code":"i"},{"set_variable":{"name":"KC_K","value":1}},{"set_variable":{"name":"USC","value":0}}],"to_after_key_up":[{"set_variable":{"name":"KC_K","value":0}}],"type":"basic"},</v>
      </c>
      <c r="G89" s="101" t="str">
        <f t="shared" ref="G89:G152" si="79">IF(AND($AB89=3,$AC89="A",$BG89&lt;&gt;""),_xlfn.CONCAT(IF(AND($AN89=1,OR($AT89="",$BG89&lt;&gt;$BI89)),"",_xlfn.CONCAT(F$5,IF(OR($BJ89="",$BJ89=$BG89),"",F$6),F$7,_xlfn.XLOOKUP($AZ89,仮想キートップ,キー位置),F$10,_xlfn.XLOOKUP($BB89,仮想キートップ,キー位置),IF(AND($AT89&lt;&gt;"",$BG89=$BI89),F$12,F$11),_xlfn.XLOOKUP($BA89,仮想キートップ,入力コード),F$13,IF($AW89="",_xlfn.CONCAT($BG89,",",F$16,_xlfn.XLOOKUP($BA89,仮想キートップ,キー位置),F$17),_xlfn.CONCAT(F$16,_xlfn.XLOOKUP($BA89,仮想キートップ,キー位置),F$17,",",$BG89)),F$18,_xlfn.XLOOKUP($BA89,仮想キートップ,キー位置),F$19)),F$5,IF(OR($BJ89="",$BJ89=$BG89),"",F$6),F$8,_xlfn.XLOOKUP($AZ89,仮想キートップ,キー位置),F$10,_xlfn.XLOOKUP($BB89,仮想キートップ,キー位置),IF(AND($AT89&lt;&gt;"",$BG89=$BI89),F$12,F$11),_xlfn.XLOOKUP($BA89,仮想キートップ,入力コード),F$14,IF($AW89="",_xlfn.CONCAT($BG89,",",F$16,_xlfn.XLOOKUP($BA89,仮想キートップ,キー位置),F$17),_xlfn.CONCAT(F$16,_xlfn.XLOOKUP($BA89,仮想キートップ,キー位置),F$17,",",$BG89)),F$18,_xlfn.XLOOKUP($BA89,仮想キートップ,キー位置),F$19,F$5,IF(OR($BJ89="",$BJ89=$BG89),"",F$6),F$9,_xlfn.XLOOKUP($AZ89,仮想キートップ,キー位置),F$10,_xlfn.XLOOKUP($BB89,仮想キートップ,キー位置),IF(AND($AT89&lt;&gt;"",$BG89=$BI89),F$12,F$11),_xlfn.XLOOKUP($BA89,仮想キートップ,入力コード),F$15,IF($AW89="",_xlfn.CONCAT($BG89,",",F$16,_xlfn.XLOOKUP($BA89,仮想キートップ,キー位置),F$17),_xlfn.CONCAT(F$16,_xlfn.XLOOKUP($BA89,仮想キートップ,キー位置),F$17,",",$BG89)),F$18,_xlfn.XLOOKUP($BA89,仮想キートップ,キー位置),F$19,IF(OR($BJ89="",$BJ89=$BG89),"",_xlfn.CONCAT(IF(AND($AN89=1,OR($AT89="",$BG89&lt;&gt;$BI89)),"",_xlfn.CONCAT(F$5,F$7,_xlfn.XLOOKUP($AZ89,仮想キートップ,キー位置),F$10,_xlfn.XLOOKUP($BB89,仮想キートップ,キー位置),IF(AND($AT89&lt;&gt;"",$BK89=$BJ89),F$12,F$11),_xlfn.XLOOKUP($BA89,仮想キートップ,入力コード),F$13,IF($AW89="",_xlfn.CONCAT($BJ89,",",F$16,_xlfn.XLOOKUP($BA89,仮想キートップ,キー位置),F$17),_xlfn.CONCAT(F$16,_xlfn.XLOOKUP($BA89,仮想キートップ,キー位置),F$17,",",$BJ89)),F$18,_xlfn.XLOOKUP($BA89,仮想キートップ,キー位置),F$19)),F$5,F$8,_xlfn.XLOOKUP($AZ89,仮想キートップ,キー位置),F$10,_xlfn.XLOOKUP($BB89,仮想キートップ,キー位置),IF(AND($AT89&lt;&gt;"",$BK89=$BJ89),F$12,F$11),_xlfn.XLOOKUP($BA89,仮想キートップ,入力コード),F$14,IF($AW89="",_xlfn.CONCAT($BJ89,",",F$16,_xlfn.XLOOKUP($BA89,仮想キートップ,キー位置),F$17),_xlfn.CONCAT(F$16,_xlfn.XLOOKUP($BA89,仮想キートップ,キー位置),F$17,",",$BJ89)),F$18,_xlfn.XLOOKUP($BA89,仮想キートップ,キー位置),F$19,F$5,F$9,_xlfn.XLOOKUP($AZ89,仮想キートップ,キー位置),F$10,_xlfn.XLOOKUP($BB89,仮想キートップ,キー位置),IF(AND($AT89&lt;&gt;"",$BK89=$BJ89),F$12,F$11),_xlfn.XLOOKUP($BA89,仮想キートップ,入力コード),F$15,IF($AW89="",_xlfn.CONCAT($BJ89,",",F$16,_xlfn.XLOOKUP($BA89,仮想キートップ,キー位置),F$17),_xlfn.CONCAT(F$16,_xlfn.XLOOKUP($BA89,仮想キートップ,キー位置),F$17,",",$BJ89)),F$18,_xlfn.XLOOKUP($BA89,仮想キートップ,キー位置),F$19))),"")</f>
        <v>{"conditions":[{"type":"variable_if","name":"USC","value":2},{"type":"variable_unless","name":"KC_M","value":0},{"type":"variable_unless","name":"KC_K","value":0},{"input_sources":[{"language":"ja"}],"type":"input_source_if"},{"input_sources":[{"input_mode_id":"Roman$"}],"type":"input_source_unless"}],"from":{"key_code":"e","modifiers":{"optional":["caps_lock"]}},"to":[{"key_code":"delete_or_backspace"},{"key_code":"delete_or_backspace"},{"key_code":"t"},{"key_code":"h"},{"key_code":"i"},{"set_variable":{"name":"KC_E","value":1}},{"set_variable":{"name":"USC","value":0}}],"to_after_key_up":[{"set_variable":{"name":"KC_E","value":0}}],"type":"basic"},{"conditions":[{"type":"variable_unless","name":"USC","value":0},{"type":"variable_unless","name":"KC_M","value":0},{"type":"variable_unless","name":"KC_K","value":0},{"input_sources":[{"language":"ja"}],"type":"input_source_if"},{"input_sources":[{"input_mode_id":"Roman$"}],"type":"input_source_unless"}],"from":{"key_code":"e","modifiers":{"optional":["caps_lock"]}},"to":[{"key_code":"delete_or_backspace"},{"key_code":"t"},{"key_code":"h"},{"key_code":"i"},{"set_variable":{"name":"KC_E","value":1}},{"set_variable":{"name":"USC","value":0}}],"to_after_key_up":[{"set_variable":{"name":"KC_E","value":0}}],"type":"basic"},{"conditions":[{"type":"variable_unless","name":"KC_M","value":0},{"type":"variable_unless","name":"KC_K","value":0},{"input_sources":[{"language":"ja"}],"type":"input_source_if"},{"input_sources":[{"input_mode_id":"Roman$"}],"type":"input_source_unless"}],"from":{"key_code":"e","modifiers":{"optional":["caps_lock"]}},"to":[{"key_code":"t"},{"key_code":"h"},{"key_code":"i"},{"set_variable":{"name":"KC_E","value":1}},{"set_variable":{"name":"USC","value":0}}],"to_after_key_up":[{"set_variable":{"name":"KC_E","value":0}}],"type":"basic"},</v>
      </c>
      <c r="H89" s="101" t="str">
        <f t="shared" ref="H89:H152" si="80">IF(AND($AB89=3,$AC89="A",$BG89&lt;&gt;""),_xlfn.CONCAT(IF(AND($AQ89=1,OR($AT89="",$BG89&lt;&gt;$BI89)),"",_xlfn.CONCAT(F$5,IF(OR($BJ89="",$BJ89=$BG89),"",F$6),F$7,_xlfn.XLOOKUP($BA89,仮想キートップ,キー位置),F$10,_xlfn.XLOOKUP($BB89,仮想キートップ,キー位置),IF(AND($AT89&lt;&gt;"",$BG89=$BI89),F$12,F$11),_xlfn.XLOOKUP($AZ89,仮想キートップ,入力コード),F$13,IF($AW89="",_xlfn.CONCAT($BG89,",",F$16,_xlfn.XLOOKUP($AZ89,仮想キートップ,キー位置),F$17),_xlfn.CONCAT(F$16,_xlfn.XLOOKUP($AZ89,仮想キートップ,キー位置),F$17,",",$BG89)),F$18,_xlfn.XLOOKUP($AZ89,仮想キートップ,キー位置),F$19)),F$5,IF(OR($BJ89="",$BJ89=$BG89),"",F$6),F$8,_xlfn.XLOOKUP($BA89,仮想キートップ,キー位置),F$10,_xlfn.XLOOKUP($BB89,仮想キートップ,キー位置),IF(AND($AT89&lt;&gt;"",$BG89=$BI89),F$12,F$11),_xlfn.XLOOKUP($AZ89,仮想キートップ,入力コード),F$14,IF($AW89="",_xlfn.CONCAT($BG89,",",F$16,_xlfn.XLOOKUP($AZ89,仮想キートップ,キー位置),F$17),_xlfn.CONCAT(F$16,_xlfn.XLOOKUP($AZ89,仮想キートップ,キー位置),F$17,",",$BG89)),F$18,_xlfn.XLOOKUP($AZ89,仮想キートップ,キー位置),F$19,F$5,IF(OR($BJ89="",$BJ89=$BG89),"",F$6),F$9,_xlfn.XLOOKUP($BA89,仮想キートップ,キー位置),F$10,_xlfn.XLOOKUP($BB89,仮想キートップ,キー位置),IF(AND($AT89&lt;&gt;"",$BG89=$BI89),F$12,F$11),_xlfn.XLOOKUP($AZ89,仮想キートップ,入力コード),F$15,IF($AW89="",_xlfn.CONCAT($BG89,",",F$16,_xlfn.XLOOKUP($AZ89,仮想キートップ,キー位置),F$17),_xlfn.CONCAT(F$16,_xlfn.XLOOKUP($AZ89,仮想キートップ,キー位置),F$17,",",$BG89)),F$18,_xlfn.XLOOKUP($AZ89,仮想キートップ,キー位置),F$19,IF(OR($BJ89="",$BJ89=$BG89),"",_xlfn.CONCAT(IF(AND($AQ89=1,OR($AT89="",$BG89&lt;&gt;$BI89)),"",_xlfn.CONCAT(F$5,F$7,_xlfn.XLOOKUP($BA89,仮想キートップ,キー位置),F$10,_xlfn.XLOOKUP($BB89,仮想キートップ,キー位置),IF(AND($AT89&lt;&gt;"",$BK89=$BJ89),F$12,F$11),_xlfn.XLOOKUP($AZ89,仮想キートップ,入力コード),F$13,IF($AW89="",_xlfn.CONCAT($BJ89,",",F$16,_xlfn.XLOOKUP($AZ89,仮想キートップ,キー位置),F$17),_xlfn.CONCAT(F$16,_xlfn.XLOOKUP($AZ89,仮想キートップ,キー位置),F$17,",",$BJ89)),F$18,_xlfn.XLOOKUP($AZ89,仮想キートップ,キー位置),F$19)),F$5,F$8,_xlfn.XLOOKUP($BA89,仮想キートップ,キー位置),F$10,_xlfn.XLOOKUP($BB89,仮想キートップ,キー位置),IF(AND($AT89&lt;&gt;"",$BK89=$BJ89),F$12,F$11),_xlfn.XLOOKUP($AZ89,仮想キートップ,入力コード),F$14,IF($AW89="",_xlfn.CONCAT($BJ89,",",F$16,_xlfn.XLOOKUP($AZ89,仮想キートップ,キー位置),F$17),_xlfn.CONCAT(F$16,_xlfn.XLOOKUP($AZ89,仮想キートップ,キー位置),F$17,",",$BJ89)),F$18,_xlfn.XLOOKUP($AZ89,仮想キートップ,キー位置),F$19,F$5,F$9,_xlfn.XLOOKUP($BA89,仮想キートップ,キー位置),F$10,_xlfn.XLOOKUP($BB89,仮想キートップ,キー位置),IF(AND($AT89&lt;&gt;"",$BK89=$BJ89),F$12,F$11),_xlfn.XLOOKUP($AZ89,仮想キートップ,入力コード),F$15,IF($AW89="",_xlfn.CONCAT($BJ89,",",F$16,_xlfn.XLOOKUP($AZ89,仮想キートップ,キー位置),F$17),_xlfn.CONCAT(F$16,_xlfn.XLOOKUP($AZ89,仮想キートップ,キー位置),F$17,",",$BJ89)),F$18,_xlfn.XLOOKUP($AZ89,仮想キートップ,キー位置),F$19))),"")</f>
        <v>{"conditions":[{"type":"variable_if","name":"USC","value":2},{"type":"variable_unless","name":"KC_E","value":0},{"type":"variable_unless","name":"KC_K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t"},{"key_code":"h"},{"key_code":"i"},{"set_variable":{"name":"KC_M","value":1}},{"set_variable":{"name":"USC","value":0}}],"to_after_key_up":[{"set_variable":{"name":"KC_M","value":0}}],"type":"basic"},{"conditions":[{"type":"variable_unless","name":"USC","value":0},{"type":"variable_unless","name":"KC_E","value":0},{"type":"variable_unless","name":"KC_K","value":0},{"input_sources":[{"language":"ja"}],"type":"input_source_if"},{"input_sources":[{"input_mode_id":"Roman$"}],"type":"input_source_unless"}],"from":{"key_code":"m","modifiers":{"optional":["caps_lock"]}},"to":[{"key_code":"delete_or_backspace"},{"key_code":"t"},{"key_code":"h"},{"key_code":"i"},{"set_variable":{"name":"KC_M","value":1}},{"set_variable":{"name":"USC","value":0}}],"to_after_key_up":[{"set_variable":{"name":"KC_M","value":0}}],"type":"basic"},{"conditions":[{"type":"variable_unless","name":"KC_E","value":0},{"type":"variable_unless","name":"KC_K","value":0},{"input_sources":[{"language":"ja"}],"type":"input_source_if"},{"input_sources":[{"input_mode_id":"Roman$"}],"type":"input_source_unless"}],"from":{"key_code":"m","modifiers":{"optional":["caps_lock"]}},"to":[{"key_code":"t"},{"key_code":"h"},{"key_code":"i"},{"set_variable":{"name":"KC_M","value":1}},{"set_variable":{"name":"USC","value":0}}],"to_after_key_up":[{"set_variable":{"name":"KC_M","value":0}}],"type":"basic"},</v>
      </c>
      <c r="I89" s="101" t="str">
        <f t="shared" ref="I89:I152" si="81">IF(AND($AB89=3,$AC89="C"),_xlfn.CONCAT(I$3,$AZ89,", ",$BA89," &amp; ",$BB89," → ",$BC89,CLEAN($BD89),I$4,IF($AK89=1,"",_xlfn.CONCAT(IF(OR($BJ89="",$BJ89=$BG89),"",I$6),I$7,_xlfn.XLOOKUP($AZ89,仮想キートップ,キー位置),I$10,_xlfn.XLOOKUP($BA89,仮想キートップ,キー位置),I$11,_xlfn.XLOOKUP($BB89,仮想キートップ,入力コード),I$12,$BG89,I$15,_xlfn.XLOOKUP($BB89,仮想キートップ,キー位置),I$16,_xlfn.XLOOKUP($BB89,仮想キートップ,キー位置),I$17,I$5)),IF(OR($BJ89="",$BJ89=$BG89),"",I$6),I$8,_xlfn.XLOOKUP($AZ89,仮想キートップ,キー位置),I$10,_xlfn.XLOOKUP($BA89,仮想キートップ,キー位置),I$11,_xlfn.XLOOKUP($BB89,仮想キートップ,入力コード),IF(AND(_xlfn.XLOOKUP($BC89,ひらがな,移動単位)=2,LEFT($BC89)=$AJ89),_xlfn.CONCAT(I$14,_xlfn.XLOOKUP(_xlfn.CONCAT("(",RIGHT($BC89),")"),ひらがな,ローマ字コード)),_xlfn.CONCAT(I$13,$BG89)),I$15,_xlfn.XLOOKUP($BB89,仮想キートップ,キー位置),I$16,_xlfn.XLOOKUP($BB89,仮想キートップ,キー位置),I$17,I$5,IF(OR($BJ89="",$BJ89=$BG89),"",I$6),I$9,_xlfn.XLOOKUP($AZ89,仮想キートップ,キー位置),I$10,_xlfn.XLOOKUP($BA89,仮想キートップ,キー位置),I$11,_xlfn.XLOOKUP($BB89,仮想キートップ,入力コード),I$14,$BG89,I$15,_xlfn.XLOOKUP($BB89,仮想キートップ,キー位置),I$16,_xlfn.XLOOKUP($BB89,仮想キートップ,キー位置),I$17,IF(OR($BJ89="",$BJ89=$BG89),"",_xlfn.CONCAT(IF($AK89=1,"",_xlfn.CONCAT(I$5,I$7,_xlfn.XLOOKUP($AZ89,仮想キートップ,キー位置),I$10,_xlfn.XLOOKUP($BA89,仮想キートップ,キー位置),I$11,_xlfn.XLOOKUP($BB89,仮想キートップ,入力コード),I$12,$BJ89,I$15,_xlfn.XLOOKUP($BB89,仮想キートップ,キー位置),I$16,_xlfn.XLOOKUP($BB89,仮想キートップ,キー位置),I$17)),I$5,I$8,_xlfn.XLOOKUP($AZ89,仮想キートップ,キー位置),I$10,_xlfn.XLOOKUP($BA89,仮想キートップ,キー位置),I$11,_xlfn.XLOOKUP($BB89,仮想キートップ,入力コード),I$13,$BJ89,I$15,_xlfn.XLOOKUP($BB89,仮想キートップ,キー位置),I$16,_xlfn.XLOOKUP($BB89,仮想キートップ,キー位置),I$17,I$5,I$9,_xlfn.XLOOKUP($AZ89,仮想キートップ,キー位置),I$10,_xlfn.XLOOKUP($BA89,仮想キートップ,キー位置),I$11,_xlfn.XLOOKUP($BB89,仮想キートップ,入力コード),I$14,$BJ89,I$15,_xlfn.XLOOKUP($BB89,仮想キートップ,キー位置),I$16,_xlfn.XLOOKUP($BB89,仮想キートップ,キー位置),I$17))),"")</f>
        <v/>
      </c>
      <c r="J89" s="101" t="str">
        <f t="shared" ref="J89:J152" si="82">IF(AND($AB89=3,$AC89="C"),_xlfn.CONCAT(IF($AN89=1,"",_xlfn.CONCAT(I$5,IF(OR($BJ89="",$BJ89=$BG89),"",I$6),I$7,_xlfn.XLOOKUP($AZ89,仮想キートップ,キー位置),I$10,_xlfn.XLOOKUP($BB89,仮想キートップ,キー位置),I$11,_xlfn.XLOOKUP($BA89,仮想キートップ,入力コード),I$12,$BG89,I$15,_xlfn.XLOOKUP($BA89,仮想キートップ,キー位置),I$16,_xlfn.XLOOKUP($BA89,仮想キートップ,キー位置),I$17)),I$5,IF(OR($BJ89="",$BJ89=$BG89),"",I$6),I$8,_xlfn.XLOOKUP($AZ89,仮想キートップ,キー位置),I$10,_xlfn.XLOOKUP($BB89,仮想キートップ,キー位置),I$11,_xlfn.XLOOKUP($BA89,仮想キートップ,入力コード),IF(AND(_xlfn.XLOOKUP($BC89,ひらがな,移動単位)=2,LEFT($BC89)=$AM89),_xlfn.CONCAT(I$14,_xlfn.XLOOKUP(_xlfn.CONCAT("(",RIGHT($BC89),")"),ひらがな,ローマ字コード)),_xlfn.CONCAT(I$13,$BG89)),I$15,_xlfn.XLOOKUP($BA89,仮想キートップ,キー位置),I$16,_xlfn.XLOOKUP($BA89,仮想キートップ,キー位置),I$17,I$5,IF(OR($BJ89="",$BJ89=$BG89),"",I$6),I$9,_xlfn.XLOOKUP($AZ89,仮想キートップ,キー位置),I$10,_xlfn.XLOOKUP($BB89,仮想キートップ,キー位置),I$11,_xlfn.XLOOKUP($BA89,仮想キートップ,入力コード),I$14,$BG89,I$15,_xlfn.XLOOKUP($BA89,仮想キートップ,キー位置),I$16,_xlfn.XLOOKUP($BA89,仮想キートップ,キー位置),I$17,IF(OR($BJ89="",$BJ89=$BG89),"",_xlfn.CONCAT(IF($AN89=1,"",_xlfn.CONCAT(I$5,I$7,_xlfn.XLOOKUP($AZ89,仮想キートップ,キー位置),I$10,_xlfn.XLOOKUP($BB89,仮想キートップ,キー位置),I$11,_xlfn.XLOOKUP($BA89,仮想キートップ,入力コード),I$12,$BJ89,I$15,_xlfn.XLOOKUP($BA89,仮想キートップ,キー位置),I$16,_xlfn.XLOOKUP($BA89,仮想キートップ,キー位置),I$17)),I$5,I$8,_xlfn.XLOOKUP($AZ89,仮想キートップ,キー位置),I$10,_xlfn.XLOOKUP($BB89,仮想キートップ,キー位置),I$11,_xlfn.XLOOKUP($BA89,仮想キートップ,入力コード),I$13,$BJ89,I$15,_xlfn.XLOOKUP($BA89,仮想キートップ,キー位置),I$16,_xlfn.XLOOKUP($BA89,仮想キートップ,キー位置),I$17,I$5,I$9,_xlfn.XLOOKUP($AZ89,仮想キートップ,キー位置),I$10,_xlfn.XLOOKUP($BB89,仮想キートップ,キー位置),I$11,_xlfn.XLOOKUP($BA89,仮想キートップ,入力コード),I$14,$BJ89,I$15,_xlfn.XLOOKUP($BA89,仮想キートップ,キー位置),I$16,_xlfn.XLOOKUP($BA89,仮想キートップ,キー位置),I$17))),"")</f>
        <v/>
      </c>
      <c r="K89" s="101" t="str">
        <f t="shared" ref="K89:K152" si="83">IF(AND($AB89=3,$AC89="C"),_xlfn.CONCAT(IF($AQ89=1,"",_xlfn.CONCAT(I$5,IF(OR($BJ89="",$BJ89=$BG89),"",I$6),I$7,_xlfn.XLOOKUP($BA89,仮想キートップ,キー位置),I$10,_xlfn.XLOOKUP($BB89,仮想キートップ,キー位置),I$11,_xlfn.XLOOKUP($AZ89,仮想キートップ,入力コード),I$12,$BG89,I$15,_xlfn.XLOOKUP($AZ89,仮想キートップ,キー位置),I$16,_xlfn.XLOOKUP($AZ89,仮想キートップ,キー位置),I$17)),I$5,IF(OR($BJ89="",$BJ89=$BG89),"",I$6),I$8,_xlfn.XLOOKUP($BA89,仮想キートップ,キー位置),I$10,_xlfn.XLOOKUP($BB89,仮想キートップ,キー位置),I$11,_xlfn.XLOOKUP($AZ89,仮想キートップ,入力コード),IF(AND(_xlfn.XLOOKUP($BC89,ひらがな,移動単位)=2,LEFT($BC89)=$AP89),_xlfn.CONCAT(I$14,_xlfn.XLOOKUP(_xlfn.CONCAT("(",RIGHT($BC89),")"),ひらがな,ローマ字コード)),_xlfn.CONCAT(I$13,$BG89)),I$15,_xlfn.XLOOKUP($AZ89,仮想キートップ,キー位置),I$16,_xlfn.XLOOKUP($AZ89,仮想キートップ,キー位置),I$17,I$5,IF(OR($BJ89="",$BJ89=$BG89),"",I$6),I$9,_xlfn.XLOOKUP($BA89,仮想キートップ,キー位置),I$10,_xlfn.XLOOKUP($BB89,仮想キートップ,キー位置),I$11,_xlfn.XLOOKUP($AZ89,仮想キートップ,入力コード),I$14,$BG89,I$15,_xlfn.XLOOKUP($AZ89,仮想キートップ,キー位置),I$16,_xlfn.XLOOKUP($AZ89,仮想キートップ,キー位置),I$17,IF(OR($BJ89="",$BJ89=$BG89),"",_xlfn.CONCAT(IF($AQ89=1,"",_xlfn.CONCAT(I$5,I$7,_xlfn.XLOOKUP($BA89,仮想キートップ,キー位置),I$10,_xlfn.XLOOKUP($BB89,仮想キートップ,キー位置),I$11,_xlfn.XLOOKUP($AZ89,仮想キートップ,入力コード),I$12,$BJ89,I$15,_xlfn.XLOOKUP($AZ89,仮想キートップ,キー位置),I$16,_xlfn.XLOOKUP($AZ89,仮想キートップ,キー位置),I$17)),I$5,I$8,_xlfn.XLOOKUP($BA89,仮想キートップ,キー位置),I$10,_xlfn.XLOOKUP($BB89,仮想キートップ,キー位置),I$11,_xlfn.XLOOKUP($AZ89,仮想キートップ,入力コード),I$13,$BJ89,I$15,_xlfn.XLOOKUP($AZ89,仮想キートップ,キー位置),I$16,_xlfn.XLOOKUP($AZ89,仮想キートップ,キー位置),I$17,I$5,I$9,_xlfn.XLOOKUP($BA89,仮想キートップ,キー位置),I$10,_xlfn.XLOOKUP($BB89,仮想キートップ,キー位置),I$11,_xlfn.XLOOKUP($AZ89,仮想キートップ,入力コード),I$14,$BJ89,I$15,_xlfn.XLOOKUP($AZ89,仮想キートップ,キー位置),I$16,_xlfn.XLOOKUP($AZ89,仮想キートップ,キー位置),I$17))),"")</f>
        <v/>
      </c>
      <c r="L89" s="101" t="str">
        <f t="shared" ref="L89:L152" si="84">IF(AND($AB89=2,$AC89="A"),_xlfn.CONCAT(L$3,$AZ89," &amp; ",$BA89," → ",$BC89,CLEAN($BD89),L$4,IF(OR($BJ89="",$BJ89=$BG89),"",L$6),L$7,_xlfn.XLOOKUP($AZ89,仮想キートップ,キー位置),IF(AND($AT89&lt;&gt;"",$BG89=$BI89),L$10,L$9),_xlfn.XLOOKUP($BA89,仮想キートップ,入力コード),L$11,IF($AV89="",_xlfn.CONCAT($BG89,","),""),L$13,_xlfn.XLOOKUP($BA89,仮想キートップ,キー位置),L$14,$AG89,IF($AV89="",L$15,_xlfn.CONCAT(L$16,$BG89,L$17)),_xlfn.XLOOKUP($BA89,仮想キートップ,キー位置),L$18,L$5,IF(OR($BJ89="",$BJ89=$BG89),"",L$6),L$8,_xlfn.XLOOKUP($AZ89,仮想キートップ,キー位置),IF(AND($AT89&lt;&gt;"",$BG89=$BI89),L$10,L$9),_xlfn.XLOOKUP($BA89,仮想キートップ,入力コード),L$12,IF($AV89="",_xlfn.CONCAT($BG89,","),""),L$13,_xlfn.XLOOKUP($BA89,仮想キートップ,キー位置),L$14,$AG89,IF($AV89="",L$15,_xlfn.CONCAT(L$16,$BG89,L$17)),_xlfn.XLOOKUP($BA89,仮想キートップ,キー位置),L$18,IF(OR($BJ89="",$BJ89=$BG89),"",_xlfn.CONCAT(L$5,L$7,_xlfn.XLOOKUP($AZ89,仮想キートップ,キー位置),IF(AND($AT89&lt;&gt;"",$BG89=$BI89),L$10,L$9),_xlfn.XLOOKUP($BA89,仮想キートップ,入力コード),L$11,IF($AV89="",_xlfn.CONCAT($BJ89,","),""),L$13,_xlfn.XLOOKUP($BA89,仮想キートップ,キー位置),L$14,$AG89,IF($AV89="",L$15,_xlfn.CONCAT(L$16,$BJ89,L$17)),_xlfn.XLOOKUP($BA89,仮想キートップ,キー位置),L$18,L$5,L$8,_xlfn.XLOOKUP($AZ89,仮想キートップ,キー位置),IF(AND($AT89&lt;&gt;"",$BG89=$BI89),L$10,L$9),_xlfn.XLOOKUP($BA89,仮想キートップ,入力コード),L$12,IF($AV89="",_xlfn.CONCAT($BJ89,","),""),L$13,_xlfn.XLOOKUP($BA89,仮想キートップ,キー位置),L$14,$AG89,IF($AV89="",L$15,_xlfn.CONCAT(L$16,$BJ89,L$17)),_xlfn.XLOOKUP($BA89,仮想キートップ,キー位置),L$18))),"")</f>
        <v/>
      </c>
      <c r="M89" s="101" t="str">
        <f t="shared" ref="M89:M152" si="85">IF(AND($AB89=2,$AC89="A"),_xlfn.CONCAT(L$5,IF(OR($BJ89="",$BJ89=$BG89),"",L$6),L$7,_xlfn.XLOOKUP($BA89,仮想キートップ,キー位置),IF(AND($AT89&lt;&gt;"",$BG89=$BI89),L$10,L$9),_xlfn.XLOOKUP($AZ89,仮想キートップ,入力コード),L$11,IF($AV89="",_xlfn.CONCAT($BG89,","),""),L$13,_xlfn.XLOOKUP($AZ89,仮想キートップ,キー位置),L$14,$AG89,IF($AV89="",L$15,_xlfn.CONCAT(L$16,$BG89,L$17)),_xlfn.XLOOKUP($AZ89,仮想キートップ,キー位置),L$18,L$5,IF(OR($BJ89="",$BJ89=$BG89),"",L$6),L$8,_xlfn.XLOOKUP($BA89,仮想キートップ,キー位置),IF(AND($AT89&lt;&gt;"",$BG89=$BI89),L$10,L$9),_xlfn.XLOOKUP($AZ89,仮想キートップ,入力コード),L$12,IF($AV89="",_xlfn.CONCAT($BG89,","),""),L$13,_xlfn.XLOOKUP($AZ89,仮想キートップ,キー位置),L$14,$AG89,IF($AV89="",L$15,_xlfn.CONCAT(L$16,$BG89,L$17)),_xlfn.XLOOKUP($AZ89,仮想キートップ,キー位置),L$18,IF(OR($BJ89="",$BJ89=$BG89),"",_xlfn.CONCAT(L$5,L$7,_xlfn.XLOOKUP($BA89,仮想キートップ,キー位置),IF(AND($AT89&lt;&gt;"",$BG89=$BI89),L$10,L$9),_xlfn.XLOOKUP($AZ89,仮想キートップ,入力コード),L$11,IF($AV89="",_xlfn.CONCAT($BJ89,","),""),L$13,_xlfn.XLOOKUP($AZ89,仮想キートップ,キー位置),L$14,$AG89,IF($AV89="",L$15,_xlfn.CONCAT(L$16,$BJ89,L$17)),_xlfn.XLOOKUP($AZ89,仮想キートップ,キー位置),L$18,L$5,L$8,_xlfn.XLOOKUP($BA89,仮想キートップ,キー位置),IF(AND($AT89&lt;&gt;"",$BG89=$BI89),L$10,L$9),_xlfn.XLOOKUP($AZ89,仮想キートップ,入力コード),L$12,IF($AV89="",_xlfn.CONCAT($BJ89,","),""),L$13,_xlfn.XLOOKUP($AZ89,仮想キートップ,キー位置),L$14,$AG89,IF($AV89="",L$15,_xlfn.CONCAT(L$16,$BJ89,L$17)),_xlfn.XLOOKUP($AZ89,仮想キートップ,キー位置),L$18))),"")</f>
        <v/>
      </c>
      <c r="N89" s="101" t="str">
        <f t="shared" ref="N89:N152" si="86">IF(AND($AB89=2,$AC89="B"),_xlfn.CONCAT(N$3,$AZ89," &amp; ",$BA89," → ",$BC89,CLEAN($BD89),N$4,IF(OR($BJ89="",$BJ89=$BG89),"",N$6),N$7,_xlfn.XLOOKUP($AZ89,仮想キートップ,キー位置),IF(AND($AT89&lt;&gt;"",$BG89=$BI89),N$10,N$9),_xlfn.XLOOKUP($BA89,仮想キートップ,入力コード),N$11,IF($AV89="",_xlfn.CONCAT($BG89,","),""),N$13,_xlfn.XLOOKUP($BA89,仮想キートップ,キー位置),N$14,$AG89,IF($AV89="",N$15,_xlfn.CONCAT(N$16,$BG89,N$17)),_xlfn.XLOOKUP($BA89,仮想キートップ,キー位置),N$18,N$5,IF(OR($BJ89="",$BJ89=$BG89),"",N$6),N$8,_xlfn.XLOOKUP($AZ89,仮想キートップ,キー位置),IF(AND($AT89&lt;&gt;"",$BG89=$BI89),N$10,N$9),_xlfn.XLOOKUP($BA89,仮想キートップ,入力コード),N$12,IF($AV89="",_xlfn.CONCAT($BG89,","),""),N$13,_xlfn.XLOOKUP($BA89,仮想キートップ,キー位置),N$14,$AG89,IF($AV89="",N$15,_xlfn.CONCAT(N$16,$BG89,N$17)),_xlfn.XLOOKUP($BA89,仮想キートップ,キー位置),N$18,IF(OR($BJ89="",$BJ89=$BG89),"",_xlfn.CONCAT(N$5,N$7,_xlfn.XLOOKUP($AZ89,仮想キートップ,キー位置),IF(AND($AT89&lt;&gt;"",$BG89=$BI89),N$10,N$9),_xlfn.XLOOKUP($BA89,仮想キートップ,入力コード),N$11,IF($AV89="",_xlfn.CONCAT($BJ89,","),""),N$13,_xlfn.XLOOKUP($BA89,仮想キートップ,キー位置),N$14,$AG89,IF($AV89="",N$15,_xlfn.CONCAT(N$16,$BJ89,N$17)),_xlfn.XLOOKUP($BA89,仮想キートップ,キー位置),N$18,N$5,N$8,_xlfn.XLOOKUP($AZ89,仮想キートップ,キー位置),IF(AND($AT89&lt;&gt;"",$BG89=$BI89),N$10,N$9),_xlfn.XLOOKUP($BA89,仮想キートップ,入力コード),N$12,IF($AV89="",_xlfn.CONCAT($BJ89,","),""),N$13,_xlfn.XLOOKUP($BA89,仮想キートップ,キー位置),N$14,$AG89,IF($AV89="",N$15,_xlfn.CONCAT(N$16,$BJ89,N$17)),_xlfn.XLOOKUP($BA89,仮想キートップ,キー位置),N$18))),"")</f>
        <v/>
      </c>
      <c r="O89" s="101" t="str">
        <f t="shared" ref="O89:O152" si="87">IF(AND($AB89=2,$AC89="B"),_xlfn.CONCAT(N$5,IF(OR($BJ89="",$BJ89=$BG89),"",N$6),N$7,_xlfn.XLOOKUP($BA89,仮想キートップ,キー位置),IF(AND($AT89&lt;&gt;"",$BG89=$BI89),N$10,N$9),_xlfn.XLOOKUP($AZ89,仮想キートップ,入力コード),N$11,IF($AV89="",_xlfn.CONCAT($BG89,","),""),N$13,_xlfn.XLOOKUP($AZ89,仮想キートップ,キー位置),N$14,$AG89,IF($AV89="",N$15,_xlfn.CONCAT(N$16,$BG89,N$17)),_xlfn.XLOOKUP($AZ89,仮想キートップ,キー位置),N$18,N$5,IF(OR($BJ89="",$BJ89=$BG89),"",N$6),N$8,_xlfn.XLOOKUP($BA89,仮想キートップ,キー位置),IF(AND($AT89&lt;&gt;"",$BG89=$BI89),N$10,N$9),_xlfn.XLOOKUP($AZ89,仮想キートップ,入力コード),N$12,IF($AV89="",_xlfn.CONCAT($BG89,","),""),N$13,_xlfn.XLOOKUP($AZ89,仮想キートップ,キー位置),N$14,$AG89,IF($AV89="",N$15,_xlfn.CONCAT(N$16,$BG89,N$17)),_xlfn.XLOOKUP($AZ89,仮想キートップ,キー位置),N$18,IF(OR($BJ89="",$BJ89=$BG89),"",_xlfn.CONCAT(N$5,N$7,_xlfn.XLOOKUP($BA89,仮想キートップ,キー位置),IF(AND($AT89&lt;&gt;"",$BG89=$BI89),N$10,N$9),_xlfn.XLOOKUP($AZ89,仮想キートップ,入力コード),N$11,IF($AV89="",_xlfn.CONCAT($BJ89,","),""),N$13,_xlfn.XLOOKUP($AZ89,仮想キートップ,キー位置),N$14,$AG89,IF($AV89="",N$15,_xlfn.CONCAT(N$16,$BJ89,N$17)),_xlfn.XLOOKUP($AZ89,仮想キートップ,キー位置),N$18,N$5,N$8,_xlfn.XLOOKUP($BA89,仮想キートップ,キー位置),IF(AND($AT89&lt;&gt;"",$BG89=$BI89),N$10,N$9),_xlfn.XLOOKUP($AZ89,仮想キートップ,入力コード),N$12,IF($AV89="",_xlfn.CONCAT($BJ89,","),""),N$13,_xlfn.XLOOKUP($AZ89,仮想キートップ,キー位置),N$14,$AG89,IF($AV89="",N$15,_xlfn.CONCAT(N$16,$BJ89,N$17)),_xlfn.XLOOKUP($AZ89,仮想キートップ,キー位置),N$18))),"")</f>
        <v/>
      </c>
      <c r="P89" s="101" t="str">
        <f t="shared" ref="P89:P152" si="88">IF(AND($AB89=2,$AC89="C"),_xlfn.CONCAT(P$3,$AZ89," &amp; ",$BA89," → ",$BC89,CLEAN($BD89),P$4,IF(OR($BJ89="",$BJ89=$BG89),"",P$6),P$7,_xlfn.XLOOKUP($AZ89,仮想キートップ,キー位置),IF(AND($AT89&lt;&gt;"",$BG89=$BI89),P$10,P$9),_xlfn.XLOOKUP($BA89,仮想キートップ,入力コード),P$11,IF($AV89="",_xlfn.CONCAT($BG89,","),""),P$13,_xlfn.XLOOKUP($BA89,仮想キートップ,キー位置),P$14,$AG89,IF($AV89="",P$15,_xlfn.CONCAT(P$16,$BG89,P$17)),_xlfn.XLOOKUP($BA89,仮想キートップ,キー位置),P$18,P$5,IF(OR($BJ89="",$BJ89=$BG89),"",P$6),P$8,_xlfn.XLOOKUP($AZ89,仮想キートップ,キー位置),IF(AND($AT89&lt;&gt;"",$BG89=$BI89),P$10,P$9),_xlfn.XLOOKUP($BA89,仮想キートップ,入力コード),P$12,IF($AV89="",_xlfn.CONCAT($BG89,","),""),P$13,_xlfn.XLOOKUP($BA89,仮想キートップ,キー位置),P$14,$AG89,IF($AV89="",P$15,_xlfn.CONCAT(P$16,$BG89,P$17)),_xlfn.XLOOKUP($BA89,仮想キートップ,キー位置),P$18,IF(OR($BJ89="",$BJ89=$BG89),"",_xlfn.CONCAT(P$5,P$7,_xlfn.XLOOKUP($AZ89,仮想キートップ,キー位置),IF(AND($AT89&lt;&gt;"",$BG89=$BI89),P$10,P$9),_xlfn.XLOOKUP($BA89,仮想キートップ,入力コード),P$11,IF($AV89="",_xlfn.CONCAT($BJ89,","),""),P$13,_xlfn.XLOOKUP($BA89,仮想キートップ,キー位置),P$14,$AG89,IF($AV89="",P$15,_xlfn.CONCAT(P$16,$BJ89,P$17)),_xlfn.XLOOKUP($BA89,仮想キートップ,キー位置),P$18,P$5,P$8,_xlfn.XLOOKUP($AZ89,仮想キートップ,キー位置),IF(AND($AT89&lt;&gt;"",$BG89=$BI89),P$10,P$9),_xlfn.XLOOKUP($BA89,仮想キートップ,入力コード),P$12,IF($AV89="",_xlfn.CONCAT($BJ89,","),""),P$13,_xlfn.XLOOKUP($BA89,仮想キートップ,キー位置),P$14,$AG89,IF($AV89="",P$15,_xlfn.CONCAT(P$16,$BJ89,P$17)),_xlfn.XLOOKUP($BA89,仮想キートップ,キー位置),P$18))),"")</f>
        <v/>
      </c>
      <c r="Q89" s="101" t="str">
        <f t="shared" ref="Q89:Q152" si="89">IF(AND($AB89=2,$AC89="C"),_xlfn.CONCAT(P$5,IF(OR($BJ89="",$BJ89=$BG89),"",P$6),P$7,_xlfn.XLOOKUP($BA89,仮想キートップ,キー位置),IF(AND($AT89&lt;&gt;"",$BG89=$BI89),P$10,P$9),_xlfn.XLOOKUP($AZ89,仮想キートップ,入力コード),P$11,IF($AV89="",_xlfn.CONCAT($BG89,","),""),P$13,_xlfn.XLOOKUP($AZ89,仮想キートップ,キー位置),P$14,$AG89,IF($AV89="",P$15,_xlfn.CONCAT(P$16,$BG89,P$17)),_xlfn.XLOOKUP($AZ89,仮想キートップ,キー位置),P$18,P$5,IF(OR($BJ89="",$BJ89=$BG89),"",P$6),P$8,_xlfn.XLOOKUP($BA89,仮想キートップ,キー位置),IF(AND($AT89&lt;&gt;"",$BG89=$BI89),P$10,P$9),_xlfn.XLOOKUP($AZ89,仮想キートップ,入力コード),P$12,IF($AV89="",_xlfn.CONCAT($BG89,","),""),P$13,_xlfn.XLOOKUP($AZ89,仮想キートップ,キー位置),P$14,$AG89,IF($AV89="",P$15,_xlfn.CONCAT(P$16,$BG89,P$17)),_xlfn.XLOOKUP($AZ89,仮想キートップ,キー位置),P$18,IF(OR($BJ89="",$BJ89=$BG89),"",_xlfn.CONCAT(P$5,P$7,_xlfn.XLOOKUP($BA89,仮想キートップ,キー位置),IF(AND($AT89&lt;&gt;"",$BG89=$BI89),P$10,P$9),_xlfn.XLOOKUP($AZ89,仮想キートップ,入力コード),P$11,IF($AV89="",_xlfn.CONCAT($BJ89,","),""),P$13,_xlfn.XLOOKUP($AZ89,仮想キートップ,キー位置),P$14,$AG89,IF($AV89="",P$15,_xlfn.CONCAT(P$16,$BJ89,P$17)),_xlfn.XLOOKUP($AZ89,仮想キートップ,キー位置),P$18,P$5,P$8,_xlfn.XLOOKUP($BA89,仮想キートップ,キー位置),IF(AND($AT89&lt;&gt;"",$BG89=$BI89),P$10,P$9),_xlfn.XLOOKUP($AZ89,仮想キートップ,入力コード),P$12,IF($AV89="",_xlfn.CONCAT($BJ89,","),""),P$13,_xlfn.XLOOKUP($AZ89,仮想キートップ,キー位置),P$14,$AG89,IF($AV89="",P$15,_xlfn.CONCAT(P$16,$BJ89,P$17)),_xlfn.XLOOKUP($AZ89,仮想キートップ,キー位置),P$18))),"")</f>
        <v/>
      </c>
      <c r="R89" s="101" t="str">
        <f t="shared" ref="R89:R152" si="90">IF(AND($AB89=1,$AC89="A"),_xlfn.CONCAT(R$3,$AZ89,R$4,IF(OR($BJ89="",$BJ89=$BG89),"",R$6),R$7,IF(_xlfn.XLOOKUP($AZ89,仮想キートップ,十六進数文字)=0,R$9,R$10),_xlfn.XLOOKUP($AZ89,仮想キートップ,入力コード),R$11,$BG89,R$12,_xlfn.XLOOKUP($AZ89,仮想キートップ,キー位置),R$13,IF($AG89=0,0,2),R$14,_xlfn.XLOOKUP($AZ89,仮想キートップ,キー位置),R$15,R$5,IF(OR($BJ89="",$BJ89=$BG89),"",R$6),R$8,IF(_xlfn.XLOOKUP($AZ89,仮想キートップ,十六進数文字)=0,R$9,R$10),_xlfn.XLOOKUP($AZ89,仮想キートップ,入力コード),R$11,$BG89,R$12,_xlfn.XLOOKUP($AZ89,仮想キートップ,キー位置),R$13,$AG89,R$14,_xlfn.XLOOKUP($AZ89,仮想キートップ,キー位置),R$15,IF(OR($BJ89="",$BJ89=$BG89),"",_xlfn.CONCAT(R$5,R$7,IF(_xlfn.XLOOKUP($AZ89,仮想キートップ,十六進数文字)=0,R$9,R$10),_xlfn.XLOOKUP($AZ89,仮想キートップ,入力コード),R$11,$BJ89,R$12,_xlfn.XLOOKUP($AZ89,仮想キートップ,キー位置),R$13,IF($AG89=0,0,2),R$14,_xlfn.XLOOKUP($AZ89,仮想キートップ,キー位置),R$15,R$5,R$8,IF(_xlfn.XLOOKUP($AZ89,仮想キートップ,十六進数文字)=0,R$9,R$10),_xlfn.XLOOKUP($AZ89,仮想キートップ,入力コード),R$11,$BJ89,R$12,_xlfn.XLOOKUP($AZ89,仮想キートップ,キー位置),R$13,$AG89,R$14,_xlfn.XLOOKUP($AZ89,仮想キートップ,キー位置),R$15))),"")</f>
        <v/>
      </c>
      <c r="S89" s="101" t="str">
        <f t="shared" ref="S89:S152" si="91">IF(AND($AB89=1,$AC89="B"),_xlfn.CONCAT(S$3,$AZ89,S$4,IF(OR($BJ89="",$BJ89=$BG89),"",S$6),S$7,IF(_xlfn.XLOOKUP($AZ89,仮想キートップ,十六進数文字)=0,S$9,S$10),_xlfn.XLOOKUP($AZ89,仮想キートップ,入力コード),S$11,$BG89,S$12,_xlfn.XLOOKUP($AZ89,仮想キートップ,キー位置),S$13,IF($AG89=0,0,2),S$14,_xlfn.XLOOKUP($AZ89,仮想キートップ,キー位置),S$15,S$5,IF(OR($BJ89="",$BJ89=$BG89),"",S$6),S$8,IF(_xlfn.XLOOKUP($AZ89,仮想キートップ,十六進数文字)=0,S$9,S$10),_xlfn.XLOOKUP($AZ89,仮想キートップ,入力コード),S$11,$BG89,S$12,_xlfn.XLOOKUP($AZ89,仮想キートップ,キー位置),S$13,$AG89,S$14,_xlfn.XLOOKUP($AZ89,仮想キートップ,キー位置),S$15,IF(OR($BJ89="",$BJ89=$BG89),"",_xlfn.CONCAT(S$5,S$7,IF(_xlfn.XLOOKUP($AZ89,仮想キートップ,十六進数文字)=0,S$9,S$10),_xlfn.XLOOKUP($AZ89,仮想キートップ,入力コード),S$11,$BJ89,S$12,_xlfn.XLOOKUP($AZ89,仮想キートップ,キー位置),S$13,IF($AG89=0,0,2),S$14,_xlfn.XLOOKUP($AZ89,仮想キートップ,キー位置),S$15,S$5,S$8,IF(_xlfn.XLOOKUP($AZ89,仮想キートップ,十六進数文字)=0,S$9,S$10),_xlfn.XLOOKUP($AZ89,仮想キートップ,入力コード),S$11,$BJ89,S$12,_xlfn.XLOOKUP($AZ89,仮想キートップ,キー位置),S$13,$AG89,S$14,_xlfn.XLOOKUP($AZ89,仮想キートップ,キー位置),S$15))),"")</f>
        <v/>
      </c>
      <c r="T89" s="101" t="str">
        <f t="shared" ref="T89:T152" si="92">IF(AND($AB89=1,$AC89="C"),_xlfn.CONCAT(T$3,$AZ89,T$4,IF(OR($BJ89="",$BJ89=$BG89),"",T$6),T$7,IF(_xlfn.XLOOKUP($AZ89,仮想キートップ,十六進数文字)=0,T$9,T$10),_xlfn.XLOOKUP($AZ89,仮想キートップ,入力コード),T$11,$BG89,T$12,_xlfn.XLOOKUP($AZ89,仮想キートップ,キー位置),T$13,IF($AG89=0,0,2),T$14,_xlfn.XLOOKUP($AZ89,仮想キートップ,キー位置),T$15,T$5,IF(OR($BJ89="",$BJ89=$BG89),"",T$6),T$8,IF(_xlfn.XLOOKUP($AZ89,仮想キートップ,十六進数文字)=0,T$9,T$10),_xlfn.XLOOKUP($AZ89,仮想キートップ,入力コード),T$11,$BG89,T$12,_xlfn.XLOOKUP($AZ89,仮想キートップ,キー位置),T$13,$AG89,T$14,_xlfn.XLOOKUP($AZ89,仮想キートップ,キー位置),T$15,IF(OR($BJ89="",$BJ89=$BG89),"",_xlfn.CONCAT(T$5,T$7,IF(_xlfn.XLOOKUP($AZ89,仮想キートップ,十六進数文字)=0,T$9,T$10),_xlfn.XLOOKUP($AZ89,仮想キートップ,入力コード),T$11,$BJ89,T$12,_xlfn.XLOOKUP($AZ89,仮想キートップ,キー位置),T$13,IF($AG89=0,0,2),T$14,_xlfn.XLOOKUP($AZ89,仮想キートップ,キー位置),T$15,T$5,T$8,IF(_xlfn.XLOOKUP($AZ89,仮想キートップ,十六進数文字)=0,T$9,T$10),_xlfn.XLOOKUP($AZ89,仮想キートップ,入力コード),T$11,$BJ89,T$12,_xlfn.XLOOKUP($AZ89,仮想キートップ,キー位置),T$13,$AG89,T$14,_xlfn.XLOOKUP($AZ89,仮想キートップ,キー位置),T$15))),"")</f>
        <v/>
      </c>
      <c r="U89" s="329"/>
      <c r="V89" s="107" t="str">
        <f t="shared" ref="V89:V152" si="93">IF(AND($AT89&lt;&gt;"",$AB89=3,OR($BG89&lt;&gt;$BI89,AND($BK89&lt;&gt;"",$BK89&lt;&gt;$BI89))),_xlfn.CONCAT(V$3,PROPER(_xlfn.XLOOKUP($AZ89,仮想キートップ,入力コード)),", ",PROPER(_xlfn.XLOOKUP($BA89,仮想キートップ,入力コード))," &amp; ",PROPER(_xlfn.XLOOKUP($BB89,仮想キートップ,入力コード))," → ",$BC89,CLEAN($BD89),IF(OR($BK89="",$BK89=$BI89),_xlfn.CONCAT(V$4,V$7,_xlfn.XLOOKUP($AZ89,仮想キートップ,キー位置),V$10,_xlfn.XLOOKUP($BA89,仮想キートップ,キー位置),V$11,_xlfn.XLOOKUP($BB89,仮想キートップ,入力コード),V$12,$BI89,V$15,_xlfn.XLOOKUP($BB89,仮想キートップ,キー位置),V$16,_xlfn.XLOOKUP($BB89,仮想キートップ,キー位置),V$17,V$5,V$8,_xlfn.XLOOKUP($AZ89,仮想キートップ,キー位置),V$10,_xlfn.XLOOKUP($BA89,仮想キートップ,キー位置),V$11,_xlfn.XLOOKUP($BB89,仮想キートップ,入力コード),V$13,$BI89,V$15,_xlfn.XLOOKUP($BB89,仮想キートップ,キー位置),V$16,_xlfn.XLOOKUP($BB89,仮想キートップ,キー位置),V$17,V$5,V$9,_xlfn.XLOOKUP($AZ89,仮想キートップ,キー位置),V$10,_xlfn.XLOOKUP($BA89,仮想キートップ,キー位置),V$11,_xlfn.XLOOKUP($BB89,仮想キートップ,入力コード),V$14,$BI89,V$15,_xlfn.XLOOKUP($BB89,仮想キートップ,キー位置),V$16,_xlfn.XLOOKUP($BB89,仮想キートップ,キー位置),V$17),_xlfn.CONCAT(V$4,V$6,V$7,_xlfn.XLOOKUP($AZ89,仮想キートップ,キー位置),V$10,_xlfn.XLOOKUP($BA89,仮想キートップ,キー位置),V$11,_xlfn.XLOOKUP($BB89,仮想キートップ,入力コード),V$12,$BI89,V$15,_xlfn.XLOOKUP($BB89,仮想キートップ,キー位置),V$16,_xlfn.XLOOKUP($BB89,仮想キートップ,キー位置),V$17,V$5,V$6,V$8,_xlfn.XLOOKUP($AZ89,仮想キートップ,キー位置),V$10,_xlfn.XLOOKUP($BA89,仮想キートップ,キー位置),V$11,_xlfn.XLOOKUP($BB89,仮想キートップ,入力コード),V$13,$BI89,V$15,_xlfn.XLOOKUP($BB89,仮想キートップ,キー位置),V$16,_xlfn.XLOOKUP($BB89,仮想キートップ,キー位置),V$17,V$5,V$6,V$9,_xlfn.XLOOKUP($AZ89,仮想キートップ,キー位置),V$10,_xlfn.XLOOKUP($BA89,仮想キートップ,キー位置),V$11,_xlfn.XLOOKUP($BB89,仮想キートップ,入力コード),V$14,$BI89,V$15,_xlfn.XLOOKUP($BB89,仮想キートップ,キー位置),V$16,_xlfn.XLOOKUP($BB89,仮想キートップ,キー位置),V$17,V$5,V$7,_xlfn.XLOOKUP($AZ89,仮想キートップ,キー位置),V$10,_xlfn.XLOOKUP($BA89,仮想キートップ,キー位置),V$11,_xlfn.XLOOKUP($BB89,仮想キートップ,入力コード),V$12,$BK89,V$15,_xlfn.XLOOKUP($BB89,仮想キートップ,キー位置),V$16,_xlfn.XLOOKUP($BB89,仮想キートップ,キー位置),V$17,V$5,V$8,_xlfn.XLOOKUP($AZ89,仮想キートップ,キー位置),V$10,_xlfn.XLOOKUP($BA89,仮想キートップ,キー位置),V$11,_xlfn.XLOOKUP($BB89,仮想キートップ,入力コード),V$13,$BK89,V$15,_xlfn.XLOOKUP($BB89,仮想キートップ,キー位置),V$16,_xlfn.XLOOKUP($BB89,仮想キートップ,キー位置),V$17,V$5,V$9,_xlfn.XLOOKUP($AZ89,仮想キートップ,キー位置),V$10,_xlfn.XLOOKUP($BA89,仮想キートップ,キー位置),V$11,_xlfn.XLOOKUP($BB89,仮想キートップ,入力コード),V$14,$BK89,V$15,_xlfn.XLOOKUP($BB89,仮想キートップ,キー位置),V$16,_xlfn.XLOOKUP($BB89,仮想キートップ,キー位置),V$17))),"")</f>
        <v/>
      </c>
      <c r="W89" s="101" t="str">
        <f t="shared" ref="W89:W152" si="94">IF(AND($AT89&lt;&gt;"",$AB89=3,OR($BG89&lt;&gt;$BI89,AND($BK89&lt;&gt;"",$BK89&lt;&gt;$BI89))),IF(OR($BK89="",$BK89=$BI89),_xlfn.CONCAT(V$5,V$7,_xlfn.XLOOKUP($AZ89,仮想キートップ,キー位置),V$10,_xlfn.XLOOKUP($BB89,仮想キートップ,キー位置),V$11,_xlfn.XLOOKUP($BA89,仮想キートップ,入力コード),V$12,$BI89,V$15,_xlfn.XLOOKUP($BA89,仮想キートップ,キー位置),V$16,_xlfn.XLOOKUP($BA89,仮想キートップ,キー位置),V$17,V$5,V$8,_xlfn.XLOOKUP($AZ89,仮想キートップ,キー位置),V$10,_xlfn.XLOOKUP($BB89,仮想キートップ,キー位置),V$11,_xlfn.XLOOKUP($BA89,仮想キートップ,入力コード),V$13,$BI89,V$15,_xlfn.XLOOKUP($BA89,仮想キートップ,キー位置),V$16,_xlfn.XLOOKUP($BA89,仮想キートップ,キー位置),V$17,V$5,V$9,_xlfn.XLOOKUP($AZ89,仮想キートップ,キー位置),V$10,_xlfn.XLOOKUP($BB89,仮想キートップ,キー位置),V$11,_xlfn.XLOOKUP($BA89,仮想キートップ,入力コード),V$14,$BI89,V$15,_xlfn.XLOOKUP($BA89,仮想キートップ,キー位置),V$16,_xlfn.XLOOKUP($BA89,仮想キートップ,キー位置),V$17),_xlfn.CONCAT(V$5,V$6,V$7,_xlfn.XLOOKUP($AZ89,仮想キートップ,キー位置),V$10,_xlfn.XLOOKUP($BB89,仮想キートップ,キー位置),V$11,_xlfn.XLOOKUP($BA89,仮想キートップ,入力コード),V$12,$BI89,V$15,_xlfn.XLOOKUP($BA89,仮想キートップ,キー位置),V$16,_xlfn.XLOOKUP($BA89,仮想キートップ,キー位置),V$17,V$5,V$6,V$8,_xlfn.XLOOKUP($AZ89,仮想キートップ,キー位置),V$10,_xlfn.XLOOKUP($BB89,仮想キートップ,キー位置),V$11,_xlfn.XLOOKUP($BA89,仮想キートップ,入力コード),V$13,$BI89,V$15,_xlfn.XLOOKUP($BA89,仮想キートップ,キー位置),V$16,_xlfn.XLOOKUP($BA89,仮想キートップ,キー位置),V$17,V$5,V$6,V$9,_xlfn.XLOOKUP($AZ89,仮想キートップ,キー位置),V$10,_xlfn.XLOOKUP($BB89,仮想キートップ,キー位置),V$11,_xlfn.XLOOKUP($BA89,仮想キートップ,入力コード),V$14,$BI89,V$15,_xlfn.XLOOKUP($BA89,仮想キートップ,キー位置),V$16,_xlfn.XLOOKUP($BA89,仮想キートップ,キー位置),V$17,V$5,V$7,_xlfn.XLOOKUP($AZ89,仮想キートップ,キー位置),V$10,_xlfn.XLOOKUP($BB89,仮想キートップ,キー位置),V$11,_xlfn.XLOOKUP($BA89,仮想キートップ,入力コード),V$12,$BK89,V$15,_xlfn.XLOOKUP($BA89,仮想キートップ,キー位置),V$16,_xlfn.XLOOKUP($BA89,仮想キートップ,キー位置),V$17,V$5,V$8,_xlfn.XLOOKUP($AZ89,仮想キートップ,キー位置),V$10,_xlfn.XLOOKUP($BB89,仮想キートップ,キー位置),V$11,_xlfn.XLOOKUP($BA89,仮想キートップ,入力コード),V$13,$BK89,V$15,_xlfn.XLOOKUP($BA89,仮想キートップ,キー位置),V$16,_xlfn.XLOOKUP($BA89,仮想キートップ,キー位置),V$17,V$5,V$9,_xlfn.XLOOKUP($AZ89,仮想キートップ,キー位置),V$10,_xlfn.XLOOKUP($BB89,仮想キートップ,キー位置),V$11,_xlfn.XLOOKUP($BA89,仮想キートップ,入力コード),V$14,$BK89,V$15,_xlfn.XLOOKUP($BA89,仮想キートップ,キー位置),V$16,_xlfn.XLOOKUP($BA89,仮想キートップ,キー位置),V$17)),"")</f>
        <v/>
      </c>
      <c r="X89" s="101" t="str">
        <f t="shared" ref="X89:X152" si="95">IF(AND($AT89&lt;&gt;"",$AB89=3,OR($BG89&lt;&gt;$BI89,AND($BK89&lt;&gt;"",$BK89&lt;&gt;$BI89))),IF(OR($BK89="",$BK89=$BI89),_xlfn.CONCAT(V$5,V$7,_xlfn.XLOOKUP($BA89,仮想キートップ,キー位置),V$10,_xlfn.XLOOKUP($BB89,仮想キートップ,キー位置),V$11,_xlfn.XLOOKUP($AZ89,仮想キートップ,入力コード),V$12,$BI89,V$15,_xlfn.XLOOKUP($AZ89,仮想キートップ,キー位置),V$16,_xlfn.XLOOKUP($AZ89,仮想キートップ,キー位置),V$17,V$5,V$8,_xlfn.XLOOKUP($BA89,仮想キートップ,キー位置),V$10,_xlfn.XLOOKUP($BB89,仮想キートップ,キー位置),V$11,_xlfn.XLOOKUP($AZ89,仮想キートップ,入力コード),V$13,$BI89,V$15,_xlfn.XLOOKUP($AZ89,仮想キートップ,キー位置),V$16,_xlfn.XLOOKUP($AZ89,仮想キートップ,キー位置),V$17,V$5,V$9,_xlfn.XLOOKUP($BA89,仮想キートップ,キー位置),V$10,_xlfn.XLOOKUP($BB89,仮想キートップ,キー位置),V$11,_xlfn.XLOOKUP($AZ89,仮想キートップ,入力コード),V$14,$BI89,V$15,_xlfn.XLOOKUP($AZ89,仮想キートップ,キー位置),V$16,_xlfn.XLOOKUP($AZ89,仮想キートップ,キー位置),V$17),_xlfn.CONCAT(V$5,V$6,V$7,_xlfn.XLOOKUP($BA89,仮想キートップ,キー位置),V$10,_xlfn.XLOOKUP($BB89,仮想キートップ,キー位置),V$11,_xlfn.XLOOKUP($AZ89,仮想キートップ,入力コード),V$12,$BI89,V$15,_xlfn.XLOOKUP($AZ89,仮想キートップ,キー位置),V$16,_xlfn.XLOOKUP($AZ89,仮想キートップ,キー位置),V$17,V$5,V$6,V$8,_xlfn.XLOOKUP($BA89,仮想キートップ,キー位置),V$10,_xlfn.XLOOKUP($BB89,仮想キートップ,キー位置),V$11,_xlfn.XLOOKUP($AZ89,仮想キートップ,入力コード),V$13,$BI89,V$15,_xlfn.XLOOKUP($AZ89,仮想キートップ,キー位置),V$16,_xlfn.XLOOKUP($AZ89,仮想キートップ,キー位置),V$17,V$5,V$6,V$9,_xlfn.XLOOKUP($BA89,仮想キートップ,キー位置),V$10,_xlfn.XLOOKUP($BB89,仮想キートップ,キー位置),V$11,_xlfn.XLOOKUP($AZ89,仮想キートップ,入力コード),V$14,$BI89,V$15,_xlfn.XLOOKUP($AZ89,仮想キートップ,キー位置),V$16,_xlfn.XLOOKUP($AZ89,仮想キートップ,キー位置),V$17,V$5,V$7,_xlfn.XLOOKUP($BA89,仮想キートップ,キー位置),V$10,_xlfn.XLOOKUP($BB89,仮想キートップ,キー位置),V$11,_xlfn.XLOOKUP($AZ89,仮想キートップ,入力コード),V$12,$BK89,V$15,_xlfn.XLOOKUP($AZ89,仮想キートップ,キー位置),V$16,_xlfn.XLOOKUP($AZ89,仮想キートップ,キー位置),V$17,V$5,V$8,_xlfn.XLOOKUP($BA89,仮想キートップ,キー位置),V$10,_xlfn.XLOOKUP($BB89,仮想キートップ,キー位置),V$11,_xlfn.XLOOKUP($AZ89,仮想キートップ,入力コード),V$13,$BK89,V$15,_xlfn.XLOOKUP($AZ89,仮想キートップ,キー位置),V$16,_xlfn.XLOOKUP($AZ89,仮想キートップ,キー位置),V$17,V$5,V$9,_xlfn.XLOOKUP($BA89,仮想キートップ,キー位置),V$10,_xlfn.XLOOKUP($BB89,仮想キートップ,キー位置),V$11,_xlfn.XLOOKUP($AZ89,仮想キートップ,入力コード),V$14,$BK89,V$15,_xlfn.XLOOKUP($AZ89,仮想キートップ,キー位置),V$16,_xlfn.XLOOKUP($AZ89,仮想キートップ,キー位置),V$17)),"")</f>
        <v/>
      </c>
      <c r="Y89" s="108" t="str">
        <f>IF(AND($AT89&lt;&gt;"",$AB89=1),_xlfn.CONCAT(Y$3,PROPER(_xlfn.XLOOKUP($AZ89,入力キー,入力コード)),IF(OR($BK89="",$BK89=$BI89),_xlfn.CONCAT(Y$4,IF($AZ89=_xlfn.XLOOKUP($AZ89,仮想キートップ,入力キー),Y$7,Y$10),_xlfn.XLOOKUP($AZ89,仮想キートップ,入力コード),Y$13,$BI89,Y$14,_xlfn.XLOOKUP($AZ89,仮想キートップ,キー位置),Y$15,_xlfn.XLOOKUP($AZ89,仮想キートップ,キー位置),Y$17,IF($AZ89=_xlfn.XLOOKUP($AZ89,仮想キートップ,入力キー),Y$12,Y$11),_xlfn.XLOOKUP($AZ89,仮想キートップ,入力コード),Y$13,$BI89,Y$14,_xlfn.XLOOKUP($AZ89,仮想キートップ,キー位置),Y$16,_xlfn.XLOOKUP($AZ89,仮想キートップ,キー位置),IF(COUNTA($AT89:$AT$352)&gt;1,Y$17,Y$18)),_xlfn.CONCAT(Y$4,Y$6,IF($AZ89=_xlfn.XLOOKUP($AZ89,仮想キートップ,入力キー),Y$7,Y$10),_xlfn.XLOOKUP($AZ89,仮想キートップ,入力コード),Y$13,$BI89,Y$14,_xlfn.XLOOKUP($AZ89,仮想キートップ,キー位置),Y$15,_xlfn.XLOOKUP($AZ89,仮想キートップ,キー位置),Y$17,IF($AZ89=_xlfn.XLOOKUP($AZ89,仮想キートップ,入力キー),Y$8,Y$9),_xlfn.XLOOKUP($AZ89,仮想キートップ,入力コード),Y$13,$BI89,Y$14,_xlfn.XLOOKUP($AZ89,仮想キートップ,キー位置),Y$16,_xlfn.XLOOKUP($AZ89,仮想キートップ,キー位置),Y$17,Y$5,IF($AZ89=_xlfn.XLOOKUP($AZ89,仮想キートップ,入力キー),Y$7,Y$10),_xlfn.XLOOKUP($AZ89,仮想キートップ,入力コード),Y$13,$BK89,Y$14,_xlfn.XLOOKUP($AZ89,仮想キートップ,キー位置),Y$15,_xlfn.XLOOKUP($AZ89,仮想キートップ,キー位置),Y$17,IF($AZ89=_xlfn.XLOOKUP($AZ89,仮想キートップ,入力キー),Y$12,Y$11),_xlfn.XLOOKUP($AZ89,仮想キートップ,入力コード),Y$13,$BK89,Y$14,_xlfn.XLOOKUP($AZ89,仮想キートップ,キー位置),Y$16,_xlfn.XLOOKUP($AZ89,仮想キートップ,キー位置),IF(COUNTA($AT89:$AT$352)&gt;1,Y$17,Y$18)))),"")</f>
        <v/>
      </c>
      <c r="Z89" s="325"/>
      <c r="AB89" s="28">
        <f t="shared" si="61"/>
        <v>3</v>
      </c>
      <c r="AC89" s="27" t="str">
        <f t="shared" si="62"/>
        <v>A</v>
      </c>
      <c r="AD89" s="27">
        <f t="shared" si="63"/>
        <v>1</v>
      </c>
      <c r="AE89" s="27">
        <f t="shared" si="64"/>
        <v>0</v>
      </c>
      <c r="AF89" s="34">
        <f t="shared" si="65"/>
        <v>8800388022272</v>
      </c>
      <c r="AG89" s="203">
        <f t="shared" si="66"/>
        <v>0</v>
      </c>
      <c r="AH89" s="90"/>
      <c r="AI89" s="466">
        <f t="shared" si="67"/>
        <v>8796093054976</v>
      </c>
      <c r="AJ89" s="57" t="str">
        <f t="shared" si="68"/>
        <v/>
      </c>
      <c r="AK89" s="58">
        <f t="shared" si="69"/>
        <v>0</v>
      </c>
      <c r="AL89" s="56">
        <f t="shared" si="70"/>
        <v>8800387989504</v>
      </c>
      <c r="AM89" s="57" t="str">
        <f t="shared" si="71"/>
        <v/>
      </c>
      <c r="AN89" s="55">
        <f t="shared" si="72"/>
        <v>0</v>
      </c>
      <c r="AO89" s="466">
        <f t="shared" si="73"/>
        <v>4295000064</v>
      </c>
      <c r="AP89" s="57" t="str">
        <f t="shared" si="74"/>
        <v/>
      </c>
      <c r="AQ89" s="58">
        <f t="shared" si="75"/>
        <v>0</v>
      </c>
      <c r="AR89" s="90"/>
      <c r="AS89" s="131">
        <v>316</v>
      </c>
      <c r="AT89" s="2"/>
      <c r="AU89" s="389"/>
      <c r="AV89" s="389"/>
      <c r="AW89" s="13"/>
      <c r="AX89" s="4" t="s">
        <v>296</v>
      </c>
      <c r="AY89" s="16"/>
      <c r="AZ89" s="16" t="s">
        <v>80</v>
      </c>
      <c r="BA89" s="16" t="s">
        <v>306</v>
      </c>
      <c r="BB89" s="115" t="s">
        <v>69</v>
      </c>
      <c r="BC89" s="26" t="s">
        <v>380</v>
      </c>
      <c r="BD89" s="6"/>
      <c r="BE89" s="7"/>
      <c r="BF89" s="15"/>
      <c r="BG89" s="140" t="str">
        <f t="shared" si="76"/>
        <v>{"key_code":"t"},{"key_code":"h"},{"key_code":"i"}</v>
      </c>
      <c r="BH89" s="98"/>
      <c r="BI89" s="140" t="str">
        <f t="shared" si="77"/>
        <v>{"key_code":"t"},{"key_code":"h"},{"key_code":"i"}</v>
      </c>
      <c r="BJ89" s="370"/>
      <c r="BK89" s="371"/>
    </row>
    <row r="90" spans="1:63" ht="21">
      <c r="A90" s="328"/>
      <c r="B90" s="329"/>
      <c r="C90" s="338"/>
      <c r="D90" s="339"/>
      <c r="E90" s="334"/>
      <c r="F90" s="233" t="str">
        <f t="shared" si="78"/>
        <v>{"description":"右半, て &amp; ゆ → てゅ","conditions":[{"type":"variable_if","name":"USC","value":2},{"type":"variable_unless","name":"KC_M","value":0},{"type":"variable_unless","name":"KC_E","value":0},{"input_sources":[{"language":"ja"}],"type":"input_source_if"},{"input_sources":[{"input_mode_id":"Roman$"}],"type":"input_source_unless"}],"from":{"key_code":"p","modifiers":{"optional":["caps_lock"]}},"to":[{"key_code":"delete_or_backspace"},{"key_code":"delete_or_backspace"},{"key_code":"t"},{"key_code":"h"},{"key_code":"u"},{"set_variable":{"name":"KC_P","value":1}},{"set_variable":{"name":"USC","value":0}}],"to_after_key_up":[{"set_variable":{"name":"KC_P","value":0}}],"type":"basic"},{"conditions":[{"type":"variable_unless","name":"USC","value":0},{"type":"variable_unless","name":"KC_M","value":0},{"type":"variable_unless","name":"KC_E","value":0},{"input_sources":[{"language":"ja"}],"type":"input_source_if"},{"input_sources":[{"input_mode_id":"Roman$"}],"type":"input_source_unless"}],"from":{"key_code":"p","modifiers":{"optional":["caps_lock"]}},"to":[{"key_code":"delete_or_backspace"},{"key_code":"t"},{"key_code":"h"},{"key_code":"u"},{"set_variable":{"name":"KC_P","value":1}},{"set_variable":{"name":"USC","value":0}}],"to_after_key_up":[{"set_variable":{"name":"KC_P","value":0}}],"type":"basic"},{"conditions":[{"type":"variable_unless","name":"KC_M","value":0},{"type":"variable_unless","name":"KC_E","value":0},{"input_sources":[{"language":"ja"}],"type":"input_source_if"},{"input_sources":[{"input_mode_id":"Roman$"}],"type":"input_source_unless"}],"from":{"key_code":"p","modifiers":{"optional":["caps_lock"]}},"to":[{"key_code":"t"},{"key_code":"h"},{"key_code":"u"},{"set_variable":{"name":"KC_P","value":1}},{"set_variable":{"name":"USC","value":0}}],"to_after_key_up":[{"set_variable":{"name":"KC_P","value":0}}],"type":"basic"},</v>
      </c>
      <c r="G90" s="101" t="str">
        <f t="shared" si="79"/>
        <v>{"conditions":[{"type":"variable_if","name":"USC","value":2},{"type":"variable_unless","name":"KC_M","value":0},{"type":"variable_unless","name":"KC_P","value":0},{"input_sources":[{"language":"ja"}],"type":"input_source_if"},{"input_sources":[{"input_mode_id":"Roman$"}],"type":"input_source_unless"}],"from":{"key_code":"e","modifiers":{"optional":["caps_lock"]}},"to":[{"key_code":"delete_or_backspace"},{"key_code":"delete_or_backspace"},{"key_code":"t"},{"key_code":"h"},{"key_code":"u"},{"set_variable":{"name":"KC_E","value":1}},{"set_variable":{"name":"USC","value":0}}],"to_after_key_up":[{"set_variable":{"name":"KC_E","value":0}}],"type":"basic"},{"conditions":[{"type":"variable_unless","name":"USC","value":0},{"type":"variable_unless","name":"KC_M","value":0},{"type":"variable_unless","name":"KC_P","value":0},{"input_sources":[{"language":"ja"}],"type":"input_source_if"},{"input_sources":[{"input_mode_id":"Roman$"}],"type":"input_source_unless"}],"from":{"key_code":"e","modifiers":{"optional":["caps_lock"]}},"to":[{"key_code":"delete_or_backspace"},{"key_code":"t"},{"key_code":"h"},{"key_code":"u"},{"set_variable":{"name":"KC_E","value":1}},{"set_variable":{"name":"USC","value":0}}],"to_after_key_up":[{"set_variable":{"name":"KC_E","value":0}}],"type":"basic"},{"conditions":[{"type":"variable_unless","name":"KC_M","value":0},{"type":"variable_unless","name":"KC_P","value":0},{"input_sources":[{"language":"ja"}],"type":"input_source_if"},{"input_sources":[{"input_mode_id":"Roman$"}],"type":"input_source_unless"}],"from":{"key_code":"e","modifiers":{"optional":["caps_lock"]}},"to":[{"key_code":"t"},{"key_code":"h"},{"key_code":"u"},{"set_variable":{"name":"KC_E","value":1}},{"set_variable":{"name":"USC","value":0}}],"to_after_key_up":[{"set_variable":{"name":"KC_E","value":0}}],"type":"basic"},</v>
      </c>
      <c r="H90" s="101" t="str">
        <f t="shared" si="80"/>
        <v>{"conditions":[{"type":"variable_unless","name":"USC","value":0},{"type":"variable_unless","name":"KC_E","value":0},{"type":"variable_unless","name":"KC_P","value":0},{"input_sources":[{"language":"ja"}],"type":"input_source_if"},{"input_sources":[{"input_mode_id":"Roman$"}],"type":"input_source_unless"}],"from":{"key_code":"m","modifiers":{"optional":["caps_lock"]}},"to":[{"key_code":"delete_or_backspace"},{"key_code":"t"},{"key_code":"h"},{"key_code":"u"},{"set_variable":{"name":"KC_M","value":1}},{"set_variable":{"name":"USC","value":0}}],"to_after_key_up":[{"set_variable":{"name":"KC_M","value":0}}],"type":"basic"},{"conditions":[{"type":"variable_unless","name":"KC_E","value":0},{"type":"variable_unless","name":"KC_P","value":0},{"input_sources":[{"language":"ja"}],"type":"input_source_if"},{"input_sources":[{"input_mode_id":"Roman$"}],"type":"input_source_unless"}],"from":{"key_code":"m","modifiers":{"optional":["caps_lock"]}},"to":[{"key_code":"t"},{"key_code":"h"},{"key_code":"u"},{"set_variable":{"name":"KC_M","value":1}},{"set_variable":{"name":"USC","value":0}}],"to_after_key_up":[{"set_variable":{"name":"KC_M","value":0}}],"type":"basic"},</v>
      </c>
      <c r="I90" s="101" t="str">
        <f t="shared" si="81"/>
        <v/>
      </c>
      <c r="J90" s="101" t="str">
        <f t="shared" si="82"/>
        <v/>
      </c>
      <c r="K90" s="101" t="str">
        <f t="shared" si="83"/>
        <v/>
      </c>
      <c r="L90" s="101" t="str">
        <f t="shared" si="84"/>
        <v/>
      </c>
      <c r="M90" s="101" t="str">
        <f t="shared" si="85"/>
        <v/>
      </c>
      <c r="N90" s="101" t="str">
        <f t="shared" si="86"/>
        <v/>
      </c>
      <c r="O90" s="101" t="str">
        <f t="shared" si="87"/>
        <v/>
      </c>
      <c r="P90" s="101" t="str">
        <f t="shared" si="88"/>
        <v/>
      </c>
      <c r="Q90" s="101" t="str">
        <f t="shared" si="89"/>
        <v/>
      </c>
      <c r="R90" s="101" t="str">
        <f t="shared" si="90"/>
        <v/>
      </c>
      <c r="S90" s="101" t="str">
        <f t="shared" si="91"/>
        <v/>
      </c>
      <c r="T90" s="101" t="str">
        <f t="shared" si="92"/>
        <v/>
      </c>
      <c r="U90" s="329"/>
      <c r="V90" s="107" t="str">
        <f t="shared" si="93"/>
        <v/>
      </c>
      <c r="W90" s="101" t="str">
        <f t="shared" si="94"/>
        <v/>
      </c>
      <c r="X90" s="101" t="str">
        <f t="shared" si="95"/>
        <v/>
      </c>
      <c r="Y90" s="108" t="str">
        <f>IF(AND($AT90&lt;&gt;"",$AB90=1),_xlfn.CONCAT(Y$3,PROPER(_xlfn.XLOOKUP($AZ90,入力キー,入力コード)),IF(OR($BK90="",$BK90=$BI90),_xlfn.CONCAT(Y$4,IF($AZ90=_xlfn.XLOOKUP($AZ90,仮想キートップ,入力キー),Y$7,Y$10),_xlfn.XLOOKUP($AZ90,仮想キートップ,入力コード),Y$13,$BI90,Y$14,_xlfn.XLOOKUP($AZ90,仮想キートップ,キー位置),Y$15,_xlfn.XLOOKUP($AZ90,仮想キートップ,キー位置),Y$17,IF($AZ90=_xlfn.XLOOKUP($AZ90,仮想キートップ,入力キー),Y$12,Y$11),_xlfn.XLOOKUP($AZ90,仮想キートップ,入力コード),Y$13,$BI90,Y$14,_xlfn.XLOOKUP($AZ90,仮想キートップ,キー位置),Y$16,_xlfn.XLOOKUP($AZ90,仮想キートップ,キー位置),IF(COUNTA($AT90:$AT$352)&gt;1,Y$17,Y$18)),_xlfn.CONCAT(Y$4,Y$6,IF($AZ90=_xlfn.XLOOKUP($AZ90,仮想キートップ,入力キー),Y$7,Y$10),_xlfn.XLOOKUP($AZ90,仮想キートップ,入力コード),Y$13,$BI90,Y$14,_xlfn.XLOOKUP($AZ90,仮想キートップ,キー位置),Y$15,_xlfn.XLOOKUP($AZ90,仮想キートップ,キー位置),Y$17,IF($AZ90=_xlfn.XLOOKUP($AZ90,仮想キートップ,入力キー),Y$8,Y$9),_xlfn.XLOOKUP($AZ90,仮想キートップ,入力コード),Y$13,$BI90,Y$14,_xlfn.XLOOKUP($AZ90,仮想キートップ,キー位置),Y$16,_xlfn.XLOOKUP($AZ90,仮想キートップ,キー位置),Y$17,Y$5,IF($AZ90=_xlfn.XLOOKUP($AZ90,仮想キートップ,入力キー),Y$7,Y$10),_xlfn.XLOOKUP($AZ90,仮想キートップ,入力コード),Y$13,$BK90,Y$14,_xlfn.XLOOKUP($AZ90,仮想キートップ,キー位置),Y$15,_xlfn.XLOOKUP($AZ90,仮想キートップ,キー位置),Y$17,IF($AZ90=_xlfn.XLOOKUP($AZ90,仮想キートップ,入力キー),Y$12,Y$11),_xlfn.XLOOKUP($AZ90,仮想キートップ,入力コード),Y$13,$BK90,Y$14,_xlfn.XLOOKUP($AZ90,仮想キートップ,キー位置),Y$16,_xlfn.XLOOKUP($AZ90,仮想キートップ,キー位置),IF(COUNTA($AT90:$AT$352)&gt;1,Y$17,Y$18)))),"")</f>
        <v/>
      </c>
      <c r="Z90" s="325"/>
      <c r="AB90" s="28">
        <f t="shared" si="61"/>
        <v>3</v>
      </c>
      <c r="AC90" s="27" t="str">
        <f t="shared" si="62"/>
        <v>A</v>
      </c>
      <c r="AD90" s="27">
        <f t="shared" si="63"/>
        <v>1</v>
      </c>
      <c r="AE90" s="27">
        <f t="shared" si="64"/>
        <v>0</v>
      </c>
      <c r="AF90" s="34">
        <f t="shared" si="65"/>
        <v>8796097249280</v>
      </c>
      <c r="AG90" s="203">
        <f t="shared" si="66"/>
        <v>0</v>
      </c>
      <c r="AH90" s="90"/>
      <c r="AI90" s="466">
        <f t="shared" si="67"/>
        <v>8796093054976</v>
      </c>
      <c r="AJ90" s="57" t="str">
        <f t="shared" si="68"/>
        <v/>
      </c>
      <c r="AK90" s="58">
        <f t="shared" si="69"/>
        <v>0</v>
      </c>
      <c r="AL90" s="56">
        <f t="shared" si="70"/>
        <v>8796097216512</v>
      </c>
      <c r="AM90" s="57" t="str">
        <f t="shared" si="71"/>
        <v/>
      </c>
      <c r="AN90" s="55">
        <f t="shared" si="72"/>
        <v>0</v>
      </c>
      <c r="AO90" s="466">
        <f t="shared" si="73"/>
        <v>4227072</v>
      </c>
      <c r="AP90" s="57" t="str">
        <f t="shared" si="74"/>
        <v>りゅ</v>
      </c>
      <c r="AQ90" s="58">
        <f t="shared" si="75"/>
        <v>1</v>
      </c>
      <c r="AR90" s="90"/>
      <c r="AS90" s="131">
        <v>317</v>
      </c>
      <c r="AT90" s="2"/>
      <c r="AU90" s="389"/>
      <c r="AV90" s="389"/>
      <c r="AW90" s="13"/>
      <c r="AX90" s="4" t="s">
        <v>296</v>
      </c>
      <c r="AY90" s="16"/>
      <c r="AZ90" s="16" t="s">
        <v>80</v>
      </c>
      <c r="BA90" s="16" t="s">
        <v>27</v>
      </c>
      <c r="BB90" s="115" t="s">
        <v>21</v>
      </c>
      <c r="BC90" s="26" t="s">
        <v>381</v>
      </c>
      <c r="BD90" s="6"/>
      <c r="BE90" s="7"/>
      <c r="BF90" s="15"/>
      <c r="BG90" s="140" t="str">
        <f t="shared" si="76"/>
        <v>{"key_code":"t"},{"key_code":"h"},{"key_code":"u"}</v>
      </c>
      <c r="BH90" s="98"/>
      <c r="BI90" s="140" t="str">
        <f t="shared" si="77"/>
        <v>{"key_code":"t"},{"key_code":"h"},{"key_code":"u"}</v>
      </c>
      <c r="BJ90" s="370"/>
      <c r="BK90" s="371"/>
    </row>
    <row r="91" spans="1:63" ht="21">
      <c r="A91" s="328"/>
      <c r="B91" s="329"/>
      <c r="C91" s="338"/>
      <c r="D91" s="339"/>
      <c r="E91" s="334"/>
      <c r="F91" s="233" t="str">
        <f t="shared" si="78"/>
        <v>{"description":"右濁, て &amp; い → でぃ","conditions":[{"type":"variable_unless","name":"USC","value":0},{"type":"variable_unless","name":"KC_J","value":0},{"type":"variable_unless","name":"KC_E","value":0},{"input_sources":[{"language":"ja"}],"type":"input_source_if"},{"input_sources":[{"input_mode_id":"Roman$"}],"type":"input_source_unless"}],"from":{"key_code":"k","modifiers":{"optional":["caps_lock"]}},"to":[{"key_code":"delete_or_backspace"},{"key_code":"d"},{"key_code":"h"},{"key_code":"i"},{"set_variable":{"name":"KC_K","value":1}},{"set_variable":{"name":"USC","value":0}}],"to_after_key_up":[{"set_variable":{"name":"KC_K","value":0}}],"type":"basic"},{"conditions":[{"type":"variable_unless","name":"KC_J","value":0},{"type":"variable_unless","name":"KC_E","value":0},{"input_sources":[{"language":"ja"}],"type":"input_source_if"},{"input_sources":[{"input_mode_id":"Roman$"}],"type":"input_source_unless"}],"from":{"key_code":"k","modifiers":{"optional":["caps_lock"]}},"to":[{"key_code":"d"},{"key_code":"h"},{"key_code":"i"},{"set_variable":{"name":"KC_K","value":1}},{"set_variable":{"name":"USC","value":0}}],"to_after_key_up":[{"set_variable":{"name":"KC_K","value":0}}],"type":"basic"},</v>
      </c>
      <c r="G91" s="101" t="str">
        <f t="shared" si="79"/>
        <v>{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e","modifiers":{"optional":["caps_lock"]}},"to":[{"key_code":"delete_or_backspace"},{"key_code":"delete_or_backspace"},{"key_code":"d"},{"key_code":"h"},{"key_code":"i"},{"set_variable":{"name":"KC_E","value":1}},{"set_variable":{"name":"USC","value":0}}],"to_after_key_up":[{"set_variable":{"name":"KC_E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e","modifiers":{"optional":["caps_lock"]}},"to":[{"key_code":"delete_or_backspace"},{"key_code":"d"},{"key_code":"h"},{"key_code":"i"},{"set_variable":{"name":"KC_E","value":1}},{"set_variable":{"name":"USC","value":0}}],"to_after_key_up":[{"set_variable":{"name":"KC_E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e","modifiers":{"optional":["caps_lock"]}},"to":[{"key_code":"d"},{"key_code":"h"},{"key_code":"i"},{"set_variable":{"name":"KC_E","value":1}},{"set_variable":{"name":"USC","value":0}}],"to_after_key_up":[{"set_variable":{"name":"KC_E","value":0}}],"type":"basic"},</v>
      </c>
      <c r="H91" s="101" t="str">
        <f t="shared" si="80"/>
        <v>{"conditions":[{"type":"variable_if","name":"USC","value":2},{"type":"variable_unless","name":"KC_E","value":0},{"type":"variable_unless","name":"KC_K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d"},{"key_code":"h"},{"key_code":"i"},{"set_variable":{"name":"KC_J","value":1}},{"set_variable":{"name":"USC","value":0}}],"to_after_key_up":[{"set_variable":{"name":"KC_J","value":0}}],"type":"basic"},{"conditions":[{"type":"variable_unless","name":"USC","value":0},{"type":"variable_unless","name":"KC_E","value":0},{"type":"variable_unless","name":"KC_K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h"},{"key_code":"i"},{"set_variable":{"name":"KC_J","value":1}},{"set_variable":{"name":"USC","value":0}}],"to_after_key_up":[{"set_variable":{"name":"KC_J","value":0}}],"type":"basic"},{"conditions":[{"type":"variable_unless","name":"KC_E","value":0},{"type":"variable_unless","name":"KC_K","value":0},{"input_sources":[{"language":"ja"}],"type":"input_source_if"},{"input_sources":[{"input_mode_id":"Roman$"}],"type":"input_source_unless"}],"from":{"key_code":"j","modifiers":{"optional":["caps_lock"]}},"to":[{"key_code":"d"},{"key_code":"h"},{"key_code":"i"},{"set_variable":{"name":"KC_J","value":1}},{"set_variable":{"name":"USC","value":0}}],"to_after_key_up":[{"set_variable":{"name":"KC_J","value":0}}],"type":"basic"},</v>
      </c>
      <c r="I91" s="101" t="str">
        <f t="shared" si="81"/>
        <v/>
      </c>
      <c r="J91" s="101" t="str">
        <f t="shared" si="82"/>
        <v/>
      </c>
      <c r="K91" s="101" t="str">
        <f t="shared" si="83"/>
        <v/>
      </c>
      <c r="L91" s="101" t="str">
        <f t="shared" si="84"/>
        <v/>
      </c>
      <c r="M91" s="101" t="str">
        <f t="shared" si="85"/>
        <v/>
      </c>
      <c r="N91" s="101" t="str">
        <f t="shared" si="86"/>
        <v/>
      </c>
      <c r="O91" s="101" t="str">
        <f t="shared" si="87"/>
        <v/>
      </c>
      <c r="P91" s="101" t="str">
        <f t="shared" si="88"/>
        <v/>
      </c>
      <c r="Q91" s="101" t="str">
        <f t="shared" si="89"/>
        <v/>
      </c>
      <c r="R91" s="101" t="str">
        <f t="shared" si="90"/>
        <v/>
      </c>
      <c r="S91" s="101" t="str">
        <f t="shared" si="91"/>
        <v/>
      </c>
      <c r="T91" s="101" t="str">
        <f t="shared" si="92"/>
        <v/>
      </c>
      <c r="U91" s="329"/>
      <c r="V91" s="107" t="str">
        <f t="shared" si="93"/>
        <v/>
      </c>
      <c r="W91" s="101" t="str">
        <f t="shared" si="94"/>
        <v/>
      </c>
      <c r="X91" s="101" t="str">
        <f t="shared" si="95"/>
        <v/>
      </c>
      <c r="Y91" s="108" t="str">
        <f>IF(AND($AT91&lt;&gt;"",$AB91=1),_xlfn.CONCAT(Y$3,PROPER(_xlfn.XLOOKUP($AZ91,入力キー,入力コード)),IF(OR($BK91="",$BK91=$BI91),_xlfn.CONCAT(Y$4,IF($AZ91=_xlfn.XLOOKUP($AZ91,仮想キートップ,入力キー),Y$7,Y$10),_xlfn.XLOOKUP($AZ91,仮想キートップ,入力コード),Y$13,$BI91,Y$14,_xlfn.XLOOKUP($AZ91,仮想キートップ,キー位置),Y$15,_xlfn.XLOOKUP($AZ91,仮想キートップ,キー位置),Y$17,IF($AZ91=_xlfn.XLOOKUP($AZ91,仮想キートップ,入力キー),Y$12,Y$11),_xlfn.XLOOKUP($AZ91,仮想キートップ,入力コード),Y$13,$BI91,Y$14,_xlfn.XLOOKUP($AZ91,仮想キートップ,キー位置),Y$16,_xlfn.XLOOKUP($AZ91,仮想キートップ,キー位置),IF(COUNTA($AT91:$AT$352)&gt;1,Y$17,Y$18)),_xlfn.CONCAT(Y$4,Y$6,IF($AZ91=_xlfn.XLOOKUP($AZ91,仮想キートップ,入力キー),Y$7,Y$10),_xlfn.XLOOKUP($AZ91,仮想キートップ,入力コード),Y$13,$BI91,Y$14,_xlfn.XLOOKUP($AZ91,仮想キートップ,キー位置),Y$15,_xlfn.XLOOKUP($AZ91,仮想キートップ,キー位置),Y$17,IF($AZ91=_xlfn.XLOOKUP($AZ91,仮想キートップ,入力キー),Y$8,Y$9),_xlfn.XLOOKUP($AZ91,仮想キートップ,入力コード),Y$13,$BI91,Y$14,_xlfn.XLOOKUP($AZ91,仮想キートップ,キー位置),Y$16,_xlfn.XLOOKUP($AZ91,仮想キートップ,キー位置),Y$17,Y$5,IF($AZ91=_xlfn.XLOOKUP($AZ91,仮想キートップ,入力キー),Y$7,Y$10),_xlfn.XLOOKUP($AZ91,仮想キートップ,入力コード),Y$13,$BK91,Y$14,_xlfn.XLOOKUP($AZ91,仮想キートップ,キー位置),Y$15,_xlfn.XLOOKUP($AZ91,仮想キートップ,キー位置),Y$17,IF($AZ91=_xlfn.XLOOKUP($AZ91,仮想キートップ,入力キー),Y$12,Y$11),_xlfn.XLOOKUP($AZ91,仮想キートップ,入力コード),Y$13,$BK91,Y$14,_xlfn.XLOOKUP($AZ91,仮想キートップ,キー位置),Y$16,_xlfn.XLOOKUP($AZ91,仮想キートップ,キー位置),IF(COUNTA($AT91:$AT$352)&gt;1,Y$17,Y$18)))),"")</f>
        <v/>
      </c>
      <c r="Z91" s="325"/>
      <c r="AB91" s="28">
        <f t="shared" si="61"/>
        <v>3</v>
      </c>
      <c r="AC91" s="27" t="str">
        <f t="shared" si="62"/>
        <v>A</v>
      </c>
      <c r="AD91" s="27">
        <f t="shared" si="63"/>
        <v>1</v>
      </c>
      <c r="AE91" s="27">
        <f t="shared" si="64"/>
        <v>0</v>
      </c>
      <c r="AF91" s="34">
        <f t="shared" si="65"/>
        <v>6442483712</v>
      </c>
      <c r="AG91" s="203">
        <f t="shared" si="66"/>
        <v>0</v>
      </c>
      <c r="AH91" s="90"/>
      <c r="AI91" s="466">
        <f t="shared" si="67"/>
        <v>2147516416</v>
      </c>
      <c r="AJ91" s="57" t="str">
        <f t="shared" si="68"/>
        <v>で</v>
      </c>
      <c r="AK91" s="58">
        <f t="shared" si="69"/>
        <v>1</v>
      </c>
      <c r="AL91" s="56">
        <f t="shared" si="70"/>
        <v>6442450944</v>
      </c>
      <c r="AM91" s="57" t="str">
        <f t="shared" si="71"/>
        <v/>
      </c>
      <c r="AN91" s="55">
        <f t="shared" si="72"/>
        <v>0</v>
      </c>
      <c r="AO91" s="466">
        <f t="shared" si="73"/>
        <v>4295000064</v>
      </c>
      <c r="AP91" s="57" t="str">
        <f t="shared" si="74"/>
        <v/>
      </c>
      <c r="AQ91" s="58">
        <f t="shared" si="75"/>
        <v>0</v>
      </c>
      <c r="AR91" s="90"/>
      <c r="AS91" s="131">
        <v>318</v>
      </c>
      <c r="AT91" s="2"/>
      <c r="AU91" s="389"/>
      <c r="AV91" s="389"/>
      <c r="AW91" s="13"/>
      <c r="AX91" s="4" t="s">
        <v>296</v>
      </c>
      <c r="AY91" s="16"/>
      <c r="AZ91" s="16" t="s">
        <v>51</v>
      </c>
      <c r="BA91" s="16" t="s">
        <v>27</v>
      </c>
      <c r="BB91" s="115" t="s">
        <v>69</v>
      </c>
      <c r="BC91" s="26" t="s">
        <v>382</v>
      </c>
      <c r="BD91" s="6"/>
      <c r="BE91" s="7"/>
      <c r="BF91" s="15"/>
      <c r="BG91" s="140" t="str">
        <f t="shared" si="76"/>
        <v>{"key_code":"d"},{"key_code":"h"},{"key_code":"i"}</v>
      </c>
      <c r="BH91" s="98"/>
      <c r="BI91" s="140" t="str">
        <f t="shared" si="77"/>
        <v>{"key_code":"d"},{"key_code":"h"},{"key_code":"i"}</v>
      </c>
      <c r="BJ91" s="370"/>
      <c r="BK91" s="371"/>
    </row>
    <row r="92" spans="1:63" ht="21">
      <c r="A92" s="328"/>
      <c r="B92" s="329"/>
      <c r="C92" s="338"/>
      <c r="D92" s="339"/>
      <c r="E92" s="334"/>
      <c r="F92" s="233" t="str">
        <f t="shared" si="78"/>
        <v>{"description":"右濁, て &amp; ゆ → でゅ","conditions":[{"type":"variable_unless","name":"USC","value":0},{"type":"variable_unless","name":"KC_J","value":0},{"type":"variable_unless","name":"KC_E","value":0},{"input_sources":[{"language":"ja"}],"type":"input_source_if"},{"input_sources":[{"input_mode_id":"Roman$"}],"type":"input_source_unless"}],"from":{"key_code":"p","modifiers":{"optional":["caps_lock"]}},"to":[{"key_code":"delete_or_backspace"},{"key_code":"d"},{"key_code":"h"},{"key_code":"u"},{"set_variable":{"name":"KC_P","value":1}},{"set_variable":{"name":"USC","value":0}}],"to_after_key_up":[{"set_variable":{"name":"KC_P","value":0}}],"type":"basic"},{"conditions":[{"type":"variable_unless","name":"KC_J","value":0},{"type":"variable_unless","name":"KC_E","value":0},{"input_sources":[{"language":"ja"}],"type":"input_source_if"},{"input_sources":[{"input_mode_id":"Roman$"}],"type":"input_source_unless"}],"from":{"key_code":"p","modifiers":{"optional":["caps_lock"]}},"to":[{"key_code":"d"},{"key_code":"h"},{"key_code":"u"},{"set_variable":{"name":"KC_P","value":1}},{"set_variable":{"name":"USC","value":0}}],"to_after_key_up":[{"set_variable":{"name":"KC_P","value":0}}],"type":"basic"},</v>
      </c>
      <c r="G92" s="101" t="str">
        <f t="shared" si="79"/>
        <v>{"conditions":[{"type":"variable_if","name":"USC","value":2},{"type":"variable_unless","name":"KC_J","value":0},{"type":"variable_unless","name":"KC_P","value":0},{"input_sources":[{"language":"ja"}],"type":"input_source_if"},{"input_sources":[{"input_mode_id":"Roman$"}],"type":"input_source_unless"}],"from":{"key_code":"e","modifiers":{"optional":["caps_lock"]}},"to":[{"key_code":"delete_or_backspace"},{"key_code":"delete_or_backspace"},{"key_code":"d"},{"key_code":"h"},{"key_code":"u"},{"set_variable":{"name":"KC_E","value":1}},{"set_variable":{"name":"USC","value":0}}],"to_after_key_up":[{"set_variable":{"name":"KC_E","value":0}}],"type":"basic"},{"conditions":[{"type":"variable_unless","name":"USC","value":0},{"type":"variable_unless","name":"KC_J","value":0},{"type":"variable_unless","name":"KC_P","value":0},{"input_sources":[{"language":"ja"}],"type":"input_source_if"},{"input_sources":[{"input_mode_id":"Roman$"}],"type":"input_source_unless"}],"from":{"key_code":"e","modifiers":{"optional":["caps_lock"]}},"to":[{"key_code":"delete_or_backspace"},{"key_code":"d"},{"key_code":"h"},{"key_code":"u"},{"set_variable":{"name":"KC_E","value":1}},{"set_variable":{"name":"USC","value":0}}],"to_after_key_up":[{"set_variable":{"name":"KC_E","value":0}}],"type":"basic"},{"conditions":[{"type":"variable_unless","name":"KC_J","value":0},{"type":"variable_unless","name":"KC_P","value":0},{"input_sources":[{"language":"ja"}],"type":"input_source_if"},{"input_sources":[{"input_mode_id":"Roman$"}],"type":"input_source_unless"}],"from":{"key_code":"e","modifiers":{"optional":["caps_lock"]}},"to":[{"key_code":"d"},{"key_code":"h"},{"key_code":"u"},{"set_variable":{"name":"KC_E","value":1}},{"set_variable":{"name":"USC","value":0}}],"to_after_key_up":[{"set_variable":{"name":"KC_E","value":0}}],"type":"basic"},</v>
      </c>
      <c r="H92" s="101" t="str">
        <f t="shared" si="80"/>
        <v>{"conditions":[{"type":"variable_unless","name":"USC","value":0},{"type":"variable_unless","name":"KC_E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h"},{"key_code":"u"},{"set_variable":{"name":"KC_J","value":1}},{"set_variable":{"name":"USC","value":0}}],"to_after_key_up":[{"set_variable":{"name":"KC_J","value":0}}],"type":"basic"},{"conditions":[{"type":"variable_unless","name":"KC_E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d"},{"key_code":"h"},{"key_code":"u"},{"set_variable":{"name":"KC_J","value":1}},{"set_variable":{"name":"USC","value":0}}],"to_after_key_up":[{"set_variable":{"name":"KC_J","value":0}}],"type":"basic"},</v>
      </c>
      <c r="I92" s="101" t="str">
        <f t="shared" si="81"/>
        <v/>
      </c>
      <c r="J92" s="101" t="str">
        <f t="shared" si="82"/>
        <v/>
      </c>
      <c r="K92" s="101" t="str">
        <f t="shared" si="83"/>
        <v/>
      </c>
      <c r="L92" s="101" t="str">
        <f t="shared" si="84"/>
        <v/>
      </c>
      <c r="M92" s="101" t="str">
        <f t="shared" si="85"/>
        <v/>
      </c>
      <c r="N92" s="101" t="str">
        <f t="shared" si="86"/>
        <v/>
      </c>
      <c r="O92" s="101" t="str">
        <f t="shared" si="87"/>
        <v/>
      </c>
      <c r="P92" s="101" t="str">
        <f t="shared" si="88"/>
        <v/>
      </c>
      <c r="Q92" s="101" t="str">
        <f t="shared" si="89"/>
        <v/>
      </c>
      <c r="R92" s="101" t="str">
        <f t="shared" si="90"/>
        <v/>
      </c>
      <c r="S92" s="101" t="str">
        <f t="shared" si="91"/>
        <v/>
      </c>
      <c r="T92" s="101" t="str">
        <f t="shared" si="92"/>
        <v/>
      </c>
      <c r="U92" s="329"/>
      <c r="V92" s="107" t="str">
        <f t="shared" si="93"/>
        <v/>
      </c>
      <c r="W92" s="101" t="str">
        <f t="shared" si="94"/>
        <v/>
      </c>
      <c r="X92" s="101" t="str">
        <f t="shared" si="95"/>
        <v/>
      </c>
      <c r="Y92" s="108" t="str">
        <f>IF(AND($AT92&lt;&gt;"",$AB92=1),_xlfn.CONCAT(Y$3,PROPER(_xlfn.XLOOKUP($AZ92,入力キー,入力コード)),IF(OR($BK92="",$BK92=$BI92),_xlfn.CONCAT(Y$4,IF($AZ92=_xlfn.XLOOKUP($AZ92,仮想キートップ,入力キー),Y$7,Y$10),_xlfn.XLOOKUP($AZ92,仮想キートップ,入力コード),Y$13,$BI92,Y$14,_xlfn.XLOOKUP($AZ92,仮想キートップ,キー位置),Y$15,_xlfn.XLOOKUP($AZ92,仮想キートップ,キー位置),Y$17,IF($AZ92=_xlfn.XLOOKUP($AZ92,仮想キートップ,入力キー),Y$12,Y$11),_xlfn.XLOOKUP($AZ92,仮想キートップ,入力コード),Y$13,$BI92,Y$14,_xlfn.XLOOKUP($AZ92,仮想キートップ,キー位置),Y$16,_xlfn.XLOOKUP($AZ92,仮想キートップ,キー位置),IF(COUNTA($AT92:$AT$352)&gt;1,Y$17,Y$18)),_xlfn.CONCAT(Y$4,Y$6,IF($AZ92=_xlfn.XLOOKUP($AZ92,仮想キートップ,入力キー),Y$7,Y$10),_xlfn.XLOOKUP($AZ92,仮想キートップ,入力コード),Y$13,$BI92,Y$14,_xlfn.XLOOKUP($AZ92,仮想キートップ,キー位置),Y$15,_xlfn.XLOOKUP($AZ92,仮想キートップ,キー位置),Y$17,IF($AZ92=_xlfn.XLOOKUP($AZ92,仮想キートップ,入力キー),Y$8,Y$9),_xlfn.XLOOKUP($AZ92,仮想キートップ,入力コード),Y$13,$BI92,Y$14,_xlfn.XLOOKUP($AZ92,仮想キートップ,キー位置),Y$16,_xlfn.XLOOKUP($AZ92,仮想キートップ,キー位置),Y$17,Y$5,IF($AZ92=_xlfn.XLOOKUP($AZ92,仮想キートップ,入力キー),Y$7,Y$10),_xlfn.XLOOKUP($AZ92,仮想キートップ,入力コード),Y$13,$BK92,Y$14,_xlfn.XLOOKUP($AZ92,仮想キートップ,キー位置),Y$15,_xlfn.XLOOKUP($AZ92,仮想キートップ,キー位置),Y$17,IF($AZ92=_xlfn.XLOOKUP($AZ92,仮想キートップ,入力キー),Y$12,Y$11),_xlfn.XLOOKUP($AZ92,仮想キートップ,入力コード),Y$13,$BK92,Y$14,_xlfn.XLOOKUP($AZ92,仮想キートップ,キー位置),Y$16,_xlfn.XLOOKUP($AZ92,仮想キートップ,キー位置),IF(COUNTA($AT92:$AT$352)&gt;1,Y$17,Y$18)))),"")</f>
        <v/>
      </c>
      <c r="Z92" s="325"/>
      <c r="AB92" s="28">
        <f t="shared" si="61"/>
        <v>3</v>
      </c>
      <c r="AC92" s="27" t="str">
        <f t="shared" si="62"/>
        <v>A</v>
      </c>
      <c r="AD92" s="27">
        <f t="shared" si="63"/>
        <v>1</v>
      </c>
      <c r="AE92" s="27">
        <f t="shared" si="64"/>
        <v>0</v>
      </c>
      <c r="AF92" s="34">
        <f t="shared" si="65"/>
        <v>2151710720</v>
      </c>
      <c r="AG92" s="203">
        <f t="shared" si="66"/>
        <v>0</v>
      </c>
      <c r="AH92" s="90"/>
      <c r="AI92" s="466">
        <f t="shared" si="67"/>
        <v>2147516416</v>
      </c>
      <c r="AJ92" s="57" t="str">
        <f t="shared" si="68"/>
        <v>で</v>
      </c>
      <c r="AK92" s="58">
        <f t="shared" si="69"/>
        <v>1</v>
      </c>
      <c r="AL92" s="56">
        <f t="shared" si="70"/>
        <v>2151677952</v>
      </c>
      <c r="AM92" s="57" t="str">
        <f t="shared" si="71"/>
        <v/>
      </c>
      <c r="AN92" s="55">
        <f t="shared" si="72"/>
        <v>0</v>
      </c>
      <c r="AO92" s="466">
        <f t="shared" si="73"/>
        <v>4227072</v>
      </c>
      <c r="AP92" s="57" t="str">
        <f t="shared" si="74"/>
        <v>りゅ</v>
      </c>
      <c r="AQ92" s="58">
        <f t="shared" si="75"/>
        <v>1</v>
      </c>
      <c r="AR92" s="90"/>
      <c r="AS92" s="131">
        <v>319</v>
      </c>
      <c r="AT92" s="2"/>
      <c r="AU92" s="389"/>
      <c r="AV92" s="389"/>
      <c r="AW92" s="13"/>
      <c r="AX92" s="4" t="s">
        <v>296</v>
      </c>
      <c r="AY92" s="16"/>
      <c r="AZ92" s="16" t="s">
        <v>51</v>
      </c>
      <c r="BA92" s="16" t="s">
        <v>27</v>
      </c>
      <c r="BB92" s="115" t="s">
        <v>21</v>
      </c>
      <c r="BC92" s="26" t="s">
        <v>383</v>
      </c>
      <c r="BD92" s="6"/>
      <c r="BE92" s="7"/>
      <c r="BF92" s="15"/>
      <c r="BG92" s="140" t="str">
        <f t="shared" si="76"/>
        <v>{"key_code":"d"},{"key_code":"h"},{"key_code":"u"}</v>
      </c>
      <c r="BH92" s="98"/>
      <c r="BI92" s="140" t="str">
        <f t="shared" si="77"/>
        <v>{"key_code":"d"},{"key_code":"h"},{"key_code":"u"}</v>
      </c>
      <c r="BJ92" s="370"/>
      <c r="BK92" s="371"/>
    </row>
    <row r="93" spans="1:63" ht="21">
      <c r="A93" s="328"/>
      <c r="B93" s="329"/>
      <c r="C93" s="338"/>
      <c r="D93" s="339"/>
      <c r="E93" s="334"/>
      <c r="F93" s="233" t="str">
        <f t="shared" si="78"/>
        <v>{"description":"右半, と &amp; う → とぅ","conditions":[{"type":"variable_if","name":"USC","value":2},{"type":"variable_unless","name":"KC_M","value":0},{"type":"variable_unless","name":"KC_D","value":0},{"input_sources":[{"language":"ja"}],"type":"input_source_if"},{"input_sources":[{"input_mode_id":"Roman$"}],"type":"input_source_unless"}],"from":{"key_code":"l","modifiers":{"optional":["caps_lock"]}},"to":[{"key_code":"delete_or_backspace"},{"key_code":"delete_or_backspace"},{"key_code":"t"},{"key_code":"w"},{"key_code":"u"},{"set_variable":{"name":"KC_L","value":1}},{"set_variable":{"name":"USC","value":0}}],"to_after_key_up":[{"set_variable":{"name":"KC_L","value":0}}],"type":"basic"},{"conditions":[{"type":"variable_unless","name":"USC","value":0},{"type":"variable_unless","name":"KC_M","value":0},{"type":"variable_unless","name":"KC_D","value":0},{"input_sources":[{"language":"ja"}],"type":"input_source_if"},{"input_sources":[{"input_mode_id":"Roman$"}],"type":"input_source_unless"}],"from":{"key_code":"l","modifiers":{"optional":["caps_lock"]}},"to":[{"key_code":"delete_or_backspace"},{"key_code":"t"},{"key_code":"w"},{"key_code":"u"},{"set_variable":{"name":"KC_L","value":1}},{"set_variable":{"name":"USC","value":0}}],"to_after_key_up":[{"set_variable":{"name":"KC_L","value":0}}],"type":"basic"},{"conditions":[{"type":"variable_unless","name":"KC_M","value":0},{"type":"variable_unless","name":"KC_D","value":0},{"input_sources":[{"language":"ja"}],"type":"input_source_if"},{"input_sources":[{"input_mode_id":"Roman$"}],"type":"input_source_unless"}],"from":{"key_code":"l","modifiers":{"optional":["caps_lock"]}},"to":[{"key_code":"t"},{"key_code":"w"},{"key_code":"u"},{"set_variable":{"name":"KC_L","value":1}},{"set_variable":{"name":"USC","value":0}}],"to_after_key_up":[{"set_variable":{"name":"KC_L","value":0}}],"type":"basic"},</v>
      </c>
      <c r="G93" s="101" t="str">
        <f t="shared" si="79"/>
        <v>{"conditions":[{"type":"variable_if","name":"USC","value":2},{"type":"variable_unless","name":"KC_M","value":0},{"type":"variable_unless","name":"KC_L","value":0},{"input_sources":[{"language":"ja"}],"type":"input_source_if"},{"input_sources":[{"input_mode_id":"Roman$"}],"type":"input_source_unless"}],"from":{"key_code":"d","modifiers":{"optional":["caps_lock"]}},"to":[{"key_code":"delete_or_backspace"},{"key_code":"delete_or_backspace"},{"key_code":"t"},{"key_code":"w"},{"key_code":"u"},{"set_variable":{"name":"KC_D","value":1}},{"set_variable":{"name":"USC","value":0}}],"to_after_key_up":[{"set_variable":{"name":"KC_D","value":0}}],"type":"basic"},{"conditions":[{"type":"variable_unless","name":"USC","value":0},{"type":"variable_unless","name":"KC_M","value":0},{"type":"variable_unless","name":"KC_L","value":0},{"input_sources":[{"language":"ja"}],"type":"input_source_if"},{"input_sources":[{"input_mode_id":"Roman$"}],"type":"input_source_unless"}],"from":{"key_code":"d","modifiers":{"optional":["caps_lock"]}},"to":[{"key_code":"delete_or_backspace"},{"key_code":"t"},{"key_code":"w"},{"key_code":"u"},{"set_variable":{"name":"KC_D","value":1}},{"set_variable":{"name":"USC","value":0}}],"to_after_key_up":[{"set_variable":{"name":"KC_D","value":0}}],"type":"basic"},{"conditions":[{"type":"variable_unless","name":"KC_M","value":0},{"type":"variable_unless","name":"KC_L","value":0},{"input_sources":[{"language":"ja"}],"type":"input_source_if"},{"input_sources":[{"input_mode_id":"Roman$"}],"type":"input_source_unless"}],"from":{"key_code":"d","modifiers":{"optional":["caps_lock"]}},"to":[{"key_code":"t"},{"key_code":"w"},{"key_code":"u"},{"set_variable":{"name":"KC_D","value":1}},{"set_variable":{"name":"USC","value":0}}],"to_after_key_up":[{"set_variable":{"name":"KC_D","value":0}}],"type":"basic"},</v>
      </c>
      <c r="H93" s="101" t="str">
        <f t="shared" si="80"/>
        <v>{"conditions":[{"type":"variable_if","name":"USC","value":2},{"type":"variable_unless","name":"KC_D","value":0},{"type":"variable_unless","name":"KC_L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t"},{"key_code":"w"},{"key_code":"u"},{"set_variable":{"name":"KC_M","value":1}},{"set_variable":{"name":"USC","value":0}}],"to_after_key_up":[{"set_variable":{"name":"KC_M","value":0}}],"type":"basic"},{"conditions":[{"type":"variable_unless","name":"USC","value":0},{"type":"variable_unless","name":"KC_D","value":0},{"type":"variable_unless","name":"KC_L","value":0},{"input_sources":[{"language":"ja"}],"type":"input_source_if"},{"input_sources":[{"input_mode_id":"Roman$"}],"type":"input_source_unless"}],"from":{"key_code":"m","modifiers":{"optional":["caps_lock"]}},"to":[{"key_code":"delete_or_backspace"},{"key_code":"t"},{"key_code":"w"},{"key_code":"u"},{"set_variable":{"name":"KC_M","value":1}},{"set_variable":{"name":"USC","value":0}}],"to_after_key_up":[{"set_variable":{"name":"KC_M","value":0}}],"type":"basic"},{"conditions":[{"type":"variable_unless","name":"KC_D","value":0},{"type":"variable_unless","name":"KC_L","value":0},{"input_sources":[{"language":"ja"}],"type":"input_source_if"},{"input_sources":[{"input_mode_id":"Roman$"}],"type":"input_source_unless"}],"from":{"key_code":"m","modifiers":{"optional":["caps_lock"]}},"to":[{"key_code":"t"},{"key_code":"w"},{"key_code":"u"},{"set_variable":{"name":"KC_M","value":1}},{"set_variable":{"name":"USC","value":0}}],"to_after_key_up":[{"set_variable":{"name":"KC_M","value":0}}],"type":"basic"},</v>
      </c>
      <c r="I93" s="101" t="str">
        <f t="shared" si="81"/>
        <v/>
      </c>
      <c r="J93" s="101" t="str">
        <f t="shared" si="82"/>
        <v/>
      </c>
      <c r="K93" s="101" t="str">
        <f t="shared" si="83"/>
        <v/>
      </c>
      <c r="L93" s="101" t="str">
        <f t="shared" si="84"/>
        <v/>
      </c>
      <c r="M93" s="101" t="str">
        <f t="shared" si="85"/>
        <v/>
      </c>
      <c r="N93" s="101" t="str">
        <f t="shared" si="86"/>
        <v/>
      </c>
      <c r="O93" s="101" t="str">
        <f t="shared" si="87"/>
        <v/>
      </c>
      <c r="P93" s="101" t="str">
        <f t="shared" si="88"/>
        <v/>
      </c>
      <c r="Q93" s="101" t="str">
        <f t="shared" si="89"/>
        <v/>
      </c>
      <c r="R93" s="101" t="str">
        <f t="shared" si="90"/>
        <v/>
      </c>
      <c r="S93" s="101" t="str">
        <f t="shared" si="91"/>
        <v/>
      </c>
      <c r="T93" s="101" t="str">
        <f t="shared" si="92"/>
        <v/>
      </c>
      <c r="U93" s="329"/>
      <c r="V93" s="107" t="str">
        <f t="shared" si="93"/>
        <v/>
      </c>
      <c r="W93" s="101" t="str">
        <f t="shared" si="94"/>
        <v/>
      </c>
      <c r="X93" s="101" t="str">
        <f t="shared" si="95"/>
        <v/>
      </c>
      <c r="Y93" s="108" t="str">
        <f>IF(AND($AT93&lt;&gt;"",$AB93=1),_xlfn.CONCAT(Y$3,PROPER(_xlfn.XLOOKUP($AZ93,入力キー,入力コード)),IF(OR($BK93="",$BK93=$BI93),_xlfn.CONCAT(Y$4,IF($AZ93=_xlfn.XLOOKUP($AZ93,仮想キートップ,入力キー),Y$7,Y$10),_xlfn.XLOOKUP($AZ93,仮想キートップ,入力コード),Y$13,$BI93,Y$14,_xlfn.XLOOKUP($AZ93,仮想キートップ,キー位置),Y$15,_xlfn.XLOOKUP($AZ93,仮想キートップ,キー位置),Y$17,IF($AZ93=_xlfn.XLOOKUP($AZ93,仮想キートップ,入力キー),Y$12,Y$11),_xlfn.XLOOKUP($AZ93,仮想キートップ,入力コード),Y$13,$BI93,Y$14,_xlfn.XLOOKUP($AZ93,仮想キートップ,キー位置),Y$16,_xlfn.XLOOKUP($AZ93,仮想キートップ,キー位置),IF(COUNTA($AT93:$AT$352)&gt;1,Y$17,Y$18)),_xlfn.CONCAT(Y$4,Y$6,IF($AZ93=_xlfn.XLOOKUP($AZ93,仮想キートップ,入力キー),Y$7,Y$10),_xlfn.XLOOKUP($AZ93,仮想キートップ,入力コード),Y$13,$BI93,Y$14,_xlfn.XLOOKUP($AZ93,仮想キートップ,キー位置),Y$15,_xlfn.XLOOKUP($AZ93,仮想キートップ,キー位置),Y$17,IF($AZ93=_xlfn.XLOOKUP($AZ93,仮想キートップ,入力キー),Y$8,Y$9),_xlfn.XLOOKUP($AZ93,仮想キートップ,入力コード),Y$13,$BI93,Y$14,_xlfn.XLOOKUP($AZ93,仮想キートップ,キー位置),Y$16,_xlfn.XLOOKUP($AZ93,仮想キートップ,キー位置),Y$17,Y$5,IF($AZ93=_xlfn.XLOOKUP($AZ93,仮想キートップ,入力キー),Y$7,Y$10),_xlfn.XLOOKUP($AZ93,仮想キートップ,入力コード),Y$13,$BK93,Y$14,_xlfn.XLOOKUP($AZ93,仮想キートップ,キー位置),Y$15,_xlfn.XLOOKUP($AZ93,仮想キートップ,キー位置),Y$17,IF($AZ93=_xlfn.XLOOKUP($AZ93,仮想キートップ,入力キー),Y$12,Y$11),_xlfn.XLOOKUP($AZ93,仮想キートップ,入力コード),Y$13,$BK93,Y$14,_xlfn.XLOOKUP($AZ93,仮想キートップ,キー位置),Y$16,_xlfn.XLOOKUP($AZ93,仮想キートップ,キー位置),IF(COUNTA($AT93:$AT$352)&gt;1,Y$17,Y$18)))),"")</f>
        <v/>
      </c>
      <c r="Z93" s="325"/>
      <c r="AB93" s="28">
        <f t="shared" si="61"/>
        <v>3</v>
      </c>
      <c r="AC93" s="27" t="str">
        <f t="shared" si="62"/>
        <v>A</v>
      </c>
      <c r="AD93" s="27">
        <f t="shared" si="63"/>
        <v>1</v>
      </c>
      <c r="AE93" s="27">
        <f t="shared" si="64"/>
        <v>0</v>
      </c>
      <c r="AF93" s="34">
        <f t="shared" si="65"/>
        <v>8804817174528</v>
      </c>
      <c r="AG93" s="203">
        <f t="shared" si="66"/>
        <v>0</v>
      </c>
      <c r="AH93" s="90"/>
      <c r="AI93" s="466">
        <f t="shared" si="67"/>
        <v>8796227239936</v>
      </c>
      <c r="AJ93" s="57" t="str">
        <f t="shared" si="68"/>
        <v/>
      </c>
      <c r="AK93" s="58">
        <f t="shared" si="69"/>
        <v>0</v>
      </c>
      <c r="AL93" s="56">
        <f t="shared" si="70"/>
        <v>8804682956800</v>
      </c>
      <c r="AM93" s="57" t="str">
        <f t="shared" si="71"/>
        <v/>
      </c>
      <c r="AN93" s="55">
        <f t="shared" si="72"/>
        <v>0</v>
      </c>
      <c r="AO93" s="466">
        <f t="shared" si="73"/>
        <v>8724152320</v>
      </c>
      <c r="AP93" s="57" t="str">
        <f t="shared" si="74"/>
        <v/>
      </c>
      <c r="AQ93" s="58">
        <f t="shared" si="75"/>
        <v>0</v>
      </c>
      <c r="AR93" s="90"/>
      <c r="AS93" s="131">
        <v>320</v>
      </c>
      <c r="AT93" s="2"/>
      <c r="AU93" s="389"/>
      <c r="AV93" s="389"/>
      <c r="AW93" s="13"/>
      <c r="AX93" s="4" t="s">
        <v>296</v>
      </c>
      <c r="AY93" s="16"/>
      <c r="AZ93" s="16" t="s">
        <v>80</v>
      </c>
      <c r="BA93" s="16" t="s">
        <v>254</v>
      </c>
      <c r="BB93" s="115" t="s">
        <v>71</v>
      </c>
      <c r="BC93" s="26" t="s">
        <v>384</v>
      </c>
      <c r="BD93" s="6"/>
      <c r="BE93" s="7"/>
      <c r="BF93" s="15"/>
      <c r="BG93" s="140" t="str">
        <f t="shared" si="76"/>
        <v>{"key_code":"t"},{"key_code":"w"},{"key_code":"u"}</v>
      </c>
      <c r="BH93" s="98"/>
      <c r="BI93" s="140" t="str">
        <f t="shared" si="77"/>
        <v>{"key_code":"t"},{"key_code":"w"},{"key_code":"u"}</v>
      </c>
      <c r="BJ93" s="370"/>
      <c r="BK93" s="371"/>
    </row>
    <row r="94" spans="1:63" ht="21">
      <c r="A94" s="328"/>
      <c r="B94" s="329"/>
      <c r="C94" s="338"/>
      <c r="D94" s="339"/>
      <c r="E94" s="334"/>
      <c r="F94" s="233" t="str">
        <f t="shared" si="78"/>
        <v>{"description":"右濁, と &amp; う → どぅ","conditions":[{"type":"variable_unless","name":"USC","value":0},{"type":"variable_unless","name":"KC_J","value":0},{"type":"variable_unless","name":"KC_D","value":0},{"input_sources":[{"language":"ja"}],"type":"input_source_if"},{"input_sources":[{"input_mode_id":"Roman$"}],"type":"input_source_unless"}],"from":{"key_code":"l","modifiers":{"optional":["caps_lock"]}},"to":[{"key_code":"delete_or_backspace"},{"key_code":"d"},{"key_code":"w"},{"key_code":"u"},{"set_variable":{"name":"KC_L","value":1}},{"set_variable":{"name":"USC","value":0}}],"to_after_key_up":[{"set_variable":{"name":"KC_L","value":0}}],"type":"basic"},{"conditions":[{"type":"variable_unless","name":"KC_J","value":0},{"type":"variable_unless","name":"KC_D","value":0},{"input_sources":[{"language":"ja"}],"type":"input_source_if"},{"input_sources":[{"input_mode_id":"Roman$"}],"type":"input_source_unless"}],"from":{"key_code":"l","modifiers":{"optional":["caps_lock"]}},"to":[{"key_code":"d"},{"key_code":"w"},{"key_code":"u"},{"set_variable":{"name":"KC_L","value":1}},{"set_variable":{"name":"USC","value":0}}],"to_after_key_up":[{"set_variable":{"name":"KC_L","value":0}}],"type":"basic"},</v>
      </c>
      <c r="G94" s="101" t="str">
        <f t="shared" si="79"/>
        <v>{"conditions":[{"type":"variable_if","name":"USC","value":2},{"type":"variable_unless","name":"KC_J","value":0},{"type":"variable_unless","name":"KC_L","value":0},{"input_sources":[{"language":"ja"}],"type":"input_source_if"},{"input_sources":[{"input_mode_id":"Roman$"}],"type":"input_source_unless"}],"from":{"key_code":"d","modifiers":{"optional":["caps_lock"]}},"to":[{"key_code":"delete_or_backspace"},{"key_code":"delete_or_backspace"},{"key_code":"d"},{"key_code":"w"},{"key_code":"u"},{"set_variable":{"name":"KC_D","value":1}},{"set_variable":{"name":"USC","value":0}}],"to_after_key_up":[{"set_variable":{"name":"KC_D","value":0}}],"type":"basic"},{"conditions":[{"type":"variable_unless","name":"USC","value":0},{"type":"variable_unless","name":"KC_J","value":0},{"type":"variable_unless","name":"KC_L","value":0},{"input_sources":[{"language":"ja"}],"type":"input_source_if"},{"input_sources":[{"input_mode_id":"Roman$"}],"type":"input_source_unless"}],"from":{"key_code":"d","modifiers":{"optional":["caps_lock"]}},"to":[{"key_code":"delete_or_backspace"},{"key_code":"d"},{"key_code":"w"},{"key_code":"u"},{"set_variable":{"name":"KC_D","value":1}},{"set_variable":{"name":"USC","value":0}}],"to_after_key_up":[{"set_variable":{"name":"KC_D","value":0}}],"type":"basic"},{"conditions":[{"type":"variable_unless","name":"KC_J","value":0},{"type":"variable_unless","name":"KC_L","value":0},{"input_sources":[{"language":"ja"}],"type":"input_source_if"},{"input_sources":[{"input_mode_id":"Roman$"}],"type":"input_source_unless"}],"from":{"key_code":"d","modifiers":{"optional":["caps_lock"]}},"to":[{"key_code":"d"},{"key_code":"w"},{"key_code":"u"},{"set_variable":{"name":"KC_D","value":1}},{"set_variable":{"name":"USC","value":0}}],"to_after_key_up":[{"set_variable":{"name":"KC_D","value":0}}],"type":"basic"},</v>
      </c>
      <c r="H94" s="101" t="str">
        <f t="shared" si="80"/>
        <v>{"conditions":[{"type":"variable_if","name":"USC","value":2},{"type":"variable_unless","name":"KC_D","value":0},{"type":"variable_unless","name":"KC_L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d"},{"key_code":"w"},{"key_code":"u"},{"set_variable":{"name":"KC_J","value":1}},{"set_variable":{"name":"USC","value":0}}],"to_after_key_up":[{"set_variable":{"name":"KC_J","value":0}}],"type":"basic"},{"conditions":[{"type":"variable_unless","name":"USC","value":0},{"type":"variable_unless","name":"KC_D","value":0},{"type":"variable_unless","name":"KC_L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w"},{"key_code":"u"},{"set_variable":{"name":"KC_J","value":1}},{"set_variable":{"name":"USC","value":0}}],"to_after_key_up":[{"set_variable":{"name":"KC_J","value":0}}],"type":"basic"},{"conditions":[{"type":"variable_unless","name":"KC_D","value":0},{"type":"variable_unless","name":"KC_L","value":0},{"input_sources":[{"language":"ja"}],"type":"input_source_if"},{"input_sources":[{"input_mode_id":"Roman$"}],"type":"input_source_unless"}],"from":{"key_code":"j","modifiers":{"optional":["caps_lock"]}},"to":[{"key_code":"d"},{"key_code":"w"},{"key_code":"u"},{"set_variable":{"name":"KC_J","value":1}},{"set_variable":{"name":"USC","value":0}}],"to_after_key_up":[{"set_variable":{"name":"KC_J","value":0}}],"type":"basic"},</v>
      </c>
      <c r="I94" s="101" t="str">
        <f t="shared" si="81"/>
        <v/>
      </c>
      <c r="J94" s="101" t="str">
        <f t="shared" si="82"/>
        <v/>
      </c>
      <c r="K94" s="101" t="str">
        <f t="shared" si="83"/>
        <v/>
      </c>
      <c r="L94" s="101" t="str">
        <f t="shared" si="84"/>
        <v/>
      </c>
      <c r="M94" s="101" t="str">
        <f t="shared" si="85"/>
        <v/>
      </c>
      <c r="N94" s="101" t="str">
        <f t="shared" si="86"/>
        <v/>
      </c>
      <c r="O94" s="101" t="str">
        <f t="shared" si="87"/>
        <v/>
      </c>
      <c r="P94" s="101" t="str">
        <f t="shared" si="88"/>
        <v/>
      </c>
      <c r="Q94" s="101" t="str">
        <f t="shared" si="89"/>
        <v/>
      </c>
      <c r="R94" s="101" t="str">
        <f t="shared" si="90"/>
        <v/>
      </c>
      <c r="S94" s="101" t="str">
        <f t="shared" si="91"/>
        <v/>
      </c>
      <c r="T94" s="101" t="str">
        <f t="shared" si="92"/>
        <v/>
      </c>
      <c r="U94" s="329"/>
      <c r="V94" s="107" t="str">
        <f t="shared" si="93"/>
        <v/>
      </c>
      <c r="W94" s="101" t="str">
        <f t="shared" si="94"/>
        <v/>
      </c>
      <c r="X94" s="101" t="str">
        <f t="shared" si="95"/>
        <v/>
      </c>
      <c r="Y94" s="108" t="str">
        <f>IF(AND($AT94&lt;&gt;"",$AB94=1),_xlfn.CONCAT(Y$3,PROPER(_xlfn.XLOOKUP($AZ94,入力キー,入力コード)),IF(OR($BK94="",$BK94=$BI94),_xlfn.CONCAT(Y$4,IF($AZ94=_xlfn.XLOOKUP($AZ94,仮想キートップ,入力キー),Y$7,Y$10),_xlfn.XLOOKUP($AZ94,仮想キートップ,入力コード),Y$13,$BI94,Y$14,_xlfn.XLOOKUP($AZ94,仮想キートップ,キー位置),Y$15,_xlfn.XLOOKUP($AZ94,仮想キートップ,キー位置),Y$17,IF($AZ94=_xlfn.XLOOKUP($AZ94,仮想キートップ,入力キー),Y$12,Y$11),_xlfn.XLOOKUP($AZ94,仮想キートップ,入力コード),Y$13,$BI94,Y$14,_xlfn.XLOOKUP($AZ94,仮想キートップ,キー位置),Y$16,_xlfn.XLOOKUP($AZ94,仮想キートップ,キー位置),IF(COUNTA($AT94:$AT$352)&gt;1,Y$17,Y$18)),_xlfn.CONCAT(Y$4,Y$6,IF($AZ94=_xlfn.XLOOKUP($AZ94,仮想キートップ,入力キー),Y$7,Y$10),_xlfn.XLOOKUP($AZ94,仮想キートップ,入力コード),Y$13,$BI94,Y$14,_xlfn.XLOOKUP($AZ94,仮想キートップ,キー位置),Y$15,_xlfn.XLOOKUP($AZ94,仮想キートップ,キー位置),Y$17,IF($AZ94=_xlfn.XLOOKUP($AZ94,仮想キートップ,入力キー),Y$8,Y$9),_xlfn.XLOOKUP($AZ94,仮想キートップ,入力コード),Y$13,$BI94,Y$14,_xlfn.XLOOKUP($AZ94,仮想キートップ,キー位置),Y$16,_xlfn.XLOOKUP($AZ94,仮想キートップ,キー位置),Y$17,Y$5,IF($AZ94=_xlfn.XLOOKUP($AZ94,仮想キートップ,入力キー),Y$7,Y$10),_xlfn.XLOOKUP($AZ94,仮想キートップ,入力コード),Y$13,$BK94,Y$14,_xlfn.XLOOKUP($AZ94,仮想キートップ,キー位置),Y$15,_xlfn.XLOOKUP($AZ94,仮想キートップ,キー位置),Y$17,IF($AZ94=_xlfn.XLOOKUP($AZ94,仮想キートップ,入力キー),Y$12,Y$11),_xlfn.XLOOKUP($AZ94,仮想キートップ,入力コード),Y$13,$BK94,Y$14,_xlfn.XLOOKUP($AZ94,仮想キートップ,キー位置),Y$16,_xlfn.XLOOKUP($AZ94,仮想キートップ,キー位置),IF(COUNTA($AT94:$AT$352)&gt;1,Y$17,Y$18)))),"")</f>
        <v/>
      </c>
      <c r="Z94" s="325"/>
      <c r="AB94" s="28">
        <f t="shared" si="61"/>
        <v>3</v>
      </c>
      <c r="AC94" s="27" t="str">
        <f t="shared" si="62"/>
        <v>A</v>
      </c>
      <c r="AD94" s="27">
        <f t="shared" si="63"/>
        <v>1</v>
      </c>
      <c r="AE94" s="27">
        <f t="shared" si="64"/>
        <v>0</v>
      </c>
      <c r="AF94" s="34">
        <f t="shared" si="65"/>
        <v>10871635968</v>
      </c>
      <c r="AG94" s="203">
        <f t="shared" si="66"/>
        <v>0</v>
      </c>
      <c r="AH94" s="90"/>
      <c r="AI94" s="466">
        <f t="shared" si="67"/>
        <v>2281701376</v>
      </c>
      <c r="AJ94" s="57" t="str">
        <f t="shared" si="68"/>
        <v>ど</v>
      </c>
      <c r="AK94" s="58">
        <f t="shared" si="69"/>
        <v>1</v>
      </c>
      <c r="AL94" s="56">
        <f t="shared" si="70"/>
        <v>10737418240</v>
      </c>
      <c r="AM94" s="57" t="str">
        <f t="shared" si="71"/>
        <v/>
      </c>
      <c r="AN94" s="55">
        <f t="shared" si="72"/>
        <v>0</v>
      </c>
      <c r="AO94" s="466">
        <f t="shared" si="73"/>
        <v>8724152320</v>
      </c>
      <c r="AP94" s="57" t="str">
        <f t="shared" si="74"/>
        <v/>
      </c>
      <c r="AQ94" s="58">
        <f t="shared" si="75"/>
        <v>0</v>
      </c>
      <c r="AR94" s="90"/>
      <c r="AS94" s="131">
        <v>321</v>
      </c>
      <c r="AT94" s="2"/>
      <c r="AU94" s="389"/>
      <c r="AV94" s="389"/>
      <c r="AW94" s="13"/>
      <c r="AX94" s="4" t="s">
        <v>296</v>
      </c>
      <c r="AY94" s="16"/>
      <c r="AZ94" s="16" t="s">
        <v>51</v>
      </c>
      <c r="BA94" s="16" t="s">
        <v>254</v>
      </c>
      <c r="BB94" s="115" t="s">
        <v>71</v>
      </c>
      <c r="BC94" s="26" t="s">
        <v>385</v>
      </c>
      <c r="BD94" s="6"/>
      <c r="BE94" s="7"/>
      <c r="BF94" s="15"/>
      <c r="BG94" s="140" t="str">
        <f t="shared" si="76"/>
        <v>{"key_code":"d"},{"key_code":"w"},{"key_code":"u"}</v>
      </c>
      <c r="BH94" s="98"/>
      <c r="BI94" s="140" t="str">
        <f t="shared" si="77"/>
        <v>{"key_code":"d"},{"key_code":"w"},{"key_code":"u"}</v>
      </c>
      <c r="BJ94" s="370"/>
      <c r="BK94" s="371"/>
    </row>
    <row r="95" spans="1:63" ht="21">
      <c r="A95" s="328"/>
      <c r="B95" s="329"/>
      <c r="C95" s="338"/>
      <c r="D95" s="339"/>
      <c r="E95" s="334"/>
      <c r="F95" s="233" t="str">
        <f t="shared" si="78"/>
        <v>{"description":"右半, し &amp; え → しぇ","conditions":[{"type":"variable_if","name":"USC","value":2},{"type":"variable_unless","name":"KC_M","value":0},{"type":"variable_unless","name":"KC_R","value":0},{"input_sources":[{"language":"ja"}],"type":"input_source_if"},{"input_sources":[{"input_mode_id":"Roman$"}],"type":"input_source_unless"}],"from":{"key_code":"o","modifiers":{"optional":["caps_lock"]}},"to":[{"key_code":"delete_or_backspace"},{"key_code":"delete_or_backspace"},{"key_code":"s"},{"key_code":"y"},{"key_code":"e"},{"set_variable":{"name":"KC_O","value":1}},{"set_variable":{"name":"USC","value":0}}],"to_after_key_up":[{"set_variable":{"name":"KC_O","value":0}}],"type":"basic"},{"conditions":[{"type":"variable_unless","name":"USC","value":0},{"type":"variable_unless","name":"KC_M","value":0},{"type":"variable_unless","name":"KC_R","value":0},{"input_sources":[{"language":"ja"}],"type":"input_source_if"},{"input_sources":[{"input_mode_id":"Roman$"}],"type":"input_source_unless"}],"from":{"key_code":"o","modifiers":{"optional":["caps_lock"]}},"to":[{"key_code":"delete_or_backspace"},{"key_code":"s"},{"key_code":"y"},{"key_code":"e"},{"set_variable":{"name":"KC_O","value":1}},{"set_variable":{"name":"USC","value":0}}],"to_after_key_up":[{"set_variable":{"name":"KC_O","value":0}}],"type":"basic"},{"conditions":[{"type":"variable_unless","name":"KC_M","value":0},{"type":"variable_unless","name":"KC_R","value":0},{"input_sources":[{"language":"ja"}],"type":"input_source_if"},{"input_sources":[{"input_mode_id":"Roman$"}],"type":"input_source_unless"}],"from":{"key_code":"o","modifiers":{"optional":["caps_lock"]}},"to":[{"key_code":"s"},{"key_code":"y"},{"key_code":"e"},{"set_variable":{"name":"KC_O","value":1}},{"set_variable":{"name":"USC","value":0}}],"to_after_key_up":[{"set_variable":{"name":"KC_O","value":0}}],"type":"basic"},</v>
      </c>
      <c r="G95" s="101" t="str">
        <f t="shared" si="79"/>
        <v>{"conditions":[{"type":"variable_if","name":"USC","value":2},{"type":"variable_unless","name":"KC_M","value":0},{"type":"variable_unless","name":"KC_O","value":0},{"input_sources":[{"language":"ja"}],"type":"input_source_if"},{"input_sources":[{"input_mode_id":"Roman$"}],"type":"input_source_unless"}],"from":{"key_code":"r","modifiers":{"optional":["caps_lock"]}},"to":[{"key_code":"delete_or_backspace"},{"key_code":"delete_or_backspace"},{"key_code":"s"},{"key_code":"y"},{"key_code":"e"},{"set_variable":{"name":"KC_R","value":1}},{"set_variable":{"name":"USC","value":0}}],"to_after_key_up":[{"set_variable":{"name":"KC_R","value":0}}],"type":"basic"},{"conditions":[{"type":"variable_unless","name":"USC","value":0},{"type":"variable_unless","name":"KC_M","value":0},{"type":"variable_unless","name":"KC_O","value":0},{"input_sources":[{"language":"ja"}],"type":"input_source_if"},{"input_sources":[{"input_mode_id":"Roman$"}],"type":"input_source_unless"}],"from":{"key_code":"r","modifiers":{"optional":["caps_lock"]}},"to":[{"key_code":"delete_or_backspace"},{"key_code":"s"},{"key_code":"y"},{"key_code":"e"},{"set_variable":{"name":"KC_R","value":1}},{"set_variable":{"name":"USC","value":0}}],"to_after_key_up":[{"set_variable":{"name":"KC_R","value":0}}],"type":"basic"},{"conditions":[{"type":"variable_unless","name":"KC_M","value":0},{"type":"variable_unless","name":"KC_O","value":0},{"input_sources":[{"language":"ja"}],"type":"input_source_if"},{"input_sources":[{"input_mode_id":"Roman$"}],"type":"input_source_unless"}],"from":{"key_code":"r","modifiers":{"optional":["caps_lock"]}},"to":[{"key_code":"s"},{"key_code":"y"},{"key_code":"e"},{"set_variable":{"name":"KC_R","value":1}},{"set_variable":{"name":"USC","value":0}}],"to_after_key_up":[{"set_variable":{"name":"KC_R","value":0}}],"type":"basic"},</v>
      </c>
      <c r="H95" s="101" t="str">
        <f t="shared" si="80"/>
        <v>{"conditions":[{"type":"variable_if","name":"USC","value":2},{"type":"variable_unless","name":"KC_R","value":0},{"type":"variable_unless","name":"KC_O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s"},{"key_code":"y"},{"key_code":"e"},{"set_variable":{"name":"KC_M","value":1}},{"set_variable":{"name":"USC","value":0}}],"to_after_key_up":[{"set_variable":{"name":"KC_M","value":0}}],"type":"basic"},{"conditions":[{"type":"variable_unless","name":"USC","value":0},{"type":"variable_unless","name":"KC_R","value":0},{"type":"variable_unless","name":"KC_O","value":0},{"input_sources":[{"language":"ja"}],"type":"input_source_if"},{"input_sources":[{"input_mode_id":"Roman$"}],"type":"input_source_unless"}],"from":{"key_code":"m","modifiers":{"optional":["caps_lock"]}},"to":[{"key_code":"delete_or_backspace"},{"key_code":"s"},{"key_code":"y"},{"key_code":"e"},{"set_variable":{"name":"KC_M","value":1}},{"set_variable":{"name":"USC","value":0}}],"to_after_key_up":[{"set_variable":{"name":"KC_M","value":0}}],"type":"basic"},{"conditions":[{"type":"variable_unless","name":"KC_R","value":0},{"type":"variable_unless","name":"KC_O","value":0},{"input_sources":[{"language":"ja"}],"type":"input_source_if"},{"input_sources":[{"input_mode_id":"Roman$"}],"type":"input_source_unless"}],"from":{"key_code":"m","modifiers":{"optional":["caps_lock"]}},"to":[{"key_code":"s"},{"key_code":"y"},{"key_code":"e"},{"set_variable":{"name":"KC_M","value":1}},{"set_variable":{"name":"USC","value":0}}],"to_after_key_up":[{"set_variable":{"name":"KC_M","value":0}}],"type":"basic"},</v>
      </c>
      <c r="I95" s="101" t="str">
        <f t="shared" si="81"/>
        <v/>
      </c>
      <c r="J95" s="101" t="str">
        <f t="shared" si="82"/>
        <v/>
      </c>
      <c r="K95" s="101" t="str">
        <f t="shared" si="83"/>
        <v/>
      </c>
      <c r="L95" s="101" t="str">
        <f t="shared" si="84"/>
        <v/>
      </c>
      <c r="M95" s="101" t="str">
        <f t="shared" si="85"/>
        <v/>
      </c>
      <c r="N95" s="101" t="str">
        <f t="shared" si="86"/>
        <v/>
      </c>
      <c r="O95" s="101" t="str">
        <f t="shared" si="87"/>
        <v/>
      </c>
      <c r="P95" s="101" t="str">
        <f t="shared" si="88"/>
        <v/>
      </c>
      <c r="Q95" s="101" t="str">
        <f t="shared" si="89"/>
        <v/>
      </c>
      <c r="R95" s="101" t="str">
        <f t="shared" si="90"/>
        <v/>
      </c>
      <c r="S95" s="101" t="str">
        <f t="shared" si="91"/>
        <v/>
      </c>
      <c r="T95" s="101" t="str">
        <f t="shared" si="92"/>
        <v/>
      </c>
      <c r="U95" s="329"/>
      <c r="V95" s="107" t="str">
        <f t="shared" si="93"/>
        <v/>
      </c>
      <c r="W95" s="101" t="str">
        <f t="shared" si="94"/>
        <v/>
      </c>
      <c r="X95" s="101" t="str">
        <f t="shared" si="95"/>
        <v/>
      </c>
      <c r="Y95" s="108" t="str">
        <f>IF(AND($AT95&lt;&gt;"",$AB95=1),_xlfn.CONCAT(Y$3,PROPER(_xlfn.XLOOKUP($AZ95,入力キー,入力コード)),IF(OR($BK95="",$BK95=$BI95),_xlfn.CONCAT(Y$4,IF($AZ95=_xlfn.XLOOKUP($AZ95,仮想キートップ,入力キー),Y$7,Y$10),_xlfn.XLOOKUP($AZ95,仮想キートップ,入力コード),Y$13,$BI95,Y$14,_xlfn.XLOOKUP($AZ95,仮想キートップ,キー位置),Y$15,_xlfn.XLOOKUP($AZ95,仮想キートップ,キー位置),Y$17,IF($AZ95=_xlfn.XLOOKUP($AZ95,仮想キートップ,入力キー),Y$12,Y$11),_xlfn.XLOOKUP($AZ95,仮想キートップ,入力コード),Y$13,$BI95,Y$14,_xlfn.XLOOKUP($AZ95,仮想キートップ,キー位置),Y$16,_xlfn.XLOOKUP($AZ95,仮想キートップ,キー位置),IF(COUNTA($AT95:$AT$352)&gt;1,Y$17,Y$18)),_xlfn.CONCAT(Y$4,Y$6,IF($AZ95=_xlfn.XLOOKUP($AZ95,仮想キートップ,入力キー),Y$7,Y$10),_xlfn.XLOOKUP($AZ95,仮想キートップ,入力コード),Y$13,$BI95,Y$14,_xlfn.XLOOKUP($AZ95,仮想キートップ,キー位置),Y$15,_xlfn.XLOOKUP($AZ95,仮想キートップ,キー位置),Y$17,IF($AZ95=_xlfn.XLOOKUP($AZ95,仮想キートップ,入力キー),Y$8,Y$9),_xlfn.XLOOKUP($AZ95,仮想キートップ,入力コード),Y$13,$BI95,Y$14,_xlfn.XLOOKUP($AZ95,仮想キートップ,キー位置),Y$16,_xlfn.XLOOKUP($AZ95,仮想キートップ,キー位置),Y$17,Y$5,IF($AZ95=_xlfn.XLOOKUP($AZ95,仮想キートップ,入力キー),Y$7,Y$10),_xlfn.XLOOKUP($AZ95,仮想キートップ,入力コード),Y$13,$BK95,Y$14,_xlfn.XLOOKUP($AZ95,仮想キートップ,キー位置),Y$15,_xlfn.XLOOKUP($AZ95,仮想キートップ,キー位置),Y$17,IF($AZ95=_xlfn.XLOOKUP($AZ95,仮想キートップ,入力キー),Y$12,Y$11),_xlfn.XLOOKUP($AZ95,仮想キートップ,入力コード),Y$13,$BK95,Y$14,_xlfn.XLOOKUP($AZ95,仮想キートップ,キー位置),Y$16,_xlfn.XLOOKUP($AZ95,仮想キートップ,キー位置),IF(COUNTA($AT95:$AT$352)&gt;1,Y$17,Y$18)))),"")</f>
        <v/>
      </c>
      <c r="Z95" s="325"/>
      <c r="AB95" s="28">
        <f t="shared" si="61"/>
        <v>3</v>
      </c>
      <c r="AC95" s="27" t="str">
        <f t="shared" si="62"/>
        <v>A</v>
      </c>
      <c r="AD95" s="27">
        <f t="shared" si="63"/>
        <v>1</v>
      </c>
      <c r="AE95" s="27">
        <f t="shared" si="64"/>
        <v>0</v>
      </c>
      <c r="AF95" s="34">
        <f t="shared" si="65"/>
        <v>8796095184896</v>
      </c>
      <c r="AG95" s="203">
        <f t="shared" si="66"/>
        <v>0</v>
      </c>
      <c r="AH95" s="90"/>
      <c r="AI95" s="466">
        <f t="shared" si="67"/>
        <v>8796093087744</v>
      </c>
      <c r="AJ95" s="57" t="str">
        <f t="shared" si="68"/>
        <v/>
      </c>
      <c r="AK95" s="58">
        <f t="shared" si="69"/>
        <v>0</v>
      </c>
      <c r="AL95" s="56">
        <f t="shared" si="70"/>
        <v>8796095119360</v>
      </c>
      <c r="AM95" s="57" t="str">
        <f t="shared" si="71"/>
        <v/>
      </c>
      <c r="AN95" s="55">
        <f t="shared" si="72"/>
        <v>0</v>
      </c>
      <c r="AO95" s="466">
        <f t="shared" si="73"/>
        <v>2162688</v>
      </c>
      <c r="AP95" s="57" t="str">
        <f t="shared" si="74"/>
        <v/>
      </c>
      <c r="AQ95" s="58">
        <f t="shared" si="75"/>
        <v>0</v>
      </c>
      <c r="AR95" s="90"/>
      <c r="AS95" s="131">
        <v>322</v>
      </c>
      <c r="AT95" s="2"/>
      <c r="AU95" s="389"/>
      <c r="AV95" s="389"/>
      <c r="AW95" s="13"/>
      <c r="AX95" s="4" t="s">
        <v>296</v>
      </c>
      <c r="AY95" s="16"/>
      <c r="AZ95" s="16" t="s">
        <v>80</v>
      </c>
      <c r="BA95" s="16" t="s">
        <v>29</v>
      </c>
      <c r="BB95" s="115" t="s">
        <v>20</v>
      </c>
      <c r="BC95" s="26" t="s">
        <v>386</v>
      </c>
      <c r="BD95" s="6"/>
      <c r="BE95" s="7"/>
      <c r="BF95" s="15"/>
      <c r="BG95" s="140" t="str">
        <f t="shared" si="76"/>
        <v>{"key_code":"s"},{"key_code":"y"},{"key_code":"e"}</v>
      </c>
      <c r="BH95" s="98"/>
      <c r="BI95" s="140" t="str">
        <f t="shared" si="77"/>
        <v>{"key_code":"s"},{"key_code":"y"},{"key_code":"e"}</v>
      </c>
      <c r="BJ95" s="370"/>
      <c r="BK95" s="371"/>
    </row>
    <row r="96" spans="1:63" ht="21">
      <c r="A96" s="328"/>
      <c r="B96" s="329"/>
      <c r="C96" s="338"/>
      <c r="D96" s="339"/>
      <c r="E96" s="334"/>
      <c r="F96" s="233" t="str">
        <f t="shared" si="78"/>
        <v>{"description":"右半, ち &amp; え → ちぇ","conditions":[{"type":"variable_if","name":"USC","value":2},{"type":"variable_unless","name":"KC_M","value":0},{"type":"variable_unless","name":"KC_G","value":0},{"input_sources":[{"language":"ja"}],"type":"input_source_if"},{"input_sources":[{"input_mode_id":"Roman$"}],"type":"input_source_unless"}],"from":{"key_code":"o","modifiers":{"optional":["caps_lock"]}},"to":[{"key_code":"delete_or_backspace"},{"key_code":"delete_or_backspace"},{"key_code":"t"},{"key_code":"y"},{"key_code":"e"},{"set_variable":{"name":"KC_O","value":1}},{"set_variable":{"name":"USC","value":0}}],"to_after_key_up":[{"set_variable":{"name":"KC_O","value":0}}],"type":"basic"},{"conditions":[{"type":"variable_unless","name":"USC","value":0},{"type":"variable_unless","name":"KC_M","value":0},{"type":"variable_unless","name":"KC_G","value":0},{"input_sources":[{"language":"ja"}],"type":"input_source_if"},{"input_sources":[{"input_mode_id":"Roman$"}],"type":"input_source_unless"}],"from":{"key_code":"o","modifiers":{"optional":["caps_lock"]}},"to":[{"key_code":"delete_or_backspace"},{"key_code":"t"},{"key_code":"y"},{"key_code":"e"},{"set_variable":{"name":"KC_O","value":1}},{"set_variable":{"name":"USC","value":0}}],"to_after_key_up":[{"set_variable":{"name":"KC_O","value":0}}],"type":"basic"},{"conditions":[{"type":"variable_unless","name":"KC_M","value":0},{"type":"variable_unless","name":"KC_G","value":0},{"input_sources":[{"language":"ja"}],"type":"input_source_if"},{"input_sources":[{"input_mode_id":"Roman$"}],"type":"input_source_unless"}],"from":{"key_code":"o","modifiers":{"optional":["caps_lock"]}},"to":[{"key_code":"t"},{"key_code":"y"},{"key_code":"e"},{"set_variable":{"name":"KC_O","value":1}},{"set_variable":{"name":"USC","value":0}}],"to_after_key_up":[{"set_variable":{"name":"KC_O","value":0}}],"type":"basic"},</v>
      </c>
      <c r="G96" s="101" t="str">
        <f t="shared" si="79"/>
        <v>{"conditions":[{"type":"variable_if","name":"USC","value":2},{"type":"variable_unless","name":"KC_M","value":0},{"type":"variable_unless","name":"KC_O","value":0},{"input_sources":[{"language":"ja"}],"type":"input_source_if"},{"input_sources":[{"input_mode_id":"Roman$"}],"type":"input_source_unless"}],"from":{"key_code":"g","modifiers":{"optional":["caps_lock"]}},"to":[{"key_code":"delete_or_backspace"},{"key_code":"delete_or_backspace"},{"key_code":"t"},{"key_code":"y"},{"key_code":"e"},{"set_variable":{"name":"KC_G","value":1}},{"set_variable":{"name":"USC","value":0}}],"to_after_key_up":[{"set_variable":{"name":"KC_G","value":0}}],"type":"basic"},{"conditions":[{"type":"variable_unless","name":"USC","value":0},{"type":"variable_unless","name":"KC_M","value":0},{"type":"variable_unless","name":"KC_O","value":0},{"input_sources":[{"language":"ja"}],"type":"input_source_if"},{"input_sources":[{"input_mode_id":"Roman$"}],"type":"input_source_unless"}],"from":{"key_code":"g","modifiers":{"optional":["caps_lock"]}},"to":[{"key_code":"delete_or_backspace"},{"key_code":"t"},{"key_code":"y"},{"key_code":"e"},{"set_variable":{"name":"KC_G","value":1}},{"set_variable":{"name":"USC","value":0}}],"to_after_key_up":[{"set_variable":{"name":"KC_G","value":0}}],"type":"basic"},{"conditions":[{"type":"variable_unless","name":"KC_M","value":0},{"type":"variable_unless","name":"KC_O","value":0},{"input_sources":[{"language":"ja"}],"type":"input_source_if"},{"input_sources":[{"input_mode_id":"Roman$"}],"type":"input_source_unless"}],"from":{"key_code":"g","modifiers":{"optional":["caps_lock"]}},"to":[{"key_code":"t"},{"key_code":"y"},{"key_code":"e"},{"set_variable":{"name":"KC_G","value":1}},{"set_variable":{"name":"USC","value":0}}],"to_after_key_up":[{"set_variable":{"name":"KC_G","value":0}}],"type":"basic"},</v>
      </c>
      <c r="H96" s="101" t="str">
        <f t="shared" si="80"/>
        <v>{"conditions":[{"type":"variable_if","name":"USC","value":2},{"type":"variable_unless","name":"KC_G","value":0},{"type":"variable_unless","name":"KC_O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t"},{"key_code":"y"},{"key_code":"e"},{"set_variable":{"name":"KC_M","value":1}},{"set_variable":{"name":"USC","value":0}}],"to_after_key_up":[{"set_variable":{"name":"KC_M","value":0}}],"type":"basic"},{"conditions":[{"type":"variable_unless","name":"USC","value":0},{"type":"variable_unless","name":"KC_G","value":0},{"type":"variable_unless","name":"KC_O","value":0},{"input_sources":[{"language":"ja"}],"type":"input_source_if"},{"input_sources":[{"input_mode_id":"Roman$"}],"type":"input_source_unless"}],"from":{"key_code":"m","modifiers":{"optional":["caps_lock"]}},"to":[{"key_code":"delete_or_backspace"},{"key_code":"t"},{"key_code":"y"},{"key_code":"e"},{"set_variable":{"name":"KC_M","value":1}},{"set_variable":{"name":"USC","value":0}}],"to_after_key_up":[{"set_variable":{"name":"KC_M","value":0}}],"type":"basic"},{"conditions":[{"type":"variable_unless","name":"KC_G","value":0},{"type":"variable_unless","name":"KC_O","value":0},{"input_sources":[{"language":"ja"}],"type":"input_source_if"},{"input_sources":[{"input_mode_id":"Roman$"}],"type":"input_source_unless"}],"from":{"key_code":"m","modifiers":{"optional":["caps_lock"]}},"to":[{"key_code":"t"},{"key_code":"y"},{"key_code":"e"},{"set_variable":{"name":"KC_M","value":1}},{"set_variable":{"name":"USC","value":0}}],"to_after_key_up":[{"set_variable":{"name":"KC_M","value":0}}],"type":"basic"},</v>
      </c>
      <c r="I96" s="101" t="str">
        <f t="shared" si="81"/>
        <v/>
      </c>
      <c r="J96" s="101" t="str">
        <f t="shared" si="82"/>
        <v/>
      </c>
      <c r="K96" s="101" t="str">
        <f t="shared" si="83"/>
        <v/>
      </c>
      <c r="L96" s="101" t="str">
        <f t="shared" si="84"/>
        <v/>
      </c>
      <c r="M96" s="101" t="str">
        <f t="shared" si="85"/>
        <v/>
      </c>
      <c r="N96" s="101" t="str">
        <f t="shared" si="86"/>
        <v/>
      </c>
      <c r="O96" s="101" t="str">
        <f t="shared" si="87"/>
        <v/>
      </c>
      <c r="P96" s="101" t="str">
        <f t="shared" si="88"/>
        <v/>
      </c>
      <c r="Q96" s="101" t="str">
        <f t="shared" si="89"/>
        <v/>
      </c>
      <c r="R96" s="101" t="str">
        <f t="shared" si="90"/>
        <v/>
      </c>
      <c r="S96" s="101" t="str">
        <f t="shared" si="91"/>
        <v/>
      </c>
      <c r="T96" s="101" t="str">
        <f t="shared" si="92"/>
        <v/>
      </c>
      <c r="U96" s="329"/>
      <c r="V96" s="107" t="str">
        <f t="shared" si="93"/>
        <v/>
      </c>
      <c r="W96" s="101" t="str">
        <f t="shared" si="94"/>
        <v/>
      </c>
      <c r="X96" s="101" t="str">
        <f t="shared" si="95"/>
        <v/>
      </c>
      <c r="Y96" s="108" t="str">
        <f>IF(AND($AT96&lt;&gt;"",$AB96=1),_xlfn.CONCAT(Y$3,PROPER(_xlfn.XLOOKUP($AZ96,入力キー,入力コード)),IF(OR($BK96="",$BK96=$BI96),_xlfn.CONCAT(Y$4,IF($AZ96=_xlfn.XLOOKUP($AZ96,仮想キートップ,入力キー),Y$7,Y$10),_xlfn.XLOOKUP($AZ96,仮想キートップ,入力コード),Y$13,$BI96,Y$14,_xlfn.XLOOKUP($AZ96,仮想キートップ,キー位置),Y$15,_xlfn.XLOOKUP($AZ96,仮想キートップ,キー位置),Y$17,IF($AZ96=_xlfn.XLOOKUP($AZ96,仮想キートップ,入力キー),Y$12,Y$11),_xlfn.XLOOKUP($AZ96,仮想キートップ,入力コード),Y$13,$BI96,Y$14,_xlfn.XLOOKUP($AZ96,仮想キートップ,キー位置),Y$16,_xlfn.XLOOKUP($AZ96,仮想キートップ,キー位置),IF(COUNTA($AT96:$AT$352)&gt;1,Y$17,Y$18)),_xlfn.CONCAT(Y$4,Y$6,IF($AZ96=_xlfn.XLOOKUP($AZ96,仮想キートップ,入力キー),Y$7,Y$10),_xlfn.XLOOKUP($AZ96,仮想キートップ,入力コード),Y$13,$BI96,Y$14,_xlfn.XLOOKUP($AZ96,仮想キートップ,キー位置),Y$15,_xlfn.XLOOKUP($AZ96,仮想キートップ,キー位置),Y$17,IF($AZ96=_xlfn.XLOOKUP($AZ96,仮想キートップ,入力キー),Y$8,Y$9),_xlfn.XLOOKUP($AZ96,仮想キートップ,入力コード),Y$13,$BI96,Y$14,_xlfn.XLOOKUP($AZ96,仮想キートップ,キー位置),Y$16,_xlfn.XLOOKUP($AZ96,仮想キートップ,キー位置),Y$17,Y$5,IF($AZ96=_xlfn.XLOOKUP($AZ96,仮想キートップ,入力キー),Y$7,Y$10),_xlfn.XLOOKUP($AZ96,仮想キートップ,入力コード),Y$13,$BK96,Y$14,_xlfn.XLOOKUP($AZ96,仮想キートップ,キー位置),Y$15,_xlfn.XLOOKUP($AZ96,仮想キートップ,キー位置),Y$17,IF($AZ96=_xlfn.XLOOKUP($AZ96,仮想キートップ,入力キー),Y$12,Y$11),_xlfn.XLOOKUP($AZ96,仮想キートップ,入力コード),Y$13,$BK96,Y$14,_xlfn.XLOOKUP($AZ96,仮想キートップ,キー位置),Y$16,_xlfn.XLOOKUP($AZ96,仮想キートップ,キー位置),IF(COUNTA($AT96:$AT$352)&gt;1,Y$17,Y$18)))),"")</f>
        <v/>
      </c>
      <c r="Z96" s="325"/>
      <c r="AB96" s="28">
        <f t="shared" si="61"/>
        <v>3</v>
      </c>
      <c r="AC96" s="27" t="str">
        <f t="shared" si="62"/>
        <v>A</v>
      </c>
      <c r="AD96" s="27">
        <f t="shared" si="63"/>
        <v>1</v>
      </c>
      <c r="AE96" s="27">
        <f t="shared" si="64"/>
        <v>0</v>
      </c>
      <c r="AF96" s="34">
        <f t="shared" si="65"/>
        <v>8796631990272</v>
      </c>
      <c r="AG96" s="203">
        <f t="shared" si="66"/>
        <v>0</v>
      </c>
      <c r="AH96" s="90"/>
      <c r="AI96" s="466">
        <f t="shared" si="67"/>
        <v>8796629893120</v>
      </c>
      <c r="AJ96" s="57" t="str">
        <f t="shared" si="68"/>
        <v/>
      </c>
      <c r="AK96" s="58">
        <f t="shared" si="69"/>
        <v>0</v>
      </c>
      <c r="AL96" s="56">
        <f t="shared" si="70"/>
        <v>8796095119360</v>
      </c>
      <c r="AM96" s="57" t="str">
        <f t="shared" si="71"/>
        <v/>
      </c>
      <c r="AN96" s="55">
        <f t="shared" si="72"/>
        <v>0</v>
      </c>
      <c r="AO96" s="466">
        <f t="shared" si="73"/>
        <v>538968064</v>
      </c>
      <c r="AP96" s="57" t="str">
        <f t="shared" si="74"/>
        <v/>
      </c>
      <c r="AQ96" s="58">
        <f t="shared" si="75"/>
        <v>0</v>
      </c>
      <c r="AR96" s="90"/>
      <c r="AS96" s="131">
        <v>323</v>
      </c>
      <c r="AT96" s="2"/>
      <c r="AU96" s="389"/>
      <c r="AV96" s="389"/>
      <c r="AW96" s="13"/>
      <c r="AX96" s="4" t="s">
        <v>296</v>
      </c>
      <c r="AY96" s="16"/>
      <c r="AZ96" s="16" t="s">
        <v>80</v>
      </c>
      <c r="BA96" s="16" t="s">
        <v>49</v>
      </c>
      <c r="BB96" s="115" t="s">
        <v>20</v>
      </c>
      <c r="BC96" s="26" t="s">
        <v>387</v>
      </c>
      <c r="BD96" s="6"/>
      <c r="BE96" s="7"/>
      <c r="BF96" s="15"/>
      <c r="BG96" s="140" t="str">
        <f t="shared" si="76"/>
        <v>{"key_code":"t"},{"key_code":"y"},{"key_code":"e"}</v>
      </c>
      <c r="BH96" s="98"/>
      <c r="BI96" s="140" t="str">
        <f t="shared" si="77"/>
        <v>{"key_code":"t"},{"key_code":"y"},{"key_code":"e"}</v>
      </c>
      <c r="BJ96" s="370"/>
      <c r="BK96" s="371"/>
    </row>
    <row r="97" spans="1:63" ht="21">
      <c r="A97" s="328"/>
      <c r="B97" s="329"/>
      <c r="C97" s="338"/>
      <c r="D97" s="339"/>
      <c r="E97" s="334"/>
      <c r="F97" s="233" t="str">
        <f t="shared" si="78"/>
        <v>{"description":"右濁, し &amp; え → じぇ","conditions":[{"type":"variable_unless","name":"USC","value":0},{"type":"variable_unless","name":"KC_J","value":0},{"type":"variable_unless","name":"KC_R","value":0},{"input_sources":[{"language":"ja"}],"type":"input_source_if"},{"input_sources":[{"input_mode_id":"Roman$"}],"type":"input_source_unless"}],"from":{"key_code":"o","modifiers":{"optional":["caps_lock"]}},"to":[{"key_code":"delete_or_backspace"},{"key_code":"j"},{"key_code":"e"},{"set_variable":{"name":"KC_O","value":1}},{"set_variable":{"name":"USC","value":0}}],"to_after_key_up":[{"set_variable":{"name":"KC_O","value":0}}],"type":"basic"},{"conditions":[{"type":"variable_unless","name":"KC_J","value":0},{"type":"variable_unless","name":"KC_R","value":0},{"input_sources":[{"language":"ja"}],"type":"input_source_if"},{"input_sources":[{"input_mode_id":"Roman$"}],"type":"input_source_unless"}],"from":{"key_code":"o","modifiers":{"optional":["caps_lock"]}},"to":[{"key_code":"j"},{"key_code":"e"},{"set_variable":{"name":"KC_O","value":1}},{"set_variable":{"name":"USC","value":0}}],"to_after_key_up":[{"set_variable":{"name":"KC_O","value":0}}],"type":"basic"},</v>
      </c>
      <c r="G97" s="101" t="str">
        <f t="shared" si="79"/>
        <v>{"conditions":[{"type":"variable_if","name":"USC","value":2},{"type":"variable_unless","name":"KC_J","value":0},{"type":"variable_unless","name":"KC_O","value":0},{"input_sources":[{"language":"ja"}],"type":"input_source_if"},{"input_sources":[{"input_mode_id":"Roman$"}],"type":"input_source_unless"}],"from":{"key_code":"r","modifiers":{"optional":["caps_lock"]}},"to":[{"key_code":"delete_or_backspace"},{"key_code":"delete_or_backspace"},{"key_code":"j"},{"key_code":"e"},{"set_variable":{"name":"KC_R","value":1}},{"set_variable":{"name":"USC","value":0}}],"to_after_key_up":[{"set_variable":{"name":"KC_R","value":0}}],"type":"basic"},{"conditions":[{"type":"variable_unless","name":"USC","value":0},{"type":"variable_unless","name":"KC_J","value":0},{"type":"variable_unless","name":"KC_O","value":0},{"input_sources":[{"language":"ja"}],"type":"input_source_if"},{"input_sources":[{"input_mode_id":"Roman$"}],"type":"input_source_unless"}],"from":{"key_code":"r","modifiers":{"optional":["caps_lock"]}},"to":[{"key_code":"delete_or_backspace"},{"key_code":"j"},{"key_code":"e"},{"set_variable":{"name":"KC_R","value":1}},{"set_variable":{"name":"USC","value":0}}],"to_after_key_up":[{"set_variable":{"name":"KC_R","value":0}}],"type":"basic"},{"conditions":[{"type":"variable_unless","name":"KC_J","value":0},{"type":"variable_unless","name":"KC_O","value":0},{"input_sources":[{"language":"ja"}],"type":"input_source_if"},{"input_sources":[{"input_mode_id":"Roman$"}],"type":"input_source_unless"}],"from":{"key_code":"r","modifiers":{"optional":["caps_lock"]}},"to":[{"key_code":"j"},{"key_code":"e"},{"set_variable":{"name":"KC_R","value":1}},{"set_variable":{"name":"USC","value":0}}],"to_after_key_up":[{"set_variable":{"name":"KC_R","value":0}}],"type":"basic"},</v>
      </c>
      <c r="H97" s="101" t="str">
        <f t="shared" si="80"/>
        <v>{"conditions":[{"type":"variable_if","name":"USC","value":2},{"type":"variable_unless","name":"KC_R","value":0},{"type":"variable_unless","name":"KC_O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j"},{"key_code":"e"},{"set_variable":{"name":"KC_J","value":1}},{"set_variable":{"name":"USC","value":0}}],"to_after_key_up":[{"set_variable":{"name":"KC_J","value":0}}],"type":"basic"},{"conditions":[{"type":"variable_unless","name":"USC","value":0},{"type":"variable_unless","name":"KC_R","value":0},{"type":"variable_unless","name":"KC_O","value":0},{"input_sources":[{"language":"ja"}],"type":"input_source_if"},{"input_sources":[{"input_mode_id":"Roman$"}],"type":"input_source_unless"}],"from":{"key_code":"j","modifiers":{"optional":["caps_lock"]}},"to":[{"key_code":"delete_or_backspace"},{"key_code":"j"},{"key_code":"e"},{"set_variable":{"name":"KC_J","value":1}},{"set_variable":{"name":"USC","value":0}}],"to_after_key_up":[{"set_variable":{"name":"KC_J","value":0}}],"type":"basic"},{"conditions":[{"type":"variable_unless","name":"KC_R","value":0},{"type":"variable_unless","name":"KC_O","value":0},{"input_sources":[{"language":"ja"}],"type":"input_source_if"},{"input_sources":[{"input_mode_id":"Roman$"}],"type":"input_source_unless"}],"from":{"key_code":"j","modifiers":{"optional":["caps_lock"]}},"to":[{"key_code":"j"},{"key_code":"e"},{"set_variable":{"name":"KC_J","value":1}},{"set_variable":{"name":"USC","value":0}}],"to_after_key_up":[{"set_variable":{"name":"KC_J","value":0}}],"type":"basic"},</v>
      </c>
      <c r="I97" s="101" t="str">
        <f t="shared" si="81"/>
        <v/>
      </c>
      <c r="J97" s="101" t="str">
        <f t="shared" si="82"/>
        <v/>
      </c>
      <c r="K97" s="101" t="str">
        <f t="shared" si="83"/>
        <v/>
      </c>
      <c r="L97" s="101" t="str">
        <f t="shared" si="84"/>
        <v/>
      </c>
      <c r="M97" s="101" t="str">
        <f t="shared" si="85"/>
        <v/>
      </c>
      <c r="N97" s="101" t="str">
        <f t="shared" si="86"/>
        <v/>
      </c>
      <c r="O97" s="101" t="str">
        <f t="shared" si="87"/>
        <v/>
      </c>
      <c r="P97" s="101" t="str">
        <f t="shared" si="88"/>
        <v/>
      </c>
      <c r="Q97" s="101" t="str">
        <f t="shared" si="89"/>
        <v/>
      </c>
      <c r="R97" s="101" t="str">
        <f t="shared" si="90"/>
        <v/>
      </c>
      <c r="S97" s="101" t="str">
        <f t="shared" si="91"/>
        <v/>
      </c>
      <c r="T97" s="101" t="str">
        <f t="shared" si="92"/>
        <v/>
      </c>
      <c r="U97" s="329"/>
      <c r="V97" s="107" t="str">
        <f t="shared" si="93"/>
        <v/>
      </c>
      <c r="W97" s="101" t="str">
        <f t="shared" si="94"/>
        <v/>
      </c>
      <c r="X97" s="101" t="str">
        <f t="shared" si="95"/>
        <v/>
      </c>
      <c r="Y97" s="108" t="str">
        <f>IF(AND($AT97&lt;&gt;"",$AB97=1),_xlfn.CONCAT(Y$3,PROPER(_xlfn.XLOOKUP($AZ97,入力キー,入力コード)),IF(OR($BK97="",$BK97=$BI97),_xlfn.CONCAT(Y$4,IF($AZ97=_xlfn.XLOOKUP($AZ97,仮想キートップ,入力キー),Y$7,Y$10),_xlfn.XLOOKUP($AZ97,仮想キートップ,入力コード),Y$13,$BI97,Y$14,_xlfn.XLOOKUP($AZ97,仮想キートップ,キー位置),Y$15,_xlfn.XLOOKUP($AZ97,仮想キートップ,キー位置),Y$17,IF($AZ97=_xlfn.XLOOKUP($AZ97,仮想キートップ,入力キー),Y$12,Y$11),_xlfn.XLOOKUP($AZ97,仮想キートップ,入力コード),Y$13,$BI97,Y$14,_xlfn.XLOOKUP($AZ97,仮想キートップ,キー位置),Y$16,_xlfn.XLOOKUP($AZ97,仮想キートップ,キー位置),IF(COUNTA($AT97:$AT$352)&gt;1,Y$17,Y$18)),_xlfn.CONCAT(Y$4,Y$6,IF($AZ97=_xlfn.XLOOKUP($AZ97,仮想キートップ,入力キー),Y$7,Y$10),_xlfn.XLOOKUP($AZ97,仮想キートップ,入力コード),Y$13,$BI97,Y$14,_xlfn.XLOOKUP($AZ97,仮想キートップ,キー位置),Y$15,_xlfn.XLOOKUP($AZ97,仮想キートップ,キー位置),Y$17,IF($AZ97=_xlfn.XLOOKUP($AZ97,仮想キートップ,入力キー),Y$8,Y$9),_xlfn.XLOOKUP($AZ97,仮想キートップ,入力コード),Y$13,$BI97,Y$14,_xlfn.XLOOKUP($AZ97,仮想キートップ,キー位置),Y$16,_xlfn.XLOOKUP($AZ97,仮想キートップ,キー位置),Y$17,Y$5,IF($AZ97=_xlfn.XLOOKUP($AZ97,仮想キートップ,入力キー),Y$7,Y$10),_xlfn.XLOOKUP($AZ97,仮想キートップ,入力コード),Y$13,$BK97,Y$14,_xlfn.XLOOKUP($AZ97,仮想キートップ,キー位置),Y$15,_xlfn.XLOOKUP($AZ97,仮想キートップ,キー位置),Y$17,IF($AZ97=_xlfn.XLOOKUP($AZ97,仮想キートップ,入力キー),Y$12,Y$11),_xlfn.XLOOKUP($AZ97,仮想キートップ,入力コード),Y$13,$BK97,Y$14,_xlfn.XLOOKUP($AZ97,仮想キートップ,キー位置),Y$16,_xlfn.XLOOKUP($AZ97,仮想キートップ,キー位置),IF(COUNTA($AT97:$AT$352)&gt;1,Y$17,Y$18)))),"")</f>
        <v/>
      </c>
      <c r="Z97" s="325"/>
      <c r="AB97" s="28">
        <f t="shared" si="61"/>
        <v>3</v>
      </c>
      <c r="AC97" s="27" t="str">
        <f t="shared" si="62"/>
        <v>A</v>
      </c>
      <c r="AD97" s="27">
        <f t="shared" si="63"/>
        <v>1</v>
      </c>
      <c r="AE97" s="27">
        <f t="shared" si="64"/>
        <v>0</v>
      </c>
      <c r="AF97" s="34">
        <f t="shared" si="65"/>
        <v>2149646336</v>
      </c>
      <c r="AG97" s="203">
        <f t="shared" si="66"/>
        <v>0</v>
      </c>
      <c r="AH97" s="90"/>
      <c r="AI97" s="466">
        <f t="shared" si="67"/>
        <v>2147549184</v>
      </c>
      <c r="AJ97" s="57" t="str">
        <f t="shared" si="68"/>
        <v>じ</v>
      </c>
      <c r="AK97" s="58">
        <f t="shared" si="69"/>
        <v>1</v>
      </c>
      <c r="AL97" s="56">
        <f t="shared" si="70"/>
        <v>2149580800</v>
      </c>
      <c r="AM97" s="57" t="str">
        <f t="shared" si="71"/>
        <v/>
      </c>
      <c r="AN97" s="55">
        <f t="shared" si="72"/>
        <v>0</v>
      </c>
      <c r="AO97" s="466">
        <f t="shared" si="73"/>
        <v>2162688</v>
      </c>
      <c r="AP97" s="57" t="str">
        <f t="shared" si="74"/>
        <v/>
      </c>
      <c r="AQ97" s="58">
        <f t="shared" si="75"/>
        <v>0</v>
      </c>
      <c r="AR97" s="90"/>
      <c r="AS97" s="131">
        <v>324</v>
      </c>
      <c r="AT97" s="2"/>
      <c r="AU97" s="389"/>
      <c r="AV97" s="389"/>
      <c r="AW97" s="13"/>
      <c r="AX97" s="4" t="s">
        <v>296</v>
      </c>
      <c r="AY97" s="16"/>
      <c r="AZ97" s="16" t="s">
        <v>51</v>
      </c>
      <c r="BA97" s="16" t="s">
        <v>29</v>
      </c>
      <c r="BB97" s="115" t="s">
        <v>20</v>
      </c>
      <c r="BC97" s="26" t="s">
        <v>388</v>
      </c>
      <c r="BD97" s="6"/>
      <c r="BE97" s="7"/>
      <c r="BF97" s="15"/>
      <c r="BG97" s="140" t="str">
        <f t="shared" si="76"/>
        <v>{"key_code":"j"},{"key_code":"e"}</v>
      </c>
      <c r="BH97" s="98"/>
      <c r="BI97" s="140" t="str">
        <f t="shared" si="77"/>
        <v>{"key_code":"j"},{"key_code":"e"}</v>
      </c>
      <c r="BJ97" s="370"/>
      <c r="BK97" s="371"/>
    </row>
    <row r="98" spans="1:63" ht="21">
      <c r="A98" s="328"/>
      <c r="B98" s="329"/>
      <c r="C98" s="338"/>
      <c r="D98" s="339"/>
      <c r="E98" s="334"/>
      <c r="F98" s="233" t="str">
        <f t="shared" si="78"/>
        <v>{"description":"右濁, ち &amp; え → ぢぇ","conditions":[{"type":"variable_unless","name":"USC","value":0},{"type":"variable_unless","name":"KC_J","value":0},{"type":"variable_unless","name":"KC_G","value":0},{"input_sources":[{"language":"ja"}],"type":"input_source_if"},{"input_sources":[{"input_mode_id":"Roman$"}],"type":"input_source_unless"}],"from":{"key_code":"o","modifiers":{"optional":["caps_lock"]}},"to":[{"key_code":"delete_or_backspace"},{"key_code":"d"},{"key_code":"y"},{"key_code":"e"},{"set_variable":{"name":"KC_O","value":1}},{"set_variable":{"name":"USC","value":0}}],"to_after_key_up":[{"set_variable":{"name":"KC_O","value":0}}],"type":"basic"},{"conditions":[{"type":"variable_unless","name":"KC_J","value":0},{"type":"variable_unless","name":"KC_G","value":0},{"input_sources":[{"language":"ja"}],"type":"input_source_if"},{"input_sources":[{"input_mode_id":"Roman$"}],"type":"input_source_unless"}],"from":{"key_code":"o","modifiers":{"optional":["caps_lock"]}},"to":[{"key_code":"d"},{"key_code":"y"},{"key_code":"e"},{"set_variable":{"name":"KC_O","value":1}},{"set_variable":{"name":"USC","value":0}}],"to_after_key_up":[{"set_variable":{"name":"KC_O","value":0}}],"type":"basic"},</v>
      </c>
      <c r="G98" s="101" t="str">
        <f t="shared" si="79"/>
        <v>{"conditions":[{"type":"variable_if","name":"USC","value":2},{"type":"variable_unless","name":"KC_J","value":0},{"type":"variable_unless","name":"KC_O","value":0},{"input_sources":[{"language":"ja"}],"type":"input_source_if"},{"input_sources":[{"input_mode_id":"Roman$"}],"type":"input_source_unless"}],"from":{"key_code":"g","modifiers":{"optional":["caps_lock"]}},"to":[{"key_code":"delete_or_backspace"},{"key_code":"delete_or_backspace"},{"key_code":"d"},{"key_code":"y"},{"key_code":"e"},{"set_variable":{"name":"KC_G","value":1}},{"set_variable":{"name":"USC","value":0}}],"to_after_key_up":[{"set_variable":{"name":"KC_G","value":0}}],"type":"basic"},{"conditions":[{"type":"variable_unless","name":"USC","value":0},{"type":"variable_unless","name":"KC_J","value":0},{"type":"variable_unless","name":"KC_O","value":0},{"input_sources":[{"language":"ja"}],"type":"input_source_if"},{"input_sources":[{"input_mode_id":"Roman$"}],"type":"input_source_unless"}],"from":{"key_code":"g","modifiers":{"optional":["caps_lock"]}},"to":[{"key_code":"delete_or_backspace"},{"key_code":"d"},{"key_code":"y"},{"key_code":"e"},{"set_variable":{"name":"KC_G","value":1}},{"set_variable":{"name":"USC","value":0}}],"to_after_key_up":[{"set_variable":{"name":"KC_G","value":0}}],"type":"basic"},{"conditions":[{"type":"variable_unless","name":"KC_J","value":0},{"type":"variable_unless","name":"KC_O","value":0},{"input_sources":[{"language":"ja"}],"type":"input_source_if"},{"input_sources":[{"input_mode_id":"Roman$"}],"type":"input_source_unless"}],"from":{"key_code":"g","modifiers":{"optional":["caps_lock"]}},"to":[{"key_code":"d"},{"key_code":"y"},{"key_code":"e"},{"set_variable":{"name":"KC_G","value":1}},{"set_variable":{"name":"USC","value":0}}],"to_after_key_up":[{"set_variable":{"name":"KC_G","value":0}}],"type":"basic"},</v>
      </c>
      <c r="H98" s="101" t="str">
        <f t="shared" si="80"/>
        <v>{"conditions":[{"type":"variable_if","name":"USC","value":2},{"type":"variable_unless","name":"KC_G","value":0},{"type":"variable_unless","name":"KC_O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d"},{"key_code":"y"},{"key_code":"e"},{"set_variable":{"name":"KC_J","value":1}},{"set_variable":{"name":"USC","value":0}}],"to_after_key_up":[{"set_variable":{"name":"KC_J","value":0}}],"type":"basic"},{"conditions":[{"type":"variable_unless","name":"USC","value":0},{"type":"variable_unless","name":"KC_G","value":0},{"type":"variable_unless","name":"KC_O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y"},{"key_code":"e"},{"set_variable":{"name":"KC_J","value":1}},{"set_variable":{"name":"USC","value":0}}],"to_after_key_up":[{"set_variable":{"name":"KC_J","value":0}}],"type":"basic"},{"conditions":[{"type":"variable_unless","name":"KC_G","value":0},{"type":"variable_unless","name":"KC_O","value":0},{"input_sources":[{"language":"ja"}],"type":"input_source_if"},{"input_sources":[{"input_mode_id":"Roman$"}],"type":"input_source_unless"}],"from":{"key_code":"j","modifiers":{"optional":["caps_lock"]}},"to":[{"key_code":"d"},{"key_code":"y"},{"key_code":"e"},{"set_variable":{"name":"KC_J","value":1}},{"set_variable":{"name":"USC","value":0}}],"to_after_key_up":[{"set_variable":{"name":"KC_J","value":0}}],"type":"basic"},</v>
      </c>
      <c r="I98" s="101" t="str">
        <f t="shared" si="81"/>
        <v/>
      </c>
      <c r="J98" s="101" t="str">
        <f t="shared" si="82"/>
        <v/>
      </c>
      <c r="K98" s="101" t="str">
        <f t="shared" si="83"/>
        <v/>
      </c>
      <c r="L98" s="101" t="str">
        <f t="shared" si="84"/>
        <v/>
      </c>
      <c r="M98" s="101" t="str">
        <f t="shared" si="85"/>
        <v/>
      </c>
      <c r="N98" s="101" t="str">
        <f t="shared" si="86"/>
        <v/>
      </c>
      <c r="O98" s="101" t="str">
        <f t="shared" si="87"/>
        <v/>
      </c>
      <c r="P98" s="101" t="str">
        <f t="shared" si="88"/>
        <v/>
      </c>
      <c r="Q98" s="101" t="str">
        <f t="shared" si="89"/>
        <v/>
      </c>
      <c r="R98" s="101" t="str">
        <f t="shared" si="90"/>
        <v/>
      </c>
      <c r="S98" s="101" t="str">
        <f t="shared" si="91"/>
        <v/>
      </c>
      <c r="T98" s="101" t="str">
        <f t="shared" si="92"/>
        <v/>
      </c>
      <c r="U98" s="329"/>
      <c r="V98" s="107" t="str">
        <f t="shared" si="93"/>
        <v/>
      </c>
      <c r="W98" s="101" t="str">
        <f t="shared" si="94"/>
        <v/>
      </c>
      <c r="X98" s="101" t="str">
        <f t="shared" si="95"/>
        <v/>
      </c>
      <c r="Y98" s="108" t="str">
        <f>IF(AND($AT98&lt;&gt;"",$AB98=1),_xlfn.CONCAT(Y$3,PROPER(_xlfn.XLOOKUP($AZ98,入力キー,入力コード)),IF(OR($BK98="",$BK98=$BI98),_xlfn.CONCAT(Y$4,IF($AZ98=_xlfn.XLOOKUP($AZ98,仮想キートップ,入力キー),Y$7,Y$10),_xlfn.XLOOKUP($AZ98,仮想キートップ,入力コード),Y$13,$BI98,Y$14,_xlfn.XLOOKUP($AZ98,仮想キートップ,キー位置),Y$15,_xlfn.XLOOKUP($AZ98,仮想キートップ,キー位置),Y$17,IF($AZ98=_xlfn.XLOOKUP($AZ98,仮想キートップ,入力キー),Y$12,Y$11),_xlfn.XLOOKUP($AZ98,仮想キートップ,入力コード),Y$13,$BI98,Y$14,_xlfn.XLOOKUP($AZ98,仮想キートップ,キー位置),Y$16,_xlfn.XLOOKUP($AZ98,仮想キートップ,キー位置),IF(COUNTA($AT98:$AT$352)&gt;1,Y$17,Y$18)),_xlfn.CONCAT(Y$4,Y$6,IF($AZ98=_xlfn.XLOOKUP($AZ98,仮想キートップ,入力キー),Y$7,Y$10),_xlfn.XLOOKUP($AZ98,仮想キートップ,入力コード),Y$13,$BI98,Y$14,_xlfn.XLOOKUP($AZ98,仮想キートップ,キー位置),Y$15,_xlfn.XLOOKUP($AZ98,仮想キートップ,キー位置),Y$17,IF($AZ98=_xlfn.XLOOKUP($AZ98,仮想キートップ,入力キー),Y$8,Y$9),_xlfn.XLOOKUP($AZ98,仮想キートップ,入力コード),Y$13,$BI98,Y$14,_xlfn.XLOOKUP($AZ98,仮想キートップ,キー位置),Y$16,_xlfn.XLOOKUP($AZ98,仮想キートップ,キー位置),Y$17,Y$5,IF($AZ98=_xlfn.XLOOKUP($AZ98,仮想キートップ,入力キー),Y$7,Y$10),_xlfn.XLOOKUP($AZ98,仮想キートップ,入力コード),Y$13,$BK98,Y$14,_xlfn.XLOOKUP($AZ98,仮想キートップ,キー位置),Y$15,_xlfn.XLOOKUP($AZ98,仮想キートップ,キー位置),Y$17,IF($AZ98=_xlfn.XLOOKUP($AZ98,仮想キートップ,入力キー),Y$12,Y$11),_xlfn.XLOOKUP($AZ98,仮想キートップ,入力コード),Y$13,$BK98,Y$14,_xlfn.XLOOKUP($AZ98,仮想キートップ,キー位置),Y$16,_xlfn.XLOOKUP($AZ98,仮想キートップ,キー位置),IF(COUNTA($AT98:$AT$352)&gt;1,Y$17,Y$18)))),"")</f>
        <v/>
      </c>
      <c r="Z98" s="325"/>
      <c r="AB98" s="28">
        <f t="shared" si="61"/>
        <v>3</v>
      </c>
      <c r="AC98" s="27" t="str">
        <f t="shared" si="62"/>
        <v>A</v>
      </c>
      <c r="AD98" s="27">
        <f t="shared" si="63"/>
        <v>1</v>
      </c>
      <c r="AE98" s="27">
        <f t="shared" si="64"/>
        <v>0</v>
      </c>
      <c r="AF98" s="34">
        <f t="shared" si="65"/>
        <v>2686451712</v>
      </c>
      <c r="AG98" s="203">
        <f t="shared" si="66"/>
        <v>0</v>
      </c>
      <c r="AH98" s="90"/>
      <c r="AI98" s="466">
        <f t="shared" si="67"/>
        <v>2684354560</v>
      </c>
      <c r="AJ98" s="57" t="str">
        <f t="shared" si="68"/>
        <v>ぢ</v>
      </c>
      <c r="AK98" s="58">
        <f t="shared" si="69"/>
        <v>1</v>
      </c>
      <c r="AL98" s="56">
        <f t="shared" si="70"/>
        <v>2149580800</v>
      </c>
      <c r="AM98" s="57" t="str">
        <f t="shared" si="71"/>
        <v/>
      </c>
      <c r="AN98" s="55">
        <f t="shared" si="72"/>
        <v>0</v>
      </c>
      <c r="AO98" s="466">
        <f t="shared" si="73"/>
        <v>538968064</v>
      </c>
      <c r="AP98" s="57" t="str">
        <f t="shared" si="74"/>
        <v/>
      </c>
      <c r="AQ98" s="58">
        <f t="shared" si="75"/>
        <v>0</v>
      </c>
      <c r="AR98" s="90"/>
      <c r="AS98" s="131">
        <v>325</v>
      </c>
      <c r="AT98" s="2"/>
      <c r="AU98" s="389"/>
      <c r="AV98" s="389"/>
      <c r="AW98" s="13"/>
      <c r="AX98" s="4" t="s">
        <v>296</v>
      </c>
      <c r="AY98" s="16"/>
      <c r="AZ98" s="16" t="s">
        <v>51</v>
      </c>
      <c r="BA98" s="16" t="s">
        <v>49</v>
      </c>
      <c r="BB98" s="115" t="s">
        <v>20</v>
      </c>
      <c r="BC98" s="26" t="s">
        <v>389</v>
      </c>
      <c r="BD98" s="6"/>
      <c r="BE98" s="7"/>
      <c r="BF98" s="15"/>
      <c r="BG98" s="140" t="str">
        <f t="shared" si="76"/>
        <v>{"key_code":"d"},{"key_code":"y"},{"key_code":"e"}</v>
      </c>
      <c r="BH98" s="98"/>
      <c r="BI98" s="140" t="str">
        <f t="shared" si="77"/>
        <v>{"key_code":"d"},{"key_code":"y"},{"key_code":"e"}</v>
      </c>
      <c r="BJ98" s="370"/>
      <c r="BK98" s="371"/>
    </row>
    <row r="99" spans="1:63" ht="21">
      <c r="A99" s="328"/>
      <c r="B99" s="329"/>
      <c r="C99" s="338"/>
      <c r="D99" s="339"/>
      <c r="E99" s="334"/>
      <c r="F99" s="233" t="str">
        <f t="shared" si="78"/>
        <v>{"description":"左半, ふ &amp; あ → ふぁ","conditions":[{"type":"variable_unless","name":"USC","value":0},{"type":"variable_unless","name":"KC_V","value":0},{"type":"variable_unless","name":"KC_DOT","value":0},{"input_sources":[{"language":"ja"}],"type":"input_source_if"},{"input_sources":[{"input_mode_id":"Roman$"}],"type":"input_source_unless"}],"from":{"key_code":"j","modifiers":{"optional":["caps_lock"]}},"to":[{"key_code":"delete_or_backspace"},{"key_code":"f"},{"key_code":"a"},{"set_variable":{"name":"KC_J","value":1}},{"set_variable":{"name":"USC","value":0}}],"to_after_key_up":[{"set_variable":{"name":"KC_J","value":0}}],"type":"basic"},{"conditions":[{"type":"variable_unless","name":"KC_V","value":0},{"type":"variable_unless","name":"KC_DOT","value":0},{"input_sources":[{"language":"ja"}],"type":"input_source_if"},{"input_sources":[{"input_mode_id":"Roman$"}],"type":"input_source_unless"}],"from":{"key_code":"j","modifiers":{"optional":["caps_lock"]}},"to":[{"key_code":"f"},{"key_code":"a"},{"set_variable":{"name":"KC_J","value":1}},{"set_variable":{"name":"USC","value":0}}],"to_after_key_up":[{"set_variable":{"name":"KC_J","value":0}}],"type":"basic"},</v>
      </c>
      <c r="G99" s="101" t="str">
        <f t="shared" si="79"/>
        <v>{"conditions":[{"type":"variable_unless","name":"USC","value":0},{"type":"variable_unless","name":"KC_V","value":0},{"type":"variable_unless","name":"KC_J","value":0},{"input_sources":[{"language":"ja"}],"type":"input_source_if"},{"input_sources":[{"input_mode_id":"Roman$"}],"type":"input_source_unless"}],"from":{"key_code":"period","modifiers":{"optional":["caps_lock"]}},"to":[{"key_code":"delete_or_backspace"},{"key_code":"f"},{"key_code":"a"},{"set_variable":{"name":"KC_DOT","value":1}},{"set_variable":{"name":"USC","value":0}}],"to_after_key_up":[{"set_variable":{"name":"KC_DOT","value":0}}],"type":"basic"},{"conditions":[{"type":"variable_unless","name":"KC_V","value":0},{"type":"variable_unless","name":"KC_J","value":0},{"input_sources":[{"language":"ja"}],"type":"input_source_if"},{"input_sources":[{"input_mode_id":"Roman$"}],"type":"input_source_unless"}],"from":{"key_code":"period","modifiers":{"optional":["caps_lock"]}},"to":[{"key_code":"f"},{"key_code":"a"},{"set_variable":{"name":"KC_DOT","value":1}},{"set_variable":{"name":"USC","value":0}}],"to_after_key_up":[{"set_variable":{"name":"KC_DOT","value":0}}],"type":"basic"},</v>
      </c>
      <c r="H99" s="101" t="str">
        <f t="shared" si="80"/>
        <v>{"conditions":[{"type":"variable_if","name":"USC","value":2},{"type":"variable_unless","name":"KC_DOT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f"},{"key_code":"a"},{"set_variable":{"name":"KC_V","value":1}},{"set_variable":{"name":"USC","value":0}}],"to_after_key_up":[{"set_variable":{"name":"KC_V","value":0}}],"type":"basic"},{"conditions":[{"type":"variable_unless","name":"USC","value":0},{"type":"variable_unless","name":"KC_DOT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delete_or_backspace"},{"key_code":"f"},{"key_code":"a"},{"set_variable":{"name":"KC_V","value":1}},{"set_variable":{"name":"USC","value":0}}],"to_after_key_up":[{"set_variable":{"name":"KC_V","value":0}}],"type":"basic"},{"conditions":[{"type":"variable_unless","name":"KC_DOT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f"},{"key_code":"a"},{"set_variable":{"name":"KC_V","value":1}},{"set_variable":{"name":"USC","value":0}}],"to_after_key_up":[{"set_variable":{"name":"KC_V","value":0}}],"type":"basic"},</v>
      </c>
      <c r="I99" s="101" t="str">
        <f t="shared" si="81"/>
        <v/>
      </c>
      <c r="J99" s="101" t="str">
        <f t="shared" si="82"/>
        <v/>
      </c>
      <c r="K99" s="101" t="str">
        <f t="shared" si="83"/>
        <v/>
      </c>
      <c r="L99" s="101" t="str">
        <f t="shared" si="84"/>
        <v/>
      </c>
      <c r="M99" s="101" t="str">
        <f t="shared" si="85"/>
        <v/>
      </c>
      <c r="N99" s="101" t="str">
        <f t="shared" si="86"/>
        <v/>
      </c>
      <c r="O99" s="101" t="str">
        <f t="shared" si="87"/>
        <v/>
      </c>
      <c r="P99" s="101" t="str">
        <f t="shared" si="88"/>
        <v/>
      </c>
      <c r="Q99" s="101" t="str">
        <f t="shared" si="89"/>
        <v/>
      </c>
      <c r="R99" s="101" t="str">
        <f t="shared" si="90"/>
        <v/>
      </c>
      <c r="S99" s="101" t="str">
        <f t="shared" si="91"/>
        <v/>
      </c>
      <c r="T99" s="101" t="str">
        <f t="shared" si="92"/>
        <v/>
      </c>
      <c r="U99" s="329"/>
      <c r="V99" s="107" t="str">
        <f t="shared" si="93"/>
        <v/>
      </c>
      <c r="W99" s="101" t="str">
        <f t="shared" si="94"/>
        <v/>
      </c>
      <c r="X99" s="101" t="str">
        <f t="shared" si="95"/>
        <v/>
      </c>
      <c r="Y99" s="108" t="str">
        <f>IF(AND($AT99&lt;&gt;"",$AB99=1),_xlfn.CONCAT(Y$3,PROPER(_xlfn.XLOOKUP($AZ99,入力キー,入力コード)),IF(OR($BK99="",$BK99=$BI99),_xlfn.CONCAT(Y$4,IF($AZ99=_xlfn.XLOOKUP($AZ99,仮想キートップ,入力キー),Y$7,Y$10),_xlfn.XLOOKUP($AZ99,仮想キートップ,入力コード),Y$13,$BI99,Y$14,_xlfn.XLOOKUP($AZ99,仮想キートップ,キー位置),Y$15,_xlfn.XLOOKUP($AZ99,仮想キートップ,キー位置),Y$17,IF($AZ99=_xlfn.XLOOKUP($AZ99,仮想キートップ,入力キー),Y$12,Y$11),_xlfn.XLOOKUP($AZ99,仮想キートップ,入力コード),Y$13,$BI99,Y$14,_xlfn.XLOOKUP($AZ99,仮想キートップ,キー位置),Y$16,_xlfn.XLOOKUP($AZ99,仮想キートップ,キー位置),IF(COUNTA($AT99:$AT$352)&gt;1,Y$17,Y$18)),_xlfn.CONCAT(Y$4,Y$6,IF($AZ99=_xlfn.XLOOKUP($AZ99,仮想キートップ,入力キー),Y$7,Y$10),_xlfn.XLOOKUP($AZ99,仮想キートップ,入力コード),Y$13,$BI99,Y$14,_xlfn.XLOOKUP($AZ99,仮想キートップ,キー位置),Y$15,_xlfn.XLOOKUP($AZ99,仮想キートップ,キー位置),Y$17,IF($AZ99=_xlfn.XLOOKUP($AZ99,仮想キートップ,入力キー),Y$8,Y$9),_xlfn.XLOOKUP($AZ99,仮想キートップ,入力コード),Y$13,$BI99,Y$14,_xlfn.XLOOKUP($AZ99,仮想キートップ,キー位置),Y$16,_xlfn.XLOOKUP($AZ99,仮想キートップ,キー位置),Y$17,Y$5,IF($AZ99=_xlfn.XLOOKUP($AZ99,仮想キートップ,入力キー),Y$7,Y$10),_xlfn.XLOOKUP($AZ99,仮想キートップ,入力コード),Y$13,$BK99,Y$14,_xlfn.XLOOKUP($AZ99,仮想キートップ,キー位置),Y$15,_xlfn.XLOOKUP($AZ99,仮想キートップ,キー位置),Y$17,IF($AZ99=_xlfn.XLOOKUP($AZ99,仮想キートップ,入力キー),Y$12,Y$11),_xlfn.XLOOKUP($AZ99,仮想キートップ,入力コード),Y$13,$BK99,Y$14,_xlfn.XLOOKUP($AZ99,仮想キートップ,キー位置),Y$16,_xlfn.XLOOKUP($AZ99,仮想キートップ,キー位置),IF(COUNTA($AT99:$AT$352)&gt;1,Y$17,Y$18)))),"")</f>
        <v/>
      </c>
      <c r="Z99" s="325"/>
      <c r="AB99" s="28">
        <f t="shared" si="61"/>
        <v>3</v>
      </c>
      <c r="AC99" s="27" t="str">
        <f t="shared" si="62"/>
        <v>A</v>
      </c>
      <c r="AD99" s="27">
        <f t="shared" si="63"/>
        <v>1</v>
      </c>
      <c r="AE99" s="27">
        <f t="shared" si="64"/>
        <v>0</v>
      </c>
      <c r="AF99" s="34">
        <f t="shared" si="65"/>
        <v>36286031200256</v>
      </c>
      <c r="AG99" s="203">
        <f t="shared" si="66"/>
        <v>0</v>
      </c>
      <c r="AH99" s="90"/>
      <c r="AI99" s="466">
        <f t="shared" si="67"/>
        <v>36283883716608</v>
      </c>
      <c r="AJ99" s="57" t="str">
        <f t="shared" si="68"/>
        <v>ぷ</v>
      </c>
      <c r="AK99" s="58">
        <f t="shared" si="69"/>
        <v>1</v>
      </c>
      <c r="AL99" s="56">
        <f t="shared" si="70"/>
        <v>1101659111424</v>
      </c>
      <c r="AM99" s="57" t="str">
        <f t="shared" si="71"/>
        <v>ご</v>
      </c>
      <c r="AN99" s="55">
        <f t="shared" si="72"/>
        <v>1</v>
      </c>
      <c r="AO99" s="466">
        <f t="shared" si="73"/>
        <v>35186519572480</v>
      </c>
      <c r="AP99" s="57" t="str">
        <f t="shared" si="74"/>
        <v/>
      </c>
      <c r="AQ99" s="58">
        <f t="shared" si="75"/>
        <v>0</v>
      </c>
      <c r="AR99" s="90"/>
      <c r="AS99" s="131">
        <v>326</v>
      </c>
      <c r="AT99" s="2"/>
      <c r="AU99" s="389"/>
      <c r="AV99" s="389"/>
      <c r="AW99" s="13"/>
      <c r="AX99" s="4" t="s">
        <v>296</v>
      </c>
      <c r="AY99" s="16"/>
      <c r="AZ99" s="16" t="s">
        <v>77</v>
      </c>
      <c r="BA99" s="16" t="s">
        <v>82</v>
      </c>
      <c r="BB99" s="115" t="s">
        <v>67</v>
      </c>
      <c r="BC99" s="26" t="s">
        <v>390</v>
      </c>
      <c r="BD99" s="6"/>
      <c r="BE99" s="7"/>
      <c r="BF99" s="15"/>
      <c r="BG99" s="140" t="str">
        <f t="shared" si="76"/>
        <v>{"key_code":"f"},{"key_code":"a"}</v>
      </c>
      <c r="BH99" s="98"/>
      <c r="BI99" s="140" t="str">
        <f t="shared" si="77"/>
        <v>{"key_code":"f"},{"key_code":"a"}</v>
      </c>
      <c r="BJ99" s="370"/>
      <c r="BK99" s="371"/>
    </row>
    <row r="100" spans="1:63" ht="21">
      <c r="A100" s="328"/>
      <c r="B100" s="329"/>
      <c r="C100" s="338"/>
      <c r="D100" s="339"/>
      <c r="E100" s="334"/>
      <c r="F100" s="233" t="str">
        <f t="shared" si="78"/>
        <v>{"description":"左半, ふ &amp; い → ふぃ","conditions":[{"type":"variable_unless","name":"USC","value":0},{"type":"variable_unless","name":"KC_V","value":0},{"type":"variable_unless","name":"KC_DOT","value":0},{"input_sources":[{"language":"ja"}],"type":"input_source_if"},{"input_sources":[{"input_mode_id":"Roman$"}],"type":"input_source_unless"}],"from":{"key_code":"k","modifiers":{"optional":["caps_lock"]}},"to":[{"key_code":"delete_or_backspace"},{"key_code":"f"},{"key_code":"i"},{"set_variable":{"name":"KC_K","value":1}},{"set_variable":{"name":"USC","value":0}}],"to_after_key_up":[{"set_variable":{"name":"KC_K","value":0}}],"type":"basic"},{"conditions":[{"type":"variable_unless","name":"KC_V","value":0},{"type":"variable_unless","name":"KC_DOT","value":0},{"input_sources":[{"language":"ja"}],"type":"input_source_if"},{"input_sources":[{"input_mode_id":"Roman$"}],"type":"input_source_unless"}],"from":{"key_code":"k","modifiers":{"optional":["caps_lock"]}},"to":[{"key_code":"f"},{"key_code":"i"},{"set_variable":{"name":"KC_K","value":1}},{"set_variable":{"name":"USC","value":0}}],"to_after_key_up":[{"set_variable":{"name":"KC_K","value":0}}],"type":"basic"},</v>
      </c>
      <c r="G100" s="101" t="str">
        <f t="shared" si="79"/>
        <v>{"conditions":[{"type":"variable_if","name":"USC","value":2},{"type":"variable_unless","name":"KC_V","value":0},{"type":"variable_unless","name":"KC_K","value":0},{"input_sources":[{"language":"ja"}],"type":"input_source_if"},{"input_sources":[{"input_mode_id":"Roman$"}],"type":"input_source_unless"}],"from":{"key_code":"period","modifiers":{"optional":["caps_lock"]}},"to":[{"key_code":"delete_or_backspace"},{"key_code":"delete_or_backspace"},{"key_code":"f"},{"key_code":"i"},{"set_variable":{"name":"KC_DOT","value":1}},{"set_variable":{"name":"USC","value":0}}],"to_after_key_up":[{"set_variable":{"name":"KC_DOT","value":0}}],"type":"basic"},{"conditions":[{"type":"variable_unless","name":"USC","value":0},{"type":"variable_unless","name":"KC_V","value":0},{"type":"variable_unless","name":"KC_K","value":0},{"input_sources":[{"language":"ja"}],"type":"input_source_if"},{"input_sources":[{"input_mode_id":"Roman$"}],"type":"input_source_unless"}],"from":{"key_code":"period","modifiers":{"optional":["caps_lock"]}},"to":[{"key_code":"delete_or_backspace"},{"key_code":"f"},{"key_code":"i"},{"set_variable":{"name":"KC_DOT","value":1}},{"set_variable":{"name":"USC","value":0}}],"to_after_key_up":[{"set_variable":{"name":"KC_DOT","value":0}}],"type":"basic"},{"conditions":[{"type":"variable_unless","name":"KC_V","value":0},{"type":"variable_unless","name":"KC_K","value":0},{"input_sources":[{"language":"ja"}],"type":"input_source_if"},{"input_sources":[{"input_mode_id":"Roman$"}],"type":"input_source_unless"}],"from":{"key_code":"period","modifiers":{"optional":["caps_lock"]}},"to":[{"key_code":"f"},{"key_code":"i"},{"set_variable":{"name":"KC_DOT","value":1}},{"set_variable":{"name":"USC","value":0}}],"to_after_key_up":[{"set_variable":{"name":"KC_DOT","value":0}}],"type":"basic"},</v>
      </c>
      <c r="H100" s="101" t="str">
        <f t="shared" si="80"/>
        <v>{"conditions":[{"type":"variable_if","name":"USC","value":2},{"type":"variable_unless","name":"KC_DOT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f"},{"key_code":"i"},{"set_variable":{"name":"KC_V","value":1}},{"set_variable":{"name":"USC","value":0}}],"to_after_key_up":[{"set_variable":{"name":"KC_V","value":0}}],"type":"basic"},{"conditions":[{"type":"variable_unless","name":"USC","value":0},{"type":"variable_unless","name":"KC_DOT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f"},{"key_code":"i"},{"set_variable":{"name":"KC_V","value":1}},{"set_variable":{"name":"USC","value":0}}],"to_after_key_up":[{"set_variable":{"name":"KC_V","value":0}}],"type":"basic"},{"conditions":[{"type":"variable_unless","name":"KC_DOT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f"},{"key_code":"i"},{"set_variable":{"name":"KC_V","value":1}},{"set_variable":{"name":"USC","value":0}}],"to_after_key_up":[{"set_variable":{"name":"KC_V","value":0}}],"type":"basic"},</v>
      </c>
      <c r="I100" s="101" t="str">
        <f t="shared" si="81"/>
        <v/>
      </c>
      <c r="J100" s="101" t="str">
        <f t="shared" si="82"/>
        <v/>
      </c>
      <c r="K100" s="101" t="str">
        <f t="shared" si="83"/>
        <v/>
      </c>
      <c r="L100" s="101" t="str">
        <f t="shared" si="84"/>
        <v/>
      </c>
      <c r="M100" s="101" t="str">
        <f t="shared" si="85"/>
        <v/>
      </c>
      <c r="N100" s="101" t="str">
        <f t="shared" si="86"/>
        <v/>
      </c>
      <c r="O100" s="101" t="str">
        <f t="shared" si="87"/>
        <v/>
      </c>
      <c r="P100" s="101" t="str">
        <f t="shared" si="88"/>
        <v/>
      </c>
      <c r="Q100" s="101" t="str">
        <f t="shared" si="89"/>
        <v/>
      </c>
      <c r="R100" s="101" t="str">
        <f t="shared" si="90"/>
        <v/>
      </c>
      <c r="S100" s="101" t="str">
        <f t="shared" si="91"/>
        <v/>
      </c>
      <c r="T100" s="101" t="str">
        <f t="shared" si="92"/>
        <v/>
      </c>
      <c r="U100" s="329"/>
      <c r="V100" s="107" t="str">
        <f t="shared" si="93"/>
        <v/>
      </c>
      <c r="W100" s="101" t="str">
        <f t="shared" si="94"/>
        <v/>
      </c>
      <c r="X100" s="101" t="str">
        <f t="shared" si="95"/>
        <v/>
      </c>
      <c r="Y100" s="108" t="str">
        <f>IF(AND($AT100&lt;&gt;"",$AB100=1),_xlfn.CONCAT(Y$3,PROPER(_xlfn.XLOOKUP($AZ100,入力キー,入力コード)),IF(OR($BK100="",$BK100=$BI100),_xlfn.CONCAT(Y$4,IF($AZ100=_xlfn.XLOOKUP($AZ100,仮想キートップ,入力キー),Y$7,Y$10),_xlfn.XLOOKUP($AZ100,仮想キートップ,入力コード),Y$13,$BI100,Y$14,_xlfn.XLOOKUP($AZ100,仮想キートップ,キー位置),Y$15,_xlfn.XLOOKUP($AZ100,仮想キートップ,キー位置),Y$17,IF($AZ100=_xlfn.XLOOKUP($AZ100,仮想キートップ,入力キー),Y$12,Y$11),_xlfn.XLOOKUP($AZ100,仮想キートップ,入力コード),Y$13,$BI100,Y$14,_xlfn.XLOOKUP($AZ100,仮想キートップ,キー位置),Y$16,_xlfn.XLOOKUP($AZ100,仮想キートップ,キー位置),IF(COUNTA($AT100:$AT$352)&gt;1,Y$17,Y$18)),_xlfn.CONCAT(Y$4,Y$6,IF($AZ100=_xlfn.XLOOKUP($AZ100,仮想キートップ,入力キー),Y$7,Y$10),_xlfn.XLOOKUP($AZ100,仮想キートップ,入力コード),Y$13,$BI100,Y$14,_xlfn.XLOOKUP($AZ100,仮想キートップ,キー位置),Y$15,_xlfn.XLOOKUP($AZ100,仮想キートップ,キー位置),Y$17,IF($AZ100=_xlfn.XLOOKUP($AZ100,仮想キートップ,入力キー),Y$8,Y$9),_xlfn.XLOOKUP($AZ100,仮想キートップ,入力コード),Y$13,$BI100,Y$14,_xlfn.XLOOKUP($AZ100,仮想キートップ,キー位置),Y$16,_xlfn.XLOOKUP($AZ100,仮想キートップ,キー位置),Y$17,Y$5,IF($AZ100=_xlfn.XLOOKUP($AZ100,仮想キートップ,入力キー),Y$7,Y$10),_xlfn.XLOOKUP($AZ100,仮想キートップ,入力コード),Y$13,$BK100,Y$14,_xlfn.XLOOKUP($AZ100,仮想キートップ,キー位置),Y$15,_xlfn.XLOOKUP($AZ100,仮想キートップ,キー位置),Y$17,IF($AZ100=_xlfn.XLOOKUP($AZ100,仮想キートップ,入力キー),Y$12,Y$11),_xlfn.XLOOKUP($AZ100,仮想キートップ,入力コード),Y$13,$BK100,Y$14,_xlfn.XLOOKUP($AZ100,仮想キートップ,キー位置),Y$16,_xlfn.XLOOKUP($AZ100,仮想キートップ,キー位置),IF(COUNTA($AT100:$AT$352)&gt;1,Y$17,Y$18)))),"")</f>
        <v/>
      </c>
      <c r="Z100" s="325"/>
      <c r="AB100" s="28">
        <f t="shared" si="61"/>
        <v>3</v>
      </c>
      <c r="AC100" s="27" t="str">
        <f t="shared" si="62"/>
        <v>A</v>
      </c>
      <c r="AD100" s="27">
        <f t="shared" si="63"/>
        <v>1</v>
      </c>
      <c r="AE100" s="27">
        <f t="shared" si="64"/>
        <v>0</v>
      </c>
      <c r="AF100" s="34">
        <f t="shared" si="65"/>
        <v>36288178683904</v>
      </c>
      <c r="AG100" s="203">
        <f t="shared" si="66"/>
        <v>0</v>
      </c>
      <c r="AH100" s="90"/>
      <c r="AI100" s="466">
        <f t="shared" si="67"/>
        <v>36283883716608</v>
      </c>
      <c r="AJ100" s="57" t="str">
        <f t="shared" si="68"/>
        <v>ぷ</v>
      </c>
      <c r="AK100" s="58">
        <f t="shared" si="69"/>
        <v>1</v>
      </c>
      <c r="AL100" s="56">
        <f t="shared" si="70"/>
        <v>1103806595072</v>
      </c>
      <c r="AM100" s="57" t="str">
        <f t="shared" si="71"/>
        <v/>
      </c>
      <c r="AN100" s="55">
        <f t="shared" si="72"/>
        <v>0</v>
      </c>
      <c r="AO100" s="466">
        <f t="shared" si="73"/>
        <v>35188667056128</v>
      </c>
      <c r="AP100" s="57" t="str">
        <f t="shared" si="74"/>
        <v/>
      </c>
      <c r="AQ100" s="58">
        <f t="shared" si="75"/>
        <v>0</v>
      </c>
      <c r="AR100" s="90"/>
      <c r="AS100" s="131">
        <v>327</v>
      </c>
      <c r="AT100" s="2"/>
      <c r="AU100" s="389"/>
      <c r="AV100" s="389"/>
      <c r="AW100" s="13"/>
      <c r="AX100" s="4" t="s">
        <v>296</v>
      </c>
      <c r="AY100" s="16"/>
      <c r="AZ100" s="16" t="s">
        <v>77</v>
      </c>
      <c r="BA100" s="16" t="s">
        <v>82</v>
      </c>
      <c r="BB100" s="115" t="s">
        <v>69</v>
      </c>
      <c r="BC100" s="26" t="s">
        <v>391</v>
      </c>
      <c r="BD100" s="6"/>
      <c r="BE100" s="7"/>
      <c r="BF100" s="15"/>
      <c r="BG100" s="140" t="str">
        <f t="shared" si="76"/>
        <v>{"key_code":"f"},{"key_code":"i"}</v>
      </c>
      <c r="BH100" s="98"/>
      <c r="BI100" s="140" t="str">
        <f t="shared" si="77"/>
        <v>{"key_code":"f"},{"key_code":"i"}</v>
      </c>
      <c r="BJ100" s="370"/>
      <c r="BK100" s="371"/>
    </row>
    <row r="101" spans="1:63" ht="21">
      <c r="A101" s="328"/>
      <c r="B101" s="329"/>
      <c r="C101" s="338"/>
      <c r="D101" s="339"/>
      <c r="E101" s="334"/>
      <c r="F101" s="233" t="str">
        <f t="shared" si="78"/>
        <v>{"description":"左半, ふ &amp; え → ふぇ","conditions":[{"type":"variable_unless","name":"USC","value":0},{"type":"variable_unless","name":"KC_V","value":0},{"type":"variable_unless","name":"KC_DOT","value":0},{"input_sources":[{"language":"ja"}],"type":"input_source_if"},{"input_sources":[{"input_mode_id":"Roman$"}],"type":"input_source_unless"}],"from":{"key_code":"o","modifiers":{"optional":["caps_lock"]}},"to":[{"key_code":"delete_or_backspace"},{"key_code":"f"},{"key_code":"e"},{"set_variable":{"name":"KC_O","value":1}},{"set_variable":{"name":"USC","value":0}}],"to_after_key_up":[{"set_variable":{"name":"KC_O","value":0}}],"type":"basic"},{"conditions":[{"type":"variable_unless","name":"KC_V","value":0},{"type":"variable_unless","name":"KC_DOT","value":0},{"input_sources":[{"language":"ja"}],"type":"input_source_if"},{"input_sources":[{"input_mode_id":"Roman$"}],"type":"input_source_unless"}],"from":{"key_code":"o","modifiers":{"optional":["caps_lock"]}},"to":[{"key_code":"f"},{"key_code":"e"},{"set_variable":{"name":"KC_O","value":1}},{"set_variable":{"name":"USC","value":0}}],"to_after_key_up":[{"set_variable":{"name":"KC_O","value":0}}],"type":"basic"},</v>
      </c>
      <c r="G101" s="101" t="str">
        <f t="shared" si="79"/>
        <v>{"conditions":[{"type":"variable_if","name":"USC","value":2},{"type":"variable_unless","name":"KC_V","value":0},{"type":"variable_unless","name":"KC_O","value":0},{"input_sources":[{"language":"ja"}],"type":"input_source_if"},{"input_sources":[{"input_mode_id":"Roman$"}],"type":"input_source_unless"}],"from":{"key_code":"period","modifiers":{"optional":["caps_lock"]}},"to":[{"key_code":"delete_or_backspace"},{"key_code":"delete_or_backspace"},{"key_code":"f"},{"key_code":"e"},{"set_variable":{"name":"KC_DOT","value":1}},{"set_variable":{"name":"USC","value":0}}],"to_after_key_up":[{"set_variable":{"name":"KC_DOT","value":0}}],"type":"basic"},{"conditions":[{"type":"variable_unless","name":"USC","value":0},{"type":"variable_unless","name":"KC_V","value":0},{"type":"variable_unless","name":"KC_O","value":0},{"input_sources":[{"language":"ja"}],"type":"input_source_if"},{"input_sources":[{"input_mode_id":"Roman$"}],"type":"input_source_unless"}],"from":{"key_code":"period","modifiers":{"optional":["caps_lock"]}},"to":[{"key_code":"delete_or_backspace"},{"key_code":"f"},{"key_code":"e"},{"set_variable":{"name":"KC_DOT","value":1}},{"set_variable":{"name":"USC","value":0}}],"to_after_key_up":[{"set_variable":{"name":"KC_DOT","value":0}}],"type":"basic"},{"conditions":[{"type":"variable_unless","name":"KC_V","value":0},{"type":"variable_unless","name":"KC_O","value":0},{"input_sources":[{"language":"ja"}],"type":"input_source_if"},{"input_sources":[{"input_mode_id":"Roman$"}],"type":"input_source_unless"}],"from":{"key_code":"period","modifiers":{"optional":["caps_lock"]}},"to":[{"key_code":"f"},{"key_code":"e"},{"set_variable":{"name":"KC_DOT","value":1}},{"set_variable":{"name":"USC","value":0}}],"to_after_key_up":[{"set_variable":{"name":"KC_DOT","value":0}}],"type":"basic"},</v>
      </c>
      <c r="H101" s="101" t="str">
        <f t="shared" si="80"/>
        <v>{"conditions":[{"type":"variable_if","name":"USC","value":2},{"type":"variable_unless","name":"KC_DOT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f"},{"key_code":"e"},{"set_variable":{"name":"KC_V","value":1}},{"set_variable":{"name":"USC","value":0}}],"to_after_key_up":[{"set_variable":{"name":"KC_V","value":0}}],"type":"basic"},{"conditions":[{"type":"variable_unless","name":"USC","value":0},{"type":"variable_unless","name":"KC_DOT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f"},{"key_code":"e"},{"set_variable":{"name":"KC_V","value":1}},{"set_variable":{"name":"USC","value":0}}],"to_after_key_up":[{"set_variable":{"name":"KC_V","value":0}}],"type":"basic"},{"conditions":[{"type":"variable_unless","name":"KC_DOT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f"},{"key_code":"e"},{"set_variable":{"name":"KC_V","value":1}},{"set_variable":{"name":"USC","value":0}}],"to_after_key_up":[{"set_variable":{"name":"KC_V","value":0}}],"type":"basic"},</v>
      </c>
      <c r="I101" s="101" t="str">
        <f t="shared" si="81"/>
        <v/>
      </c>
      <c r="J101" s="101" t="str">
        <f t="shared" si="82"/>
        <v/>
      </c>
      <c r="K101" s="101" t="str">
        <f t="shared" si="83"/>
        <v/>
      </c>
      <c r="L101" s="101" t="str">
        <f t="shared" si="84"/>
        <v/>
      </c>
      <c r="M101" s="101" t="str">
        <f t="shared" si="85"/>
        <v/>
      </c>
      <c r="N101" s="101" t="str">
        <f t="shared" si="86"/>
        <v/>
      </c>
      <c r="O101" s="101" t="str">
        <f t="shared" si="87"/>
        <v/>
      </c>
      <c r="P101" s="101" t="str">
        <f t="shared" si="88"/>
        <v/>
      </c>
      <c r="Q101" s="101" t="str">
        <f t="shared" si="89"/>
        <v/>
      </c>
      <c r="R101" s="101" t="str">
        <f t="shared" si="90"/>
        <v/>
      </c>
      <c r="S101" s="101" t="str">
        <f t="shared" si="91"/>
        <v/>
      </c>
      <c r="T101" s="101" t="str">
        <f t="shared" si="92"/>
        <v/>
      </c>
      <c r="U101" s="329"/>
      <c r="V101" s="107" t="str">
        <f t="shared" si="93"/>
        <v/>
      </c>
      <c r="W101" s="101" t="str">
        <f t="shared" si="94"/>
        <v/>
      </c>
      <c r="X101" s="101" t="str">
        <f t="shared" si="95"/>
        <v/>
      </c>
      <c r="Y101" s="108" t="str">
        <f>IF(AND($AT101&lt;&gt;"",$AB101=1),_xlfn.CONCAT(Y$3,PROPER(_xlfn.XLOOKUP($AZ101,入力キー,入力コード)),IF(OR($BK101="",$BK101=$BI101),_xlfn.CONCAT(Y$4,IF($AZ101=_xlfn.XLOOKUP($AZ101,仮想キートップ,入力キー),Y$7,Y$10),_xlfn.XLOOKUP($AZ101,仮想キートップ,入力コード),Y$13,$BI101,Y$14,_xlfn.XLOOKUP($AZ101,仮想キートップ,キー位置),Y$15,_xlfn.XLOOKUP($AZ101,仮想キートップ,キー位置),Y$17,IF($AZ101=_xlfn.XLOOKUP($AZ101,仮想キートップ,入力キー),Y$12,Y$11),_xlfn.XLOOKUP($AZ101,仮想キートップ,入力コード),Y$13,$BI101,Y$14,_xlfn.XLOOKUP($AZ101,仮想キートップ,キー位置),Y$16,_xlfn.XLOOKUP($AZ101,仮想キートップ,キー位置),IF(COUNTA($AT101:$AT$352)&gt;1,Y$17,Y$18)),_xlfn.CONCAT(Y$4,Y$6,IF($AZ101=_xlfn.XLOOKUP($AZ101,仮想キートップ,入力キー),Y$7,Y$10),_xlfn.XLOOKUP($AZ101,仮想キートップ,入力コード),Y$13,$BI101,Y$14,_xlfn.XLOOKUP($AZ101,仮想キートップ,キー位置),Y$15,_xlfn.XLOOKUP($AZ101,仮想キートップ,キー位置),Y$17,IF($AZ101=_xlfn.XLOOKUP($AZ101,仮想キートップ,入力キー),Y$8,Y$9),_xlfn.XLOOKUP($AZ101,仮想キートップ,入力コード),Y$13,$BI101,Y$14,_xlfn.XLOOKUP($AZ101,仮想キートップ,キー位置),Y$16,_xlfn.XLOOKUP($AZ101,仮想キートップ,キー位置),Y$17,Y$5,IF($AZ101=_xlfn.XLOOKUP($AZ101,仮想キートップ,入力キー),Y$7,Y$10),_xlfn.XLOOKUP($AZ101,仮想キートップ,入力コード),Y$13,$BK101,Y$14,_xlfn.XLOOKUP($AZ101,仮想キートップ,キー位置),Y$15,_xlfn.XLOOKUP($AZ101,仮想キートップ,キー位置),Y$17,IF($AZ101=_xlfn.XLOOKUP($AZ101,仮想キートップ,入力キー),Y$12,Y$11),_xlfn.XLOOKUP($AZ101,仮想キートップ,入力コード),Y$13,$BK101,Y$14,_xlfn.XLOOKUP($AZ101,仮想キートップ,キー位置),Y$16,_xlfn.XLOOKUP($AZ101,仮想キートップ,キー位置),IF(COUNTA($AT101:$AT$352)&gt;1,Y$17,Y$18)))),"")</f>
        <v/>
      </c>
      <c r="Z101" s="325"/>
      <c r="AB101" s="28">
        <f t="shared" si="61"/>
        <v>3</v>
      </c>
      <c r="AC101" s="27" t="str">
        <f t="shared" si="62"/>
        <v>A</v>
      </c>
      <c r="AD101" s="27">
        <f t="shared" si="63"/>
        <v>1</v>
      </c>
      <c r="AE101" s="27">
        <f t="shared" si="64"/>
        <v>0</v>
      </c>
      <c r="AF101" s="34">
        <f t="shared" si="65"/>
        <v>36283885813760</v>
      </c>
      <c r="AG101" s="203">
        <f t="shared" si="66"/>
        <v>0</v>
      </c>
      <c r="AH101" s="90"/>
      <c r="AI101" s="466">
        <f t="shared" si="67"/>
        <v>36283883716608</v>
      </c>
      <c r="AJ101" s="57" t="str">
        <f t="shared" si="68"/>
        <v>ぷ</v>
      </c>
      <c r="AK101" s="58">
        <f t="shared" si="69"/>
        <v>1</v>
      </c>
      <c r="AL101" s="56">
        <f t="shared" si="70"/>
        <v>1099513724928</v>
      </c>
      <c r="AM101" s="57" t="str">
        <f t="shared" si="71"/>
        <v/>
      </c>
      <c r="AN101" s="55">
        <f t="shared" si="72"/>
        <v>0</v>
      </c>
      <c r="AO101" s="466">
        <f t="shared" si="73"/>
        <v>35184374185984</v>
      </c>
      <c r="AP101" s="57" t="str">
        <f t="shared" si="74"/>
        <v/>
      </c>
      <c r="AQ101" s="58">
        <f t="shared" si="75"/>
        <v>0</v>
      </c>
      <c r="AR101" s="90"/>
      <c r="AS101" s="131">
        <v>328</v>
      </c>
      <c r="AT101" s="2"/>
      <c r="AU101" s="389"/>
      <c r="AV101" s="389"/>
      <c r="AW101" s="13"/>
      <c r="AX101" s="4" t="s">
        <v>296</v>
      </c>
      <c r="AY101" s="16"/>
      <c r="AZ101" s="16" t="s">
        <v>77</v>
      </c>
      <c r="BA101" s="16" t="s">
        <v>82</v>
      </c>
      <c r="BB101" s="115" t="s">
        <v>20</v>
      </c>
      <c r="BC101" s="26" t="s">
        <v>392</v>
      </c>
      <c r="BD101" s="6"/>
      <c r="BE101" s="7"/>
      <c r="BF101" s="15"/>
      <c r="BG101" s="140" t="str">
        <f t="shared" si="76"/>
        <v>{"key_code":"f"},{"key_code":"e"}</v>
      </c>
      <c r="BH101" s="98"/>
      <c r="BI101" s="140" t="str">
        <f t="shared" si="77"/>
        <v>{"key_code":"f"},{"key_code":"e"}</v>
      </c>
      <c r="BJ101" s="370"/>
      <c r="BK101" s="371"/>
    </row>
    <row r="102" spans="1:63" ht="21">
      <c r="A102" s="328"/>
      <c r="B102" s="329"/>
      <c r="C102" s="338"/>
      <c r="D102" s="339"/>
      <c r="E102" s="334"/>
      <c r="F102" s="233" t="str">
        <f t="shared" si="78"/>
        <v>{"description":"左半, ふ &amp; お → ふぉ","conditions":[{"type":"variable_unless","name":"USC","value":0},{"type":"variable_unless","name":"KC_V","value":0},{"type":"variable_unless","name":"KC_DOT","value":0},{"input_sources":[{"language":"ja"}],"type":"input_source_if"},{"input_sources":[{"input_mode_id":"Roman$"}],"type":"input_source_unless"}],"from":{"key_code":"n","modifiers":{"optional":["caps_lock"]}},"to":[{"key_code":"delete_or_backspace"},{"key_code":"f"},{"key_code":"o"},{"set_variable":{"name":"KC_N","value":1}},{"set_variable":{"name":"USC","value":0}}],"to_after_key_up":[{"set_variable":{"name":"KC_N","value":0}}],"type":"basic"},{"conditions":[{"type":"variable_unless","name":"KC_V","value":0},{"type":"variable_unless","name":"KC_DOT","value":0},{"input_sources":[{"language":"ja"}],"type":"input_source_if"},{"input_sources":[{"input_mode_id":"Roman$"}],"type":"input_source_unless"}],"from":{"key_code":"n","modifiers":{"optional":["caps_lock"]}},"to":[{"key_code":"f"},{"key_code":"o"},{"set_variable":{"name":"KC_N","value":1}},{"set_variable":{"name":"USC","value":0}}],"to_after_key_up":[{"set_variable":{"name":"KC_N","value":0}}],"type":"basic"},</v>
      </c>
      <c r="G102" s="101" t="str">
        <f t="shared" si="79"/>
        <v>{"conditions":[{"type":"variable_if","name":"USC","value":2},{"type":"variable_unless","name":"KC_V","value":0},{"type":"variable_unless","name":"KC_N","value":0},{"input_sources":[{"language":"ja"}],"type":"input_source_if"},{"input_sources":[{"input_mode_id":"Roman$"}],"type":"input_source_unless"}],"from":{"key_code":"period","modifiers":{"optional":["caps_lock"]}},"to":[{"key_code":"delete_or_backspace"},{"key_code":"delete_or_backspace"},{"key_code":"f"},{"key_code":"o"},{"set_variable":{"name":"KC_DOT","value":1}},{"set_variable":{"name":"USC","value":0}}],"to_after_key_up":[{"set_variable":{"name":"KC_DOT","value":0}}],"type":"basic"},{"conditions":[{"type":"variable_unless","name":"USC","value":0},{"type":"variable_unless","name":"KC_V","value":0},{"type":"variable_unless","name":"KC_N","value":0},{"input_sources":[{"language":"ja"}],"type":"input_source_if"},{"input_sources":[{"input_mode_id":"Roman$"}],"type":"input_source_unless"}],"from":{"key_code":"period","modifiers":{"optional":["caps_lock"]}},"to":[{"key_code":"delete_or_backspace"},{"key_code":"f"},{"key_code":"o"},{"set_variable":{"name":"KC_DOT","value":1}},{"set_variable":{"name":"USC","value":0}}],"to_after_key_up":[{"set_variable":{"name":"KC_DOT","value":0}}],"type":"basic"},{"conditions":[{"type":"variable_unless","name":"KC_V","value":0},{"type":"variable_unless","name":"KC_N","value":0},{"input_sources":[{"language":"ja"}],"type":"input_source_if"},{"input_sources":[{"input_mode_id":"Roman$"}],"type":"input_source_unless"}],"from":{"key_code":"period","modifiers":{"optional":["caps_lock"]}},"to":[{"key_code":"f"},{"key_code":"o"},{"set_variable":{"name":"KC_DOT","value":1}},{"set_variable":{"name":"USC","value":0}}],"to_after_key_up":[{"set_variable":{"name":"KC_DOT","value":0}}],"type":"basic"},</v>
      </c>
      <c r="H102" s="101" t="str">
        <f t="shared" si="80"/>
        <v>{"conditions":[{"type":"variable_if","name":"USC","value":2},{"type":"variable_unless","name":"KC_DOT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f"},{"key_code":"o"},{"set_variable":{"name":"KC_V","value":1}},{"set_variable":{"name":"USC","value":0}}],"to_after_key_up":[{"set_variable":{"name":"KC_V","value":0}}],"type":"basic"},{"conditions":[{"type":"variable_unless","name":"USC","value":0},{"type":"variable_unless","name":"KC_DOT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delete_or_backspace"},{"key_code":"f"},{"key_code":"o"},{"set_variable":{"name":"KC_V","value":1}},{"set_variable":{"name":"USC","value":0}}],"to_after_key_up":[{"set_variable":{"name":"KC_V","value":0}}],"type":"basic"},{"conditions":[{"type":"variable_unless","name":"KC_DOT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f"},{"key_code":"o"},{"set_variable":{"name":"KC_V","value":1}},{"set_variable":{"name":"USC","value":0}}],"to_after_key_up":[{"set_variable":{"name":"KC_V","value":0}}],"type":"basic"},</v>
      </c>
      <c r="I102" s="101" t="str">
        <f t="shared" si="81"/>
        <v/>
      </c>
      <c r="J102" s="101" t="str">
        <f t="shared" si="82"/>
        <v/>
      </c>
      <c r="K102" s="101" t="str">
        <f t="shared" si="83"/>
        <v/>
      </c>
      <c r="L102" s="101" t="str">
        <f t="shared" si="84"/>
        <v/>
      </c>
      <c r="M102" s="101" t="str">
        <f t="shared" si="85"/>
        <v/>
      </c>
      <c r="N102" s="101" t="str">
        <f t="shared" si="86"/>
        <v/>
      </c>
      <c r="O102" s="101" t="str">
        <f t="shared" si="87"/>
        <v/>
      </c>
      <c r="P102" s="101" t="str">
        <f t="shared" si="88"/>
        <v/>
      </c>
      <c r="Q102" s="101" t="str">
        <f t="shared" si="89"/>
        <v/>
      </c>
      <c r="R102" s="101" t="str">
        <f t="shared" si="90"/>
        <v/>
      </c>
      <c r="S102" s="101" t="str">
        <f t="shared" si="91"/>
        <v/>
      </c>
      <c r="T102" s="101" t="str">
        <f t="shared" si="92"/>
        <v/>
      </c>
      <c r="U102" s="329"/>
      <c r="V102" s="107" t="str">
        <f t="shared" si="93"/>
        <v/>
      </c>
      <c r="W102" s="101" t="str">
        <f t="shared" si="94"/>
        <v/>
      </c>
      <c r="X102" s="101" t="str">
        <f t="shared" si="95"/>
        <v/>
      </c>
      <c r="Y102" s="108" t="str">
        <f>IF(AND($AT102&lt;&gt;"",$AB102=1),_xlfn.CONCAT(Y$3,PROPER(_xlfn.XLOOKUP($AZ102,入力キー,入力コード)),IF(OR($BK102="",$BK102=$BI102),_xlfn.CONCAT(Y$4,IF($AZ102=_xlfn.XLOOKUP($AZ102,仮想キートップ,入力キー),Y$7,Y$10),_xlfn.XLOOKUP($AZ102,仮想キートップ,入力コード),Y$13,$BI102,Y$14,_xlfn.XLOOKUP($AZ102,仮想キートップ,キー位置),Y$15,_xlfn.XLOOKUP($AZ102,仮想キートップ,キー位置),Y$17,IF($AZ102=_xlfn.XLOOKUP($AZ102,仮想キートップ,入力キー),Y$12,Y$11),_xlfn.XLOOKUP($AZ102,仮想キートップ,入力コード),Y$13,$BI102,Y$14,_xlfn.XLOOKUP($AZ102,仮想キートップ,キー位置),Y$16,_xlfn.XLOOKUP($AZ102,仮想キートップ,キー位置),IF(COUNTA($AT102:$AT$352)&gt;1,Y$17,Y$18)),_xlfn.CONCAT(Y$4,Y$6,IF($AZ102=_xlfn.XLOOKUP($AZ102,仮想キートップ,入力キー),Y$7,Y$10),_xlfn.XLOOKUP($AZ102,仮想キートップ,入力コード),Y$13,$BI102,Y$14,_xlfn.XLOOKUP($AZ102,仮想キートップ,キー位置),Y$15,_xlfn.XLOOKUP($AZ102,仮想キートップ,キー位置),Y$17,IF($AZ102=_xlfn.XLOOKUP($AZ102,仮想キートップ,入力キー),Y$8,Y$9),_xlfn.XLOOKUP($AZ102,仮想キートップ,入力コード),Y$13,$BI102,Y$14,_xlfn.XLOOKUP($AZ102,仮想キートップ,キー位置),Y$16,_xlfn.XLOOKUP($AZ102,仮想キートップ,キー位置),Y$17,Y$5,IF($AZ102=_xlfn.XLOOKUP($AZ102,仮想キートップ,入力キー),Y$7,Y$10),_xlfn.XLOOKUP($AZ102,仮想キートップ,入力コード),Y$13,$BK102,Y$14,_xlfn.XLOOKUP($AZ102,仮想キートップ,キー位置),Y$15,_xlfn.XLOOKUP($AZ102,仮想キートップ,キー位置),Y$17,IF($AZ102=_xlfn.XLOOKUP($AZ102,仮想キートップ,入力キー),Y$12,Y$11),_xlfn.XLOOKUP($AZ102,仮想キートップ,入力コード),Y$13,$BK102,Y$14,_xlfn.XLOOKUP($AZ102,仮想キートップ,キー位置),Y$16,_xlfn.XLOOKUP($AZ102,仮想キートップ,キー位置),IF(COUNTA($AT102:$AT$352)&gt;1,Y$17,Y$18)))),"")</f>
        <v/>
      </c>
      <c r="Z102" s="325"/>
      <c r="AB102" s="28">
        <f t="shared" si="61"/>
        <v>3</v>
      </c>
      <c r="AC102" s="27" t="str">
        <f t="shared" si="62"/>
        <v>A</v>
      </c>
      <c r="AD102" s="27">
        <f t="shared" si="63"/>
        <v>1</v>
      </c>
      <c r="AE102" s="27">
        <f t="shared" si="64"/>
        <v>0</v>
      </c>
      <c r="AF102" s="34">
        <f t="shared" si="65"/>
        <v>40681930227712</v>
      </c>
      <c r="AG102" s="203">
        <f t="shared" si="66"/>
        <v>0</v>
      </c>
      <c r="AH102" s="90"/>
      <c r="AI102" s="466">
        <f t="shared" si="67"/>
        <v>36283883716608</v>
      </c>
      <c r="AJ102" s="57" t="str">
        <f t="shared" si="68"/>
        <v>ぷ</v>
      </c>
      <c r="AK102" s="58">
        <f t="shared" si="69"/>
        <v>1</v>
      </c>
      <c r="AL102" s="56">
        <f t="shared" si="70"/>
        <v>5497558138880</v>
      </c>
      <c r="AM102" s="57" t="str">
        <f t="shared" si="71"/>
        <v/>
      </c>
      <c r="AN102" s="55">
        <f t="shared" si="72"/>
        <v>0</v>
      </c>
      <c r="AO102" s="466">
        <f t="shared" si="73"/>
        <v>39582418599936</v>
      </c>
      <c r="AP102" s="57" t="str">
        <f t="shared" si="74"/>
        <v/>
      </c>
      <c r="AQ102" s="58">
        <f t="shared" si="75"/>
        <v>0</v>
      </c>
      <c r="AR102" s="90"/>
      <c r="AS102" s="131">
        <v>329</v>
      </c>
      <c r="AT102" s="2"/>
      <c r="AU102" s="389"/>
      <c r="AV102" s="389"/>
      <c r="AW102" s="13"/>
      <c r="AX102" s="4" t="s">
        <v>296</v>
      </c>
      <c r="AY102" s="16"/>
      <c r="AZ102" s="16" t="s">
        <v>77</v>
      </c>
      <c r="BA102" s="16" t="s">
        <v>82</v>
      </c>
      <c r="BB102" s="115" t="s">
        <v>79</v>
      </c>
      <c r="BC102" s="26" t="s">
        <v>393</v>
      </c>
      <c r="BD102" s="6"/>
      <c r="BE102" s="7"/>
      <c r="BF102" s="15"/>
      <c r="BG102" s="140" t="str">
        <f t="shared" si="76"/>
        <v>{"key_code":"f"},{"key_code":"o"}</v>
      </c>
      <c r="BH102" s="98"/>
      <c r="BI102" s="140" t="str">
        <f t="shared" si="77"/>
        <v>{"key_code":"f"},{"key_code":"o"}</v>
      </c>
      <c r="BJ102" s="370"/>
      <c r="BK102" s="371"/>
    </row>
    <row r="103" spans="1:63" ht="21">
      <c r="A103" s="328"/>
      <c r="B103" s="329"/>
      <c r="C103" s="338"/>
      <c r="D103" s="339"/>
      <c r="E103" s="334"/>
      <c r="F103" s="233" t="str">
        <f t="shared" si="78"/>
        <v>{"description":"左半, ふ &amp; ゆ → ふゅ","conditions":[{"type":"variable_unless","name":"USC","value":0},{"type":"variable_unless","name":"KC_V","value":0},{"type":"variable_unless","name":"KC_DOT","value":0},{"input_sources":[{"language":"ja"}],"type":"input_source_if"},{"input_sources":[{"input_mode_id":"Roman$"}],"type":"input_source_unless"}],"from":{"key_code":"p","modifiers":{"optional":["caps_lock"]}},"to":[{"key_code":"delete_or_backspace"},{"key_code":"f"},{"key_code":"y"},{"key_code":"u"},{"set_variable":{"name":"KC_P","value":1}},{"set_variable":{"name":"USC","value":0}}],"to_after_key_up":[{"set_variable":{"name":"KC_P","value":0}}],"type":"basic"},{"conditions":[{"type":"variable_unless","name":"KC_V","value":0},{"type":"variable_unless","name":"KC_DOT","value":0},{"input_sources":[{"language":"ja"}],"type":"input_source_if"},{"input_sources":[{"input_mode_id":"Roman$"}],"type":"input_source_unless"}],"from":{"key_code":"p","modifiers":{"optional":["caps_lock"]}},"to":[{"key_code":"f"},{"key_code":"y"},{"key_code":"u"},{"set_variable":{"name":"KC_P","value":1}},{"set_variable":{"name":"USC","value":0}}],"to_after_key_up":[{"set_variable":{"name":"KC_P","value":0}}],"type":"basic"},</v>
      </c>
      <c r="G103" s="101" t="str">
        <f t="shared" si="79"/>
        <v>{"conditions":[{"type":"variable_unless","name":"USC","value":0},{"type":"variable_unless","name":"KC_V","value":0},{"type":"variable_unless","name":"KC_P","value":0},{"input_sources":[{"language":"ja"}],"type":"input_source_if"},{"input_sources":[{"input_mode_id":"Roman$"}],"type":"input_source_unless"}],"from":{"key_code":"period","modifiers":{"optional":["caps_lock"]}},"to":[{"key_code":"delete_or_backspace"},{"key_code":"f"},{"key_code":"y"},{"key_code":"u"},{"set_variable":{"name":"KC_DOT","value":1}},{"set_variable":{"name":"USC","value":0}}],"to_after_key_up":[{"set_variable":{"name":"KC_DOT","value":0}}],"type":"basic"},{"conditions":[{"type":"variable_unless","name":"KC_V","value":0},{"type":"variable_unless","name":"KC_P","value":0},{"input_sources":[{"language":"ja"}],"type":"input_source_if"},{"input_sources":[{"input_mode_id":"Roman$"}],"type":"input_source_unless"}],"from":{"key_code":"period","modifiers":{"optional":["caps_lock"]}},"to":[{"key_code":"f"},{"key_code":"y"},{"key_code":"u"},{"set_variable":{"name":"KC_DOT","value":1}},{"set_variable":{"name":"USC","value":0}}],"to_after_key_up":[{"set_variable":{"name":"KC_DOT","value":0}}],"type":"basic"},</v>
      </c>
      <c r="H103" s="101" t="str">
        <f t="shared" si="80"/>
        <v>{"conditions":[{"type":"variable_if","name":"USC","value":2},{"type":"variable_unless","name":"KC_DOT","value":0},{"type":"variable_unless","name":"KC_P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f"},{"key_code":"y"},{"key_code":"u"},{"set_variable":{"name":"KC_V","value":1}},{"set_variable":{"name":"USC","value":0}}],"to_after_key_up":[{"set_variable":{"name":"KC_V","value":0}}],"type":"basic"},{"conditions":[{"type":"variable_unless","name":"USC","value":0},{"type":"variable_unless","name":"KC_DOT","value":0},{"type":"variable_unless","name":"KC_P","value":0},{"input_sources":[{"language":"ja"}],"type":"input_source_if"},{"input_sources":[{"input_mode_id":"Roman$"}],"type":"input_source_unless"}],"from":{"key_code":"v","modifiers":{"optional":["caps_lock"]}},"to":[{"key_code":"delete_or_backspace"},{"key_code":"f"},{"key_code":"y"},{"key_code":"u"},{"set_variable":{"name":"KC_V","value":1}},{"set_variable":{"name":"USC","value":0}}],"to_after_key_up":[{"set_variable":{"name":"KC_V","value":0}}],"type":"basic"},{"conditions":[{"type":"variable_unless","name":"KC_DOT","value":0},{"type":"variable_unless","name":"KC_P","value":0},{"input_sources":[{"language":"ja"}],"type":"input_source_if"},{"input_sources":[{"input_mode_id":"Roman$"}],"type":"input_source_unless"}],"from":{"key_code":"v","modifiers":{"optional":["caps_lock"]}},"to":[{"key_code":"f"},{"key_code":"y"},{"key_code":"u"},{"set_variable":{"name":"KC_V","value":1}},{"set_variable":{"name":"USC","value":0}}],"to_after_key_up":[{"set_variable":{"name":"KC_V","value":0}}],"type":"basic"},</v>
      </c>
      <c r="I103" s="101" t="str">
        <f t="shared" si="81"/>
        <v/>
      </c>
      <c r="J103" s="101" t="str">
        <f t="shared" si="82"/>
        <v/>
      </c>
      <c r="K103" s="101" t="str">
        <f t="shared" si="83"/>
        <v/>
      </c>
      <c r="L103" s="101" t="str">
        <f t="shared" si="84"/>
        <v/>
      </c>
      <c r="M103" s="101" t="str">
        <f t="shared" si="85"/>
        <v/>
      </c>
      <c r="N103" s="101" t="str">
        <f t="shared" si="86"/>
        <v/>
      </c>
      <c r="O103" s="101" t="str">
        <f t="shared" si="87"/>
        <v/>
      </c>
      <c r="P103" s="101" t="str">
        <f t="shared" si="88"/>
        <v/>
      </c>
      <c r="Q103" s="101" t="str">
        <f t="shared" si="89"/>
        <v/>
      </c>
      <c r="R103" s="101" t="str">
        <f t="shared" si="90"/>
        <v/>
      </c>
      <c r="S103" s="101" t="str">
        <f t="shared" si="91"/>
        <v/>
      </c>
      <c r="T103" s="101" t="str">
        <f t="shared" si="92"/>
        <v/>
      </c>
      <c r="U103" s="329"/>
      <c r="V103" s="107" t="str">
        <f t="shared" si="93"/>
        <v/>
      </c>
      <c r="W103" s="101" t="str">
        <f t="shared" si="94"/>
        <v/>
      </c>
      <c r="X103" s="101" t="str">
        <f t="shared" si="95"/>
        <v/>
      </c>
      <c r="Y103" s="108" t="str">
        <f>IF(AND($AT103&lt;&gt;"",$AB103=1),_xlfn.CONCAT(Y$3,PROPER(_xlfn.XLOOKUP($AZ103,入力キー,入力コード)),IF(OR($BK103="",$BK103=$BI103),_xlfn.CONCAT(Y$4,IF($AZ103=_xlfn.XLOOKUP($AZ103,仮想キートップ,入力キー),Y$7,Y$10),_xlfn.XLOOKUP($AZ103,仮想キートップ,入力コード),Y$13,$BI103,Y$14,_xlfn.XLOOKUP($AZ103,仮想キートップ,キー位置),Y$15,_xlfn.XLOOKUP($AZ103,仮想キートップ,キー位置),Y$17,IF($AZ103=_xlfn.XLOOKUP($AZ103,仮想キートップ,入力キー),Y$12,Y$11),_xlfn.XLOOKUP($AZ103,仮想キートップ,入力コード),Y$13,$BI103,Y$14,_xlfn.XLOOKUP($AZ103,仮想キートップ,キー位置),Y$16,_xlfn.XLOOKUP($AZ103,仮想キートップ,キー位置),IF(COUNTA($AT103:$AT$352)&gt;1,Y$17,Y$18)),_xlfn.CONCAT(Y$4,Y$6,IF($AZ103=_xlfn.XLOOKUP($AZ103,仮想キートップ,入力キー),Y$7,Y$10),_xlfn.XLOOKUP($AZ103,仮想キートップ,入力コード),Y$13,$BI103,Y$14,_xlfn.XLOOKUP($AZ103,仮想キートップ,キー位置),Y$15,_xlfn.XLOOKUP($AZ103,仮想キートップ,キー位置),Y$17,IF($AZ103=_xlfn.XLOOKUP($AZ103,仮想キートップ,入力キー),Y$8,Y$9),_xlfn.XLOOKUP($AZ103,仮想キートップ,入力コード),Y$13,$BI103,Y$14,_xlfn.XLOOKUP($AZ103,仮想キートップ,キー位置),Y$16,_xlfn.XLOOKUP($AZ103,仮想キートップ,キー位置),Y$17,Y$5,IF($AZ103=_xlfn.XLOOKUP($AZ103,仮想キートップ,入力キー),Y$7,Y$10),_xlfn.XLOOKUP($AZ103,仮想キートップ,入力コード),Y$13,$BK103,Y$14,_xlfn.XLOOKUP($AZ103,仮想キートップ,キー位置),Y$15,_xlfn.XLOOKUP($AZ103,仮想キートップ,キー位置),Y$17,IF($AZ103=_xlfn.XLOOKUP($AZ103,仮想キートップ,入力キー),Y$12,Y$11),_xlfn.XLOOKUP($AZ103,仮想キートップ,入力コード),Y$13,$BK103,Y$14,_xlfn.XLOOKUP($AZ103,仮想キートップ,キー位置),Y$16,_xlfn.XLOOKUP($AZ103,仮想キートップ,キー位置),IF(COUNTA($AT103:$AT$352)&gt;1,Y$17,Y$18)))),"")</f>
        <v/>
      </c>
      <c r="Z103" s="325"/>
      <c r="AB103" s="28">
        <f t="shared" si="61"/>
        <v>3</v>
      </c>
      <c r="AC103" s="27" t="str">
        <f t="shared" si="62"/>
        <v>A</v>
      </c>
      <c r="AD103" s="27">
        <f t="shared" si="63"/>
        <v>1</v>
      </c>
      <c r="AE103" s="27">
        <f t="shared" si="64"/>
        <v>0</v>
      </c>
      <c r="AF103" s="34">
        <f t="shared" si="65"/>
        <v>36283887910912</v>
      </c>
      <c r="AG103" s="203">
        <f t="shared" si="66"/>
        <v>0</v>
      </c>
      <c r="AH103" s="90"/>
      <c r="AI103" s="466">
        <f t="shared" si="67"/>
        <v>36283883716608</v>
      </c>
      <c r="AJ103" s="57" t="str">
        <f t="shared" si="68"/>
        <v>ぷ</v>
      </c>
      <c r="AK103" s="58">
        <f t="shared" si="69"/>
        <v>1</v>
      </c>
      <c r="AL103" s="56">
        <f t="shared" si="70"/>
        <v>1099515822080</v>
      </c>
      <c r="AM103" s="57" t="str">
        <f t="shared" si="71"/>
        <v>ぺ</v>
      </c>
      <c r="AN103" s="55">
        <f t="shared" si="72"/>
        <v>1</v>
      </c>
      <c r="AO103" s="466">
        <f t="shared" si="73"/>
        <v>35184376283136</v>
      </c>
      <c r="AP103" s="57" t="str">
        <f t="shared" si="74"/>
        <v/>
      </c>
      <c r="AQ103" s="58">
        <f t="shared" si="75"/>
        <v>0</v>
      </c>
      <c r="AR103" s="90"/>
      <c r="AS103" s="131">
        <v>330</v>
      </c>
      <c r="AT103" s="2"/>
      <c r="AU103" s="389"/>
      <c r="AV103" s="389"/>
      <c r="AW103" s="13"/>
      <c r="AX103" s="4" t="s">
        <v>296</v>
      </c>
      <c r="AY103" s="16"/>
      <c r="AZ103" s="16" t="s">
        <v>77</v>
      </c>
      <c r="BA103" s="16" t="s">
        <v>82</v>
      </c>
      <c r="BB103" s="115" t="s">
        <v>21</v>
      </c>
      <c r="BC103" s="26" t="s">
        <v>394</v>
      </c>
      <c r="BD103" s="6"/>
      <c r="BE103" s="7"/>
      <c r="BF103" s="15"/>
      <c r="BG103" s="140" t="str">
        <f t="shared" si="76"/>
        <v>{"key_code":"f"},{"key_code":"y"},{"key_code":"u"}</v>
      </c>
      <c r="BH103" s="98"/>
      <c r="BI103" s="140" t="str">
        <f t="shared" si="77"/>
        <v>{"key_code":"f"},{"key_code":"y"},{"key_code":"u"}</v>
      </c>
      <c r="BJ103" s="370"/>
      <c r="BK103" s="371"/>
    </row>
    <row r="104" spans="1:63" ht="21">
      <c r="A104" s="328"/>
      <c r="B104" s="329"/>
      <c r="C104" s="338"/>
      <c r="D104" s="339"/>
      <c r="E104" s="334"/>
      <c r="F104" s="233" t="str">
        <f t="shared" si="78"/>
        <v>{"description":"左濁, う &amp; あ → ヴぁ","conditions":[{"type":"variable_unless","name":"USC","value":0},{"type":"variable_unless","name":"KC_F","value":0},{"type":"variable_unless","name":"KC_L","value":0},{"input_sources":[{"language":"ja"}],"type":"input_source_if"},{"input_sources":[{"input_mode_id":"Roman$"}],"type":"input_source_unless"}],"from":{"key_code":"j","modifiers":{"optional":["caps_lock"]}},"to":[{"key_code":"delete_or_backspace"},{"key_code":"v"},{"key_code":"a"},{"set_variable":{"name":"KC_J","value":1}},{"set_variable":{"name":"USC","value":0}}],"to_after_key_up":[{"set_variable":{"name":"KC_J","value":0}}],"type":"basic"},{"conditions":[{"type":"variable_unless","name":"KC_F","value":0},{"type":"variable_unless","name":"KC_L","value":0},{"input_sources":[{"language":"ja"}],"type":"input_source_if"},{"input_sources":[{"input_mode_id":"Roman$"}],"type":"input_source_unless"}],"from":{"key_code":"j","modifiers":{"optional":["caps_lock"]}},"to":[{"key_code":"v"},{"key_code":"a"},{"set_variable":{"name":"KC_J","value":1}},{"set_variable":{"name":"USC","value":0}}],"to_after_key_up":[{"set_variable":{"name":"KC_J","value":0}}],"type":"basic"},</v>
      </c>
      <c r="G104" s="101" t="str">
        <f t="shared" si="79"/>
        <v>{"conditions":[{"type":"variable_unless","name":"USC","value":0},{"type":"variable_unless","name":"KC_F","value":0},{"type":"variable_unless","name":"KC_J","value":0},{"input_sources":[{"language":"ja"}],"type":"input_source_if"},{"input_sources":[{"input_mode_id":"Roman$"}],"type":"input_source_unless"}],"from":{"key_code":"l","modifiers":{"optional":["caps_lock"]}},"to":[{"key_code":"delete_or_backspace"},{"key_code":"v"},{"key_code":"a"},{"set_variable":{"name":"KC_L","value":1}},{"set_variable":{"name":"USC","value":0}}],"to_after_key_up":[{"set_variable":{"name":"KC_L","value":0}}],"type":"basic"},{"conditions":[{"type":"variable_unless","name":"KC_F","value":0},{"type":"variable_unless","name":"KC_J","value":0},{"input_sources":[{"language":"ja"}],"type":"input_source_if"},{"input_sources":[{"input_mode_id":"Roman$"}],"type":"input_source_unless"}],"from":{"key_code":"l","modifiers":{"optional":["caps_lock"]}},"to":[{"key_code":"v"},{"key_code":"a"},{"set_variable":{"name":"KC_L","value":1}},{"set_variable":{"name":"USC","value":0}}],"to_after_key_up":[{"set_variable":{"name":"KC_L","value":0}}],"type":"basic"},</v>
      </c>
      <c r="H104" s="101" t="str">
        <f t="shared" si="80"/>
        <v>{"conditions":[{"type":"variable_if","name":"USC","value":2},{"type":"variable_unless","name":"KC_L","value":0},{"type":"variable_unless","name":"KC_J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v"},{"key_code":"a"},{"set_variable":{"name":"KC_F","value":1}},{"set_variable":{"name":"USC","value":0}}],"to_after_key_up":[{"set_variable":{"name":"KC_F","value":0}}],"type":"basic"},{"conditions":[{"type":"variable_unless","name":"USC","value":0},{"type":"variable_unless","name":"KC_L","value":0},{"type":"variable_unless","name":"KC_J","value":0},{"input_sources":[{"language":"ja"}],"type":"input_source_if"},{"input_sources":[{"input_mode_id":"Roman$"}],"type":"input_source_unless"}],"from":{"key_code":"f","modifiers":{"optional":["caps_lock"]}},"to":[{"key_code":"delete_or_backspace"},{"key_code":"v"},{"key_code":"a"},{"set_variable":{"name":"KC_F","value":1}},{"set_variable":{"name":"USC","value":0}}],"to_after_key_up":[{"set_variable":{"name":"KC_F","value":0}}],"type":"basic"},{"conditions":[{"type":"variable_unless","name":"KC_L","value":0},{"type":"variable_unless","name":"KC_J","value":0},{"input_sources":[{"language":"ja"}],"type":"input_source_if"},{"input_sources":[{"input_mode_id":"Roman$"}],"type":"input_source_unless"}],"from":{"key_code":"f","modifiers":{"optional":["caps_lock"]}},"to":[{"key_code":"v"},{"key_code":"a"},{"set_variable":{"name":"KC_F","value":1}},{"set_variable":{"name":"USC","value":0}}],"to_after_key_up":[{"set_variable":{"name":"KC_F","value":0}}],"type":"basic"},</v>
      </c>
      <c r="I104" s="101" t="str">
        <f t="shared" si="81"/>
        <v/>
      </c>
      <c r="J104" s="101" t="str">
        <f t="shared" si="82"/>
        <v/>
      </c>
      <c r="K104" s="101" t="str">
        <f t="shared" si="83"/>
        <v/>
      </c>
      <c r="L104" s="101" t="str">
        <f t="shared" si="84"/>
        <v/>
      </c>
      <c r="M104" s="101" t="str">
        <f t="shared" si="85"/>
        <v/>
      </c>
      <c r="N104" s="101" t="str">
        <f t="shared" si="86"/>
        <v/>
      </c>
      <c r="O104" s="101" t="str">
        <f t="shared" si="87"/>
        <v/>
      </c>
      <c r="P104" s="101" t="str">
        <f t="shared" si="88"/>
        <v/>
      </c>
      <c r="Q104" s="101" t="str">
        <f t="shared" si="89"/>
        <v/>
      </c>
      <c r="R104" s="101" t="str">
        <f t="shared" si="90"/>
        <v/>
      </c>
      <c r="S104" s="101" t="str">
        <f t="shared" si="91"/>
        <v/>
      </c>
      <c r="T104" s="101" t="str">
        <f t="shared" si="92"/>
        <v/>
      </c>
      <c r="U104" s="329"/>
      <c r="V104" s="107" t="str">
        <f t="shared" si="93"/>
        <v/>
      </c>
      <c r="W104" s="101" t="str">
        <f t="shared" si="94"/>
        <v/>
      </c>
      <c r="X104" s="101" t="str">
        <f t="shared" si="95"/>
        <v/>
      </c>
      <c r="Y104" s="108" t="str">
        <f>IF(AND($AT104&lt;&gt;"",$AB104=1),_xlfn.CONCAT(Y$3,PROPER(_xlfn.XLOOKUP($AZ104,入力キー,入力コード)),IF(OR($BK104="",$BK104=$BI104),_xlfn.CONCAT(Y$4,IF($AZ104=_xlfn.XLOOKUP($AZ104,仮想キートップ,入力キー),Y$7,Y$10),_xlfn.XLOOKUP($AZ104,仮想キートップ,入力コード),Y$13,$BI104,Y$14,_xlfn.XLOOKUP($AZ104,仮想キートップ,キー位置),Y$15,_xlfn.XLOOKUP($AZ104,仮想キートップ,キー位置),Y$17,IF($AZ104=_xlfn.XLOOKUP($AZ104,仮想キートップ,入力キー),Y$12,Y$11),_xlfn.XLOOKUP($AZ104,仮想キートップ,入力コード),Y$13,$BI104,Y$14,_xlfn.XLOOKUP($AZ104,仮想キートップ,キー位置),Y$16,_xlfn.XLOOKUP($AZ104,仮想キートップ,キー位置),IF(COUNTA($AT104:$AT$352)&gt;1,Y$17,Y$18)),_xlfn.CONCAT(Y$4,Y$6,IF($AZ104=_xlfn.XLOOKUP($AZ104,仮想キートップ,入力キー),Y$7,Y$10),_xlfn.XLOOKUP($AZ104,仮想キートップ,入力コード),Y$13,$BI104,Y$14,_xlfn.XLOOKUP($AZ104,仮想キートップ,キー位置),Y$15,_xlfn.XLOOKUP($AZ104,仮想キートップ,キー位置),Y$17,IF($AZ104=_xlfn.XLOOKUP($AZ104,仮想キートップ,入力キー),Y$8,Y$9),_xlfn.XLOOKUP($AZ104,仮想キートップ,入力コード),Y$13,$BI104,Y$14,_xlfn.XLOOKUP($AZ104,仮想キートップ,キー位置),Y$16,_xlfn.XLOOKUP($AZ104,仮想キートップ,キー位置),Y$17,Y$5,IF($AZ104=_xlfn.XLOOKUP($AZ104,仮想キートップ,入力キー),Y$7,Y$10),_xlfn.XLOOKUP($AZ104,仮想キートップ,入力コード),Y$13,$BK104,Y$14,_xlfn.XLOOKUP($AZ104,仮想キートップ,キー位置),Y$15,_xlfn.XLOOKUP($AZ104,仮想キートップ,キー位置),Y$17,IF($AZ104=_xlfn.XLOOKUP($AZ104,仮想キートップ,入力キー),Y$12,Y$11),_xlfn.XLOOKUP($AZ104,仮想キートップ,入力コード),Y$13,$BK104,Y$14,_xlfn.XLOOKUP($AZ104,仮想キートップ,キー位置),Y$16,_xlfn.XLOOKUP($AZ104,仮想キートップ,キー位置),IF(COUNTA($AT104:$AT$352)&gt;1,Y$17,Y$18)))),"")</f>
        <v/>
      </c>
      <c r="Z104" s="325"/>
      <c r="AB104" s="28">
        <f t="shared" si="61"/>
        <v>3</v>
      </c>
      <c r="AC104" s="27" t="str">
        <f t="shared" si="62"/>
        <v>A</v>
      </c>
      <c r="AD104" s="27">
        <f t="shared" si="63"/>
        <v>1</v>
      </c>
      <c r="AE104" s="27">
        <f t="shared" si="64"/>
        <v>0</v>
      </c>
      <c r="AF104" s="34">
        <f t="shared" si="65"/>
        <v>11005853696</v>
      </c>
      <c r="AG104" s="203">
        <f t="shared" si="66"/>
        <v>0</v>
      </c>
      <c r="AH104" s="90"/>
      <c r="AI104" s="466">
        <f t="shared" si="67"/>
        <v>8858370048</v>
      </c>
      <c r="AJ104" s="57" t="str">
        <f t="shared" si="68"/>
        <v>ヴ</v>
      </c>
      <c r="AK104" s="58">
        <f t="shared" si="69"/>
        <v>1</v>
      </c>
      <c r="AL104" s="56">
        <f t="shared" si="70"/>
        <v>2415919104</v>
      </c>
      <c r="AM104" s="57" t="str">
        <f t="shared" si="71"/>
        <v>が</v>
      </c>
      <c r="AN104" s="55">
        <f t="shared" si="72"/>
        <v>1</v>
      </c>
      <c r="AO104" s="466">
        <f t="shared" si="73"/>
        <v>10737418240</v>
      </c>
      <c r="AP104" s="57" t="str">
        <f t="shared" si="74"/>
        <v/>
      </c>
      <c r="AQ104" s="58">
        <f t="shared" si="75"/>
        <v>0</v>
      </c>
      <c r="AR104" s="90"/>
      <c r="AS104" s="131">
        <v>331</v>
      </c>
      <c r="AT104" s="2"/>
      <c r="AU104" s="389"/>
      <c r="AV104" s="389"/>
      <c r="AW104" s="13"/>
      <c r="AX104" s="4" t="s">
        <v>296</v>
      </c>
      <c r="AY104" s="16"/>
      <c r="AZ104" s="16" t="s">
        <v>47</v>
      </c>
      <c r="BA104" s="16" t="s">
        <v>71</v>
      </c>
      <c r="BB104" s="115" t="s">
        <v>67</v>
      </c>
      <c r="BC104" s="26" t="s">
        <v>395</v>
      </c>
      <c r="BD104" s="6"/>
      <c r="BE104" s="7"/>
      <c r="BF104" s="15"/>
      <c r="BG104" s="140" t="str">
        <f t="shared" si="76"/>
        <v>{"key_code":"v"},{"key_code":"a"}</v>
      </c>
      <c r="BH104" s="98"/>
      <c r="BI104" s="140" t="str">
        <f t="shared" si="77"/>
        <v>{"key_code":"v"},{"key_code":"a"}</v>
      </c>
      <c r="BJ104" s="370"/>
      <c r="BK104" s="371"/>
    </row>
    <row r="105" spans="1:63" ht="21">
      <c r="A105" s="328"/>
      <c r="B105" s="329"/>
      <c r="C105" s="338"/>
      <c r="D105" s="339"/>
      <c r="E105" s="334"/>
      <c r="F105" s="233" t="str">
        <f t="shared" si="78"/>
        <v>{"description":"左濁, う &amp; い → ヴぃ","conditions":[{"type":"variable_unless","name":"USC","value":0},{"type":"variable_unless","name":"KC_F","value":0},{"type":"variable_unless","name":"KC_L","value":0},{"input_sources":[{"language":"ja"}],"type":"input_source_if"},{"input_sources":[{"input_mode_id":"Roman$"}],"type":"input_source_unless"}],"from":{"key_code":"k","modifiers":{"optional":["caps_lock"]}},"to":[{"key_code":"delete_or_backspace"},{"key_code":"v"},{"key_code":"i"},{"set_variable":{"name":"KC_K","value":1}},{"set_variable":{"name":"USC","value":0}}],"to_after_key_up":[{"set_variable":{"name":"KC_K","value":0}}],"type":"basic"},{"conditions":[{"type":"variable_unless","name":"KC_F","value":0},{"type":"variable_unless","name":"KC_L","value":0},{"input_sources":[{"language":"ja"}],"type":"input_source_if"},{"input_sources":[{"input_mode_id":"Roman$"}],"type":"input_source_unless"}],"from":{"key_code":"k","modifiers":{"optional":["caps_lock"]}},"to":[{"key_code":"v"},{"key_code":"i"},{"set_variable":{"name":"KC_K","value":1}},{"set_variable":{"name":"USC","value":0}}],"to_after_key_up":[{"set_variable":{"name":"KC_K","value":0}}],"type":"basic"},</v>
      </c>
      <c r="G105" s="101" t="str">
        <f t="shared" si="79"/>
        <v>{"conditions":[{"type":"variable_if","name":"USC","value":2},{"type":"variable_unless","name":"KC_F","value":0},{"type":"variable_unless","name":"KC_K","value":0},{"input_sources":[{"language":"ja"}],"type":"input_source_if"},{"input_sources":[{"input_mode_id":"Roman$"}],"type":"input_source_unless"}],"from":{"key_code":"l","modifiers":{"optional":["caps_lock"]}},"to":[{"key_code":"delete_or_backspace"},{"key_code":"delete_or_backspace"},{"key_code":"v"},{"key_code":"i"},{"set_variable":{"name":"KC_L","value":1}},{"set_variable":{"name":"USC","value":0}}],"to_after_key_up":[{"set_variable":{"name":"KC_L","value":0}}],"type":"basic"},{"conditions":[{"type":"variable_unless","name":"USC","value":0},{"type":"variable_unless","name":"KC_F","value":0},{"type":"variable_unless","name":"KC_K","value":0},{"input_sources":[{"language":"ja"}],"type":"input_source_if"},{"input_sources":[{"input_mode_id":"Roman$"}],"type":"input_source_unless"}],"from":{"key_code":"l","modifiers":{"optional":["caps_lock"]}},"to":[{"key_code":"delete_or_backspace"},{"key_code":"v"},{"key_code":"i"},{"set_variable":{"name":"KC_L","value":1}},{"set_variable":{"name":"USC","value":0}}],"to_after_key_up":[{"set_variable":{"name":"KC_L","value":0}}],"type":"basic"},{"conditions":[{"type":"variable_unless","name":"KC_F","value":0},{"type":"variable_unless","name":"KC_K","value":0},{"input_sources":[{"language":"ja"}],"type":"input_source_if"},{"input_sources":[{"input_mode_id":"Roman$"}],"type":"input_source_unless"}],"from":{"key_code":"l","modifiers":{"optional":["caps_lock"]}},"to":[{"key_code":"v"},{"key_code":"i"},{"set_variable":{"name":"KC_L","value":1}},{"set_variable":{"name":"USC","value":0}}],"to_after_key_up":[{"set_variable":{"name":"KC_L","value":0}}],"type":"basic"},</v>
      </c>
      <c r="H105" s="101" t="str">
        <f t="shared" si="80"/>
        <v>{"conditions":[{"type":"variable_if","name":"USC","value":2},{"type":"variable_unless","name":"KC_L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v"},{"key_code":"i"},{"set_variable":{"name":"KC_F","value":1}},{"set_variable":{"name":"USC","value":0}}],"to_after_key_up":[{"set_variable":{"name":"KC_F","value":0}}],"type":"basic"},{"conditions":[{"type":"variable_unless","name":"USC","value":0},{"type":"variable_unless","name":"KC_L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delete_or_backspace"},{"key_code":"v"},{"key_code":"i"},{"set_variable":{"name":"KC_F","value":1}},{"set_variable":{"name":"USC","value":0}}],"to_after_key_up":[{"set_variable":{"name":"KC_F","value":0}}],"type":"basic"},{"conditions":[{"type":"variable_unless","name":"KC_L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v"},{"key_code":"i"},{"set_variable":{"name":"KC_F","value":1}},{"set_variable":{"name":"USC","value":0}}],"to_after_key_up":[{"set_variable":{"name":"KC_F","value":0}}],"type":"basic"},</v>
      </c>
      <c r="I105" s="101" t="str">
        <f t="shared" si="81"/>
        <v/>
      </c>
      <c r="J105" s="101" t="str">
        <f t="shared" si="82"/>
        <v/>
      </c>
      <c r="K105" s="101" t="str">
        <f t="shared" si="83"/>
        <v/>
      </c>
      <c r="L105" s="101" t="str">
        <f t="shared" si="84"/>
        <v/>
      </c>
      <c r="M105" s="101" t="str">
        <f t="shared" si="85"/>
        <v/>
      </c>
      <c r="N105" s="101" t="str">
        <f t="shared" si="86"/>
        <v/>
      </c>
      <c r="O105" s="101" t="str">
        <f t="shared" si="87"/>
        <v/>
      </c>
      <c r="P105" s="101" t="str">
        <f t="shared" si="88"/>
        <v/>
      </c>
      <c r="Q105" s="101" t="str">
        <f t="shared" si="89"/>
        <v/>
      </c>
      <c r="R105" s="101" t="str">
        <f t="shared" si="90"/>
        <v/>
      </c>
      <c r="S105" s="101" t="str">
        <f t="shared" si="91"/>
        <v/>
      </c>
      <c r="T105" s="101" t="str">
        <f t="shared" si="92"/>
        <v/>
      </c>
      <c r="U105" s="329"/>
      <c r="V105" s="107" t="str">
        <f t="shared" si="93"/>
        <v/>
      </c>
      <c r="W105" s="101" t="str">
        <f t="shared" si="94"/>
        <v/>
      </c>
      <c r="X105" s="101" t="str">
        <f t="shared" si="95"/>
        <v/>
      </c>
      <c r="Y105" s="108" t="str">
        <f>IF(AND($AT105&lt;&gt;"",$AB105=1),_xlfn.CONCAT(Y$3,PROPER(_xlfn.XLOOKUP($AZ105,入力キー,入力コード)),IF(OR($BK105="",$BK105=$BI105),_xlfn.CONCAT(Y$4,IF($AZ105=_xlfn.XLOOKUP($AZ105,仮想キートップ,入力キー),Y$7,Y$10),_xlfn.XLOOKUP($AZ105,仮想キートップ,入力コード),Y$13,$BI105,Y$14,_xlfn.XLOOKUP($AZ105,仮想キートップ,キー位置),Y$15,_xlfn.XLOOKUP($AZ105,仮想キートップ,キー位置),Y$17,IF($AZ105=_xlfn.XLOOKUP($AZ105,仮想キートップ,入力キー),Y$12,Y$11),_xlfn.XLOOKUP($AZ105,仮想キートップ,入力コード),Y$13,$BI105,Y$14,_xlfn.XLOOKUP($AZ105,仮想キートップ,キー位置),Y$16,_xlfn.XLOOKUP($AZ105,仮想キートップ,キー位置),IF(COUNTA($AT105:$AT$352)&gt;1,Y$17,Y$18)),_xlfn.CONCAT(Y$4,Y$6,IF($AZ105=_xlfn.XLOOKUP($AZ105,仮想キートップ,入力キー),Y$7,Y$10),_xlfn.XLOOKUP($AZ105,仮想キートップ,入力コード),Y$13,$BI105,Y$14,_xlfn.XLOOKUP($AZ105,仮想キートップ,キー位置),Y$15,_xlfn.XLOOKUP($AZ105,仮想キートップ,キー位置),Y$17,IF($AZ105=_xlfn.XLOOKUP($AZ105,仮想キートップ,入力キー),Y$8,Y$9),_xlfn.XLOOKUP($AZ105,仮想キートップ,入力コード),Y$13,$BI105,Y$14,_xlfn.XLOOKUP($AZ105,仮想キートップ,キー位置),Y$16,_xlfn.XLOOKUP($AZ105,仮想キートップ,キー位置),Y$17,Y$5,IF($AZ105=_xlfn.XLOOKUP($AZ105,仮想キートップ,入力キー),Y$7,Y$10),_xlfn.XLOOKUP($AZ105,仮想キートップ,入力コード),Y$13,$BK105,Y$14,_xlfn.XLOOKUP($AZ105,仮想キートップ,キー位置),Y$15,_xlfn.XLOOKUP($AZ105,仮想キートップ,キー位置),Y$17,IF($AZ105=_xlfn.XLOOKUP($AZ105,仮想キートップ,入力キー),Y$12,Y$11),_xlfn.XLOOKUP($AZ105,仮想キートップ,入力コード),Y$13,$BK105,Y$14,_xlfn.XLOOKUP($AZ105,仮想キートップ,キー位置),Y$16,_xlfn.XLOOKUP($AZ105,仮想キートップ,キー位置),IF(COUNTA($AT105:$AT$352)&gt;1,Y$17,Y$18)))),"")</f>
        <v/>
      </c>
      <c r="Z105" s="325"/>
      <c r="AB105" s="28">
        <f t="shared" si="61"/>
        <v>3</v>
      </c>
      <c r="AC105" s="27" t="str">
        <f t="shared" si="62"/>
        <v>A</v>
      </c>
      <c r="AD105" s="27">
        <f t="shared" si="63"/>
        <v>1</v>
      </c>
      <c r="AE105" s="27">
        <f t="shared" si="64"/>
        <v>0</v>
      </c>
      <c r="AF105" s="34">
        <f t="shared" si="65"/>
        <v>13153337344</v>
      </c>
      <c r="AG105" s="203">
        <f t="shared" si="66"/>
        <v>0</v>
      </c>
      <c r="AH105" s="90"/>
      <c r="AI105" s="466">
        <f t="shared" si="67"/>
        <v>8858370048</v>
      </c>
      <c r="AJ105" s="57" t="str">
        <f t="shared" si="68"/>
        <v>ヴ</v>
      </c>
      <c r="AK105" s="58">
        <f t="shared" si="69"/>
        <v>1</v>
      </c>
      <c r="AL105" s="56">
        <f t="shared" si="70"/>
        <v>4563402752</v>
      </c>
      <c r="AM105" s="57" t="str">
        <f t="shared" si="71"/>
        <v/>
      </c>
      <c r="AN105" s="55">
        <f t="shared" si="72"/>
        <v>0</v>
      </c>
      <c r="AO105" s="466">
        <f t="shared" si="73"/>
        <v>12884901888</v>
      </c>
      <c r="AP105" s="57" t="str">
        <f t="shared" si="74"/>
        <v/>
      </c>
      <c r="AQ105" s="58">
        <f t="shared" si="75"/>
        <v>0</v>
      </c>
      <c r="AR105" s="90"/>
      <c r="AS105" s="131">
        <v>332</v>
      </c>
      <c r="AT105" s="2"/>
      <c r="AU105" s="389"/>
      <c r="AV105" s="389"/>
      <c r="AW105" s="13"/>
      <c r="AX105" s="4" t="s">
        <v>296</v>
      </c>
      <c r="AY105" s="16"/>
      <c r="AZ105" s="16" t="s">
        <v>47</v>
      </c>
      <c r="BA105" s="16" t="s">
        <v>71</v>
      </c>
      <c r="BB105" s="115" t="s">
        <v>69</v>
      </c>
      <c r="BC105" s="26" t="s">
        <v>396</v>
      </c>
      <c r="BD105" s="6"/>
      <c r="BE105" s="7"/>
      <c r="BF105" s="15"/>
      <c r="BG105" s="140" t="str">
        <f t="shared" si="76"/>
        <v>{"key_code":"v"},{"key_code":"i"}</v>
      </c>
      <c r="BH105" s="98"/>
      <c r="BI105" s="140" t="str">
        <f t="shared" si="77"/>
        <v>{"key_code":"v"},{"key_code":"i"}</v>
      </c>
      <c r="BJ105" s="370"/>
      <c r="BK105" s="371"/>
    </row>
    <row r="106" spans="1:63" ht="21">
      <c r="A106" s="328"/>
      <c r="B106" s="329"/>
      <c r="C106" s="338"/>
      <c r="D106" s="339"/>
      <c r="E106" s="334"/>
      <c r="F106" s="233" t="str">
        <f t="shared" si="78"/>
        <v>{"description":"左濁, う &amp; え → ヴぇ","conditions":[{"type":"variable_unless","name":"USC","value":0},{"type":"variable_unless","name":"KC_F","value":0},{"type":"variable_unless","name":"KC_L","value":0},{"input_sources":[{"language":"ja"}],"type":"input_source_if"},{"input_sources":[{"input_mode_id":"Roman$"}],"type":"input_source_unless"}],"from":{"key_code":"o","modifiers":{"optional":["caps_lock"]}},"to":[{"key_code":"delete_or_backspace"},{"key_code":"v"},{"key_code":"e"},{"set_variable":{"name":"KC_O","value":1}},{"set_variable":{"name":"USC","value":0}}],"to_after_key_up":[{"set_variable":{"name":"KC_O","value":0}}],"type":"basic"},{"conditions":[{"type":"variable_unless","name":"KC_F","value":0},{"type":"variable_unless","name":"KC_L","value":0},{"input_sources":[{"language":"ja"}],"type":"input_source_if"},{"input_sources":[{"input_mode_id":"Roman$"}],"type":"input_source_unless"}],"from":{"key_code":"o","modifiers":{"optional":["caps_lock"]}},"to":[{"key_code":"v"},{"key_code":"e"},{"set_variable":{"name":"KC_O","value":1}},{"set_variable":{"name":"USC","value":0}}],"to_after_key_up":[{"set_variable":{"name":"KC_O","value":0}}],"type":"basic"},</v>
      </c>
      <c r="G106" s="101" t="str">
        <f t="shared" si="79"/>
        <v>{"conditions":[{"type":"variable_unless","name":"USC","value":0},{"type":"variable_unless","name":"KC_F","value":0},{"type":"variable_unless","name":"KC_O","value":0},{"input_sources":[{"language":"ja"}],"type":"input_source_if"},{"input_sources":[{"input_mode_id":"Roman$"}],"type":"input_source_unless"}],"from":{"key_code":"l","modifiers":{"optional":["caps_lock"]}},"to":[{"key_code":"delete_or_backspace"},{"key_code":"v"},{"key_code":"e"},{"set_variable":{"name":"KC_L","value":1}},{"set_variable":{"name":"USC","value":0}}],"to_after_key_up":[{"set_variable":{"name":"KC_L","value":0}}],"type":"basic"},{"conditions":[{"type":"variable_unless","name":"KC_F","value":0},{"type":"variable_unless","name":"KC_O","value":0},{"input_sources":[{"language":"ja"}],"type":"input_source_if"},{"input_sources":[{"input_mode_id":"Roman$"}],"type":"input_source_unless"}],"from":{"key_code":"l","modifiers":{"optional":["caps_lock"]}},"to":[{"key_code":"v"},{"key_code":"e"},{"set_variable":{"name":"KC_L","value":1}},{"set_variable":{"name":"USC","value":0}}],"to_after_key_up":[{"set_variable":{"name":"KC_L","value":0}}],"type":"basic"},</v>
      </c>
      <c r="H106" s="101" t="str">
        <f t="shared" si="80"/>
        <v>{"conditions":[{"type":"variable_if","name":"USC","value":2},{"type":"variable_unless","name":"KC_L","value":0},{"type":"variable_unless","name":"KC_O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v"},{"key_code":"e"},{"set_variable":{"name":"KC_F","value":1}},{"set_variable":{"name":"USC","value":0}}],"to_after_key_up":[{"set_variable":{"name":"KC_F","value":0}}],"type":"basic"},{"conditions":[{"type":"variable_unless","name":"USC","value":0},{"type":"variable_unless","name":"KC_L","value":0},{"type":"variable_unless","name":"KC_O","value":0},{"input_sources":[{"language":"ja"}],"type":"input_source_if"},{"input_sources":[{"input_mode_id":"Roman$"}],"type":"input_source_unless"}],"from":{"key_code":"f","modifiers":{"optional":["caps_lock"]}},"to":[{"key_code":"delete_or_backspace"},{"key_code":"v"},{"key_code":"e"},{"set_variable":{"name":"KC_F","value":1}},{"set_variable":{"name":"USC","value":0}}],"to_after_key_up":[{"set_variable":{"name":"KC_F","value":0}}],"type":"basic"},{"conditions":[{"type":"variable_unless","name":"KC_L","value":0},{"type":"variable_unless","name":"KC_O","value":0},{"input_sources":[{"language":"ja"}],"type":"input_source_if"},{"input_sources":[{"input_mode_id":"Roman$"}],"type":"input_source_unless"}],"from":{"key_code":"f","modifiers":{"optional":["caps_lock"]}},"to":[{"key_code":"v"},{"key_code":"e"},{"set_variable":{"name":"KC_F","value":1}},{"set_variable":{"name":"USC","value":0}}],"to_after_key_up":[{"set_variable":{"name":"KC_F","value":0}}],"type":"basic"},</v>
      </c>
      <c r="I106" s="101" t="str">
        <f t="shared" si="81"/>
        <v/>
      </c>
      <c r="J106" s="101" t="str">
        <f t="shared" si="82"/>
        <v/>
      </c>
      <c r="K106" s="101" t="str">
        <f t="shared" si="83"/>
        <v/>
      </c>
      <c r="L106" s="101" t="str">
        <f t="shared" si="84"/>
        <v/>
      </c>
      <c r="M106" s="101" t="str">
        <f t="shared" si="85"/>
        <v/>
      </c>
      <c r="N106" s="101" t="str">
        <f t="shared" si="86"/>
        <v/>
      </c>
      <c r="O106" s="101" t="str">
        <f t="shared" si="87"/>
        <v/>
      </c>
      <c r="P106" s="101" t="str">
        <f t="shared" si="88"/>
        <v/>
      </c>
      <c r="Q106" s="101" t="str">
        <f t="shared" si="89"/>
        <v/>
      </c>
      <c r="R106" s="101" t="str">
        <f t="shared" si="90"/>
        <v/>
      </c>
      <c r="S106" s="101" t="str">
        <f t="shared" si="91"/>
        <v/>
      </c>
      <c r="T106" s="101" t="str">
        <f t="shared" si="92"/>
        <v/>
      </c>
      <c r="U106" s="329"/>
      <c r="V106" s="107" t="str">
        <f t="shared" si="93"/>
        <v/>
      </c>
      <c r="W106" s="101" t="str">
        <f t="shared" si="94"/>
        <v/>
      </c>
      <c r="X106" s="101" t="str">
        <f t="shared" si="95"/>
        <v/>
      </c>
      <c r="Y106" s="108" t="str">
        <f>IF(AND($AT106&lt;&gt;"",$AB106=1),_xlfn.CONCAT(Y$3,PROPER(_xlfn.XLOOKUP($AZ106,入力キー,入力コード)),IF(OR($BK106="",$BK106=$BI106),_xlfn.CONCAT(Y$4,IF($AZ106=_xlfn.XLOOKUP($AZ106,仮想キートップ,入力キー),Y$7,Y$10),_xlfn.XLOOKUP($AZ106,仮想キートップ,入力コード),Y$13,$BI106,Y$14,_xlfn.XLOOKUP($AZ106,仮想キートップ,キー位置),Y$15,_xlfn.XLOOKUP($AZ106,仮想キートップ,キー位置),Y$17,IF($AZ106=_xlfn.XLOOKUP($AZ106,仮想キートップ,入力キー),Y$12,Y$11),_xlfn.XLOOKUP($AZ106,仮想キートップ,入力コード),Y$13,$BI106,Y$14,_xlfn.XLOOKUP($AZ106,仮想キートップ,キー位置),Y$16,_xlfn.XLOOKUP($AZ106,仮想キートップ,キー位置),IF(COUNTA($AT106:$AT$352)&gt;1,Y$17,Y$18)),_xlfn.CONCAT(Y$4,Y$6,IF($AZ106=_xlfn.XLOOKUP($AZ106,仮想キートップ,入力キー),Y$7,Y$10),_xlfn.XLOOKUP($AZ106,仮想キートップ,入力コード),Y$13,$BI106,Y$14,_xlfn.XLOOKUP($AZ106,仮想キートップ,キー位置),Y$15,_xlfn.XLOOKUP($AZ106,仮想キートップ,キー位置),Y$17,IF($AZ106=_xlfn.XLOOKUP($AZ106,仮想キートップ,入力キー),Y$8,Y$9),_xlfn.XLOOKUP($AZ106,仮想キートップ,入力コード),Y$13,$BI106,Y$14,_xlfn.XLOOKUP($AZ106,仮想キートップ,キー位置),Y$16,_xlfn.XLOOKUP($AZ106,仮想キートップ,キー位置),Y$17,Y$5,IF($AZ106=_xlfn.XLOOKUP($AZ106,仮想キートップ,入力キー),Y$7,Y$10),_xlfn.XLOOKUP($AZ106,仮想キートップ,入力コード),Y$13,$BK106,Y$14,_xlfn.XLOOKUP($AZ106,仮想キートップ,キー位置),Y$15,_xlfn.XLOOKUP($AZ106,仮想キートップ,キー位置),Y$17,IF($AZ106=_xlfn.XLOOKUP($AZ106,仮想キートップ,入力キー),Y$12,Y$11),_xlfn.XLOOKUP($AZ106,仮想キートップ,入力コード),Y$13,$BK106,Y$14,_xlfn.XLOOKUP($AZ106,仮想キートップ,キー位置),Y$16,_xlfn.XLOOKUP($AZ106,仮想キートップ,キー位置),IF(COUNTA($AT106:$AT$352)&gt;1,Y$17,Y$18)))),"")</f>
        <v/>
      </c>
      <c r="Z106" s="325"/>
      <c r="AB106" s="28">
        <f t="shared" si="61"/>
        <v>3</v>
      </c>
      <c r="AC106" s="27" t="str">
        <f t="shared" si="62"/>
        <v>A</v>
      </c>
      <c r="AD106" s="27">
        <f t="shared" si="63"/>
        <v>1</v>
      </c>
      <c r="AE106" s="27">
        <f t="shared" si="64"/>
        <v>0</v>
      </c>
      <c r="AF106" s="34">
        <f t="shared" si="65"/>
        <v>8860467200</v>
      </c>
      <c r="AG106" s="203">
        <f t="shared" si="66"/>
        <v>0</v>
      </c>
      <c r="AH106" s="90"/>
      <c r="AI106" s="466">
        <f t="shared" si="67"/>
        <v>8858370048</v>
      </c>
      <c r="AJ106" s="57" t="str">
        <f t="shared" si="68"/>
        <v>ヴ</v>
      </c>
      <c r="AK106" s="58">
        <f t="shared" si="69"/>
        <v>1</v>
      </c>
      <c r="AL106" s="56">
        <f t="shared" si="70"/>
        <v>270532608</v>
      </c>
      <c r="AM106" s="57" t="str">
        <f t="shared" si="71"/>
        <v>ず</v>
      </c>
      <c r="AN106" s="55">
        <f t="shared" si="72"/>
        <v>1</v>
      </c>
      <c r="AO106" s="466">
        <f t="shared" si="73"/>
        <v>8592031744</v>
      </c>
      <c r="AP106" s="57" t="str">
        <f t="shared" si="74"/>
        <v/>
      </c>
      <c r="AQ106" s="58">
        <f t="shared" si="75"/>
        <v>0</v>
      </c>
      <c r="AR106" s="90"/>
      <c r="AS106" s="131">
        <v>333</v>
      </c>
      <c r="AT106" s="2"/>
      <c r="AU106" s="389"/>
      <c r="AV106" s="389"/>
      <c r="AW106" s="13"/>
      <c r="AX106" s="4" t="s">
        <v>296</v>
      </c>
      <c r="AY106" s="16"/>
      <c r="AZ106" s="16" t="s">
        <v>47</v>
      </c>
      <c r="BA106" s="16" t="s">
        <v>71</v>
      </c>
      <c r="BB106" s="115" t="s">
        <v>20</v>
      </c>
      <c r="BC106" s="26" t="s">
        <v>397</v>
      </c>
      <c r="BD106" s="6"/>
      <c r="BE106" s="7"/>
      <c r="BF106" s="15"/>
      <c r="BG106" s="140" t="str">
        <f t="shared" si="76"/>
        <v>{"key_code":"v"},{"key_code":"e"}</v>
      </c>
      <c r="BH106" s="98"/>
      <c r="BI106" s="140" t="str">
        <f t="shared" si="77"/>
        <v>{"key_code":"v"},{"key_code":"e"}</v>
      </c>
      <c r="BJ106" s="370"/>
      <c r="BK106" s="371"/>
    </row>
    <row r="107" spans="1:63" ht="21">
      <c r="A107" s="328"/>
      <c r="B107" s="329"/>
      <c r="C107" s="338"/>
      <c r="D107" s="339"/>
      <c r="E107" s="334"/>
      <c r="F107" s="233" t="str">
        <f t="shared" si="78"/>
        <v>{"description":"左濁, う &amp; お → ヴぉ","conditions":[{"type":"variable_unless","name":"USC","value":0},{"type":"variable_unless","name":"KC_F","value":0},{"type":"variable_unless","name":"KC_L","value":0},{"input_sources":[{"language":"ja"}],"type":"input_source_if"},{"input_sources":[{"input_mode_id":"Roman$"}],"type":"input_source_unless"}],"from":{"key_code":"n","modifiers":{"optional":["caps_lock"]}},"to":[{"key_code":"delete_or_backspace"},{"key_code":"v"},{"key_code":"o"},{"set_variable":{"name":"KC_N","value":1}},{"set_variable":{"name":"USC","value":0}}],"to_after_key_up":[{"set_variable":{"name":"KC_N","value":0}}],"type":"basic"},{"conditions":[{"type":"variable_unless","name":"KC_F","value":0},{"type":"variable_unless","name":"KC_L","value":0},{"input_sources":[{"language":"ja"}],"type":"input_source_if"},{"input_sources":[{"input_mode_id":"Roman$"}],"type":"input_source_unless"}],"from":{"key_code":"n","modifiers":{"optional":["caps_lock"]}},"to":[{"key_code":"v"},{"key_code":"o"},{"set_variable":{"name":"KC_N","value":1}},{"set_variable":{"name":"USC","value":0}}],"to_after_key_up":[{"set_variable":{"name":"KC_N","value":0}}],"type":"basic"},</v>
      </c>
      <c r="G107" s="101" t="str">
        <f t="shared" si="79"/>
        <v>{"conditions":[{"type":"variable_unless","name":"USC","value":0},{"type":"variable_unless","name":"KC_F","value":0},{"type":"variable_unless","name":"KC_N","value":0},{"input_sources":[{"language":"ja"}],"type":"input_source_if"},{"input_sources":[{"input_mode_id":"Roman$"}],"type":"input_source_unless"}],"from":{"key_code":"l","modifiers":{"optional":["caps_lock"]}},"to":[{"key_code":"delete_or_backspace"},{"key_code":"v"},{"key_code":"o"},{"set_variable":{"name":"KC_L","value":1}},{"set_variable":{"name":"USC","value":0}}],"to_after_key_up":[{"set_variable":{"name":"KC_L","value":0}}],"type":"basic"},{"conditions":[{"type":"variable_unless","name":"KC_F","value":0},{"type":"variable_unless","name":"KC_N","value":0},{"input_sources":[{"language":"ja"}],"type":"input_source_if"},{"input_sources":[{"input_mode_id":"Roman$"}],"type":"input_source_unless"}],"from":{"key_code":"l","modifiers":{"optional":["caps_lock"]}},"to":[{"key_code":"v"},{"key_code":"o"},{"set_variable":{"name":"KC_L","value":1}},{"set_variable":{"name":"USC","value":0}}],"to_after_key_up":[{"set_variable":{"name":"KC_L","value":0}}],"type":"basic"},</v>
      </c>
      <c r="H107" s="101" t="str">
        <f t="shared" si="80"/>
        <v>{"conditions":[{"type":"variable_if","name":"USC","value":2},{"type":"variable_unless","name":"KC_L","value":0},{"type":"variable_unless","name":"KC_N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v"},{"key_code":"o"},{"set_variable":{"name":"KC_F","value":1}},{"set_variable":{"name":"USC","value":0}}],"to_after_key_up":[{"set_variable":{"name":"KC_F","value":0}}],"type":"basic"},{"conditions":[{"type":"variable_unless","name":"USC","value":0},{"type":"variable_unless","name":"KC_L","value":0},{"type":"variable_unless","name":"KC_N","value":0},{"input_sources":[{"language":"ja"}],"type":"input_source_if"},{"input_sources":[{"input_mode_id":"Roman$"}],"type":"input_source_unless"}],"from":{"key_code":"f","modifiers":{"optional":["caps_lock"]}},"to":[{"key_code":"delete_or_backspace"},{"key_code":"v"},{"key_code":"o"},{"set_variable":{"name":"KC_F","value":1}},{"set_variable":{"name":"USC","value":0}}],"to_after_key_up":[{"set_variable":{"name":"KC_F","value":0}}],"type":"basic"},{"conditions":[{"type":"variable_unless","name":"KC_L","value":0},{"type":"variable_unless","name":"KC_N","value":0},{"input_sources":[{"language":"ja"}],"type":"input_source_if"},{"input_sources":[{"input_mode_id":"Roman$"}],"type":"input_source_unless"}],"from":{"key_code":"f","modifiers":{"optional":["caps_lock"]}},"to":[{"key_code":"v"},{"key_code":"o"},{"set_variable":{"name":"KC_F","value":1}},{"set_variable":{"name":"USC","value":0}}],"to_after_key_up":[{"set_variable":{"name":"KC_F","value":0}}],"type":"basic"},</v>
      </c>
      <c r="I107" s="101" t="str">
        <f t="shared" si="81"/>
        <v/>
      </c>
      <c r="J107" s="101" t="str">
        <f t="shared" si="82"/>
        <v/>
      </c>
      <c r="K107" s="101" t="str">
        <f t="shared" si="83"/>
        <v/>
      </c>
      <c r="L107" s="101" t="str">
        <f t="shared" si="84"/>
        <v/>
      </c>
      <c r="M107" s="101" t="str">
        <f t="shared" si="85"/>
        <v/>
      </c>
      <c r="N107" s="101" t="str">
        <f t="shared" si="86"/>
        <v/>
      </c>
      <c r="O107" s="101" t="str">
        <f t="shared" si="87"/>
        <v/>
      </c>
      <c r="P107" s="101" t="str">
        <f t="shared" si="88"/>
        <v/>
      </c>
      <c r="Q107" s="101" t="str">
        <f t="shared" si="89"/>
        <v/>
      </c>
      <c r="R107" s="101" t="str">
        <f t="shared" si="90"/>
        <v/>
      </c>
      <c r="S107" s="101" t="str">
        <f t="shared" si="91"/>
        <v/>
      </c>
      <c r="T107" s="101" t="str">
        <f t="shared" si="92"/>
        <v/>
      </c>
      <c r="U107" s="329"/>
      <c r="V107" s="107" t="str">
        <f t="shared" si="93"/>
        <v/>
      </c>
      <c r="W107" s="101" t="str">
        <f t="shared" si="94"/>
        <v/>
      </c>
      <c r="X107" s="101" t="str">
        <f t="shared" si="95"/>
        <v/>
      </c>
      <c r="Y107" s="108" t="str">
        <f>IF(AND($AT107&lt;&gt;"",$AB107=1),_xlfn.CONCAT(Y$3,PROPER(_xlfn.XLOOKUP($AZ107,入力キー,入力コード)),IF(OR($BK107="",$BK107=$BI107),_xlfn.CONCAT(Y$4,IF($AZ107=_xlfn.XLOOKUP($AZ107,仮想キートップ,入力キー),Y$7,Y$10),_xlfn.XLOOKUP($AZ107,仮想キートップ,入力コード),Y$13,$BI107,Y$14,_xlfn.XLOOKUP($AZ107,仮想キートップ,キー位置),Y$15,_xlfn.XLOOKUP($AZ107,仮想キートップ,キー位置),Y$17,IF($AZ107=_xlfn.XLOOKUP($AZ107,仮想キートップ,入力キー),Y$12,Y$11),_xlfn.XLOOKUP($AZ107,仮想キートップ,入力コード),Y$13,$BI107,Y$14,_xlfn.XLOOKUP($AZ107,仮想キートップ,キー位置),Y$16,_xlfn.XLOOKUP($AZ107,仮想キートップ,キー位置),IF(COUNTA($AT107:$AT$352)&gt;1,Y$17,Y$18)),_xlfn.CONCAT(Y$4,Y$6,IF($AZ107=_xlfn.XLOOKUP($AZ107,仮想キートップ,入力キー),Y$7,Y$10),_xlfn.XLOOKUP($AZ107,仮想キートップ,入力コード),Y$13,$BI107,Y$14,_xlfn.XLOOKUP($AZ107,仮想キートップ,キー位置),Y$15,_xlfn.XLOOKUP($AZ107,仮想キートップ,キー位置),Y$17,IF($AZ107=_xlfn.XLOOKUP($AZ107,仮想キートップ,入力キー),Y$8,Y$9),_xlfn.XLOOKUP($AZ107,仮想キートップ,入力コード),Y$13,$BI107,Y$14,_xlfn.XLOOKUP($AZ107,仮想キートップ,キー位置),Y$16,_xlfn.XLOOKUP($AZ107,仮想キートップ,キー位置),Y$17,Y$5,IF($AZ107=_xlfn.XLOOKUP($AZ107,仮想キートップ,入力キー),Y$7,Y$10),_xlfn.XLOOKUP($AZ107,仮想キートップ,入力コード),Y$13,$BK107,Y$14,_xlfn.XLOOKUP($AZ107,仮想キートップ,キー位置),Y$15,_xlfn.XLOOKUP($AZ107,仮想キートップ,キー位置),Y$17,IF($AZ107=_xlfn.XLOOKUP($AZ107,仮想キートップ,入力キー),Y$12,Y$11),_xlfn.XLOOKUP($AZ107,仮想キートップ,入力コード),Y$13,$BK107,Y$14,_xlfn.XLOOKUP($AZ107,仮想キートップ,キー位置),Y$16,_xlfn.XLOOKUP($AZ107,仮想キートップ,キー位置),IF(COUNTA($AT107:$AT$352)&gt;1,Y$17,Y$18)))),"")</f>
        <v/>
      </c>
      <c r="Z107" s="325"/>
      <c r="AB107" s="28">
        <f t="shared" si="61"/>
        <v>3</v>
      </c>
      <c r="AC107" s="27" t="str">
        <f t="shared" si="62"/>
        <v>A</v>
      </c>
      <c r="AD107" s="27">
        <f t="shared" si="63"/>
        <v>1</v>
      </c>
      <c r="AE107" s="27">
        <f t="shared" si="64"/>
        <v>0</v>
      </c>
      <c r="AF107" s="34">
        <f t="shared" si="65"/>
        <v>4406904881152</v>
      </c>
      <c r="AG107" s="203">
        <f t="shared" si="66"/>
        <v>0</v>
      </c>
      <c r="AH107" s="90"/>
      <c r="AI107" s="466">
        <f t="shared" si="67"/>
        <v>8858370048</v>
      </c>
      <c r="AJ107" s="57" t="str">
        <f t="shared" si="68"/>
        <v>ヴ</v>
      </c>
      <c r="AK107" s="58">
        <f t="shared" si="69"/>
        <v>1</v>
      </c>
      <c r="AL107" s="56">
        <f t="shared" si="70"/>
        <v>4398314946560</v>
      </c>
      <c r="AM107" s="57" t="str">
        <f t="shared" si="71"/>
        <v>だ</v>
      </c>
      <c r="AN107" s="55">
        <f t="shared" si="72"/>
        <v>1</v>
      </c>
      <c r="AO107" s="466">
        <f t="shared" si="73"/>
        <v>4406636445696</v>
      </c>
      <c r="AP107" s="57" t="str">
        <f t="shared" si="74"/>
        <v/>
      </c>
      <c r="AQ107" s="58">
        <f t="shared" si="75"/>
        <v>0</v>
      </c>
      <c r="AR107" s="90"/>
      <c r="AS107" s="131">
        <v>334</v>
      </c>
      <c r="AT107" s="2"/>
      <c r="AU107" s="389"/>
      <c r="AV107" s="389"/>
      <c r="AW107" s="13"/>
      <c r="AX107" s="4" t="s">
        <v>296</v>
      </c>
      <c r="AY107" s="16"/>
      <c r="AZ107" s="16" t="s">
        <v>47</v>
      </c>
      <c r="BA107" s="16" t="s">
        <v>71</v>
      </c>
      <c r="BB107" s="115" t="s">
        <v>79</v>
      </c>
      <c r="BC107" s="26" t="s">
        <v>398</v>
      </c>
      <c r="BD107" s="6"/>
      <c r="BE107" s="7"/>
      <c r="BF107" s="15"/>
      <c r="BG107" s="140" t="str">
        <f t="shared" si="76"/>
        <v>{"key_code":"v"},{"key_code":"o"}</v>
      </c>
      <c r="BH107" s="98"/>
      <c r="BI107" s="140" t="str">
        <f t="shared" si="77"/>
        <v>{"key_code":"v"},{"key_code":"o"}</v>
      </c>
      <c r="BJ107" s="370"/>
      <c r="BK107" s="371"/>
    </row>
    <row r="108" spans="1:63" ht="21">
      <c r="A108" s="328"/>
      <c r="B108" s="329"/>
      <c r="C108" s="338"/>
      <c r="D108" s="339"/>
      <c r="E108" s="334"/>
      <c r="F108" s="233" t="str">
        <f t="shared" si="78"/>
        <v>{"description":"左濁, う &amp; ゆ → ヴゅ","conditions":[{"type":"variable_unless","name":"USC","value":0},{"type":"variable_unless","name":"KC_F","value":0},{"type":"variable_unless","name":"KC_L","value":0},{"input_sources":[{"language":"ja"}],"type":"input_source_if"},{"input_sources":[{"input_mode_id":"Roman$"}],"type":"input_source_unless"}],"from":{"key_code":"p","modifiers":{"optional":["caps_lock"]}},"to":[{"key_code":"delete_or_backspace"},{"key_code":"v"},{"key_code":"y"},{"key_code":"u"},{"set_variable":{"name":"KC_P","value":1}},{"set_variable":{"name":"USC","value":0}}],"to_after_key_up":[{"set_variable":{"name":"KC_P","value":0}}],"type":"basic"},{"conditions":[{"type":"variable_unless","name":"KC_F","value":0},{"type":"variable_unless","name":"KC_L","value":0},{"input_sources":[{"language":"ja"}],"type":"input_source_if"},{"input_sources":[{"input_mode_id":"Roman$"}],"type":"input_source_unless"}],"from":{"key_code":"p","modifiers":{"optional":["caps_lock"]}},"to":[{"key_code":"v"},{"key_code":"y"},{"key_code":"u"},{"set_variable":{"name":"KC_P","value":1}},{"set_variable":{"name":"USC","value":0}}],"to_after_key_up":[{"set_variable":{"name":"KC_P","value":0}}],"type":"basic"},</v>
      </c>
      <c r="G108" s="101" t="str">
        <f t="shared" si="79"/>
        <v>{"conditions":[{"type":"variable_unless","name":"USC","value":0},{"type":"variable_unless","name":"KC_F","value":0},{"type":"variable_unless","name":"KC_P","value":0},{"input_sources":[{"language":"ja"}],"type":"input_source_if"},{"input_sources":[{"input_mode_id":"Roman$"}],"type":"input_source_unless"}],"from":{"key_code":"l","modifiers":{"optional":["caps_lock"]}},"to":[{"key_code":"delete_or_backspace"},{"key_code":"v"},{"key_code":"y"},{"key_code":"u"},{"set_variable":{"name":"KC_L","value":1}},{"set_variable":{"name":"USC","value":0}}],"to_after_key_up":[{"set_variable":{"name":"KC_L","value":0}}],"type":"basic"},{"conditions":[{"type":"variable_unless","name":"KC_F","value":0},{"type":"variable_unless","name":"KC_P","value":0},{"input_sources":[{"language":"ja"}],"type":"input_source_if"},{"input_sources":[{"input_mode_id":"Roman$"}],"type":"input_source_unless"}],"from":{"key_code":"l","modifiers":{"optional":["caps_lock"]}},"to":[{"key_code":"v"},{"key_code":"y"},{"key_code":"u"},{"set_variable":{"name":"KC_L","value":1}},{"set_variable":{"name":"USC","value":0}}],"to_after_key_up":[{"set_variable":{"name":"KC_L","value":0}}],"type":"basic"},</v>
      </c>
      <c r="H108" s="101" t="str">
        <f t="shared" si="80"/>
        <v>{"conditions":[{"type":"variable_if","name":"USC","value":2},{"type":"variable_unless","name":"KC_L","value":0},{"type":"variable_unless","name":"KC_P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v"},{"key_code":"y"},{"key_code":"u"},{"set_variable":{"name":"KC_F","value":1}},{"set_variable":{"name":"USC","value":0}}],"to_after_key_up":[{"set_variable":{"name":"KC_F","value":0}}],"type":"basic"},{"conditions":[{"type":"variable_unless","name":"USC","value":0},{"type":"variable_unless","name":"KC_L","value":0},{"type":"variable_unless","name":"KC_P","value":0},{"input_sources":[{"language":"ja"}],"type":"input_source_if"},{"input_sources":[{"input_mode_id":"Roman$"}],"type":"input_source_unless"}],"from":{"key_code":"f","modifiers":{"optional":["caps_lock"]}},"to":[{"key_code":"delete_or_backspace"},{"key_code":"v"},{"key_code":"y"},{"key_code":"u"},{"set_variable":{"name":"KC_F","value":1}},{"set_variable":{"name":"USC","value":0}}],"to_after_key_up":[{"set_variable":{"name":"KC_F","value":0}}],"type":"basic"},{"conditions":[{"type":"variable_unless","name":"KC_L","value":0},{"type":"variable_unless","name":"KC_P","value":0},{"input_sources":[{"language":"ja"}],"type":"input_source_if"},{"input_sources":[{"input_mode_id":"Roman$"}],"type":"input_source_unless"}],"from":{"key_code":"f","modifiers":{"optional":["caps_lock"]}},"to":[{"key_code":"v"},{"key_code":"y"},{"key_code":"u"},{"set_variable":{"name":"KC_F","value":1}},{"set_variable":{"name":"USC","value":0}}],"to_after_key_up":[{"set_variable":{"name":"KC_F","value":0}}],"type":"basic"},</v>
      </c>
      <c r="I108" s="101" t="str">
        <f t="shared" si="81"/>
        <v/>
      </c>
      <c r="J108" s="101" t="str">
        <f t="shared" si="82"/>
        <v/>
      </c>
      <c r="K108" s="101" t="str">
        <f t="shared" si="83"/>
        <v/>
      </c>
      <c r="L108" s="101" t="str">
        <f t="shared" si="84"/>
        <v/>
      </c>
      <c r="M108" s="101" t="str">
        <f t="shared" si="85"/>
        <v/>
      </c>
      <c r="N108" s="101" t="str">
        <f t="shared" si="86"/>
        <v/>
      </c>
      <c r="O108" s="101" t="str">
        <f t="shared" si="87"/>
        <v/>
      </c>
      <c r="P108" s="101" t="str">
        <f t="shared" si="88"/>
        <v/>
      </c>
      <c r="Q108" s="101" t="str">
        <f t="shared" si="89"/>
        <v/>
      </c>
      <c r="R108" s="101" t="str">
        <f t="shared" si="90"/>
        <v/>
      </c>
      <c r="S108" s="101" t="str">
        <f t="shared" si="91"/>
        <v/>
      </c>
      <c r="T108" s="101" t="str">
        <f t="shared" si="92"/>
        <v/>
      </c>
      <c r="U108" s="329"/>
      <c r="V108" s="107" t="str">
        <f t="shared" si="93"/>
        <v/>
      </c>
      <c r="W108" s="101" t="str">
        <f t="shared" si="94"/>
        <v/>
      </c>
      <c r="X108" s="101" t="str">
        <f t="shared" si="95"/>
        <v/>
      </c>
      <c r="Y108" s="108" t="str">
        <f>IF(AND($AT108&lt;&gt;"",$AB108=1),_xlfn.CONCAT(Y$3,PROPER(_xlfn.XLOOKUP($AZ108,入力キー,入力コード)),IF(OR($BK108="",$BK108=$BI108),_xlfn.CONCAT(Y$4,IF($AZ108=_xlfn.XLOOKUP($AZ108,仮想キートップ,入力キー),Y$7,Y$10),_xlfn.XLOOKUP($AZ108,仮想キートップ,入力コード),Y$13,$BI108,Y$14,_xlfn.XLOOKUP($AZ108,仮想キートップ,キー位置),Y$15,_xlfn.XLOOKUP($AZ108,仮想キートップ,キー位置),Y$17,IF($AZ108=_xlfn.XLOOKUP($AZ108,仮想キートップ,入力キー),Y$12,Y$11),_xlfn.XLOOKUP($AZ108,仮想キートップ,入力コード),Y$13,$BI108,Y$14,_xlfn.XLOOKUP($AZ108,仮想キートップ,キー位置),Y$16,_xlfn.XLOOKUP($AZ108,仮想キートップ,キー位置),IF(COUNTA($AT108:$AT$352)&gt;1,Y$17,Y$18)),_xlfn.CONCAT(Y$4,Y$6,IF($AZ108=_xlfn.XLOOKUP($AZ108,仮想キートップ,入力キー),Y$7,Y$10),_xlfn.XLOOKUP($AZ108,仮想キートップ,入力コード),Y$13,$BI108,Y$14,_xlfn.XLOOKUP($AZ108,仮想キートップ,キー位置),Y$15,_xlfn.XLOOKUP($AZ108,仮想キートップ,キー位置),Y$17,IF($AZ108=_xlfn.XLOOKUP($AZ108,仮想キートップ,入力キー),Y$8,Y$9),_xlfn.XLOOKUP($AZ108,仮想キートップ,入力コード),Y$13,$BI108,Y$14,_xlfn.XLOOKUP($AZ108,仮想キートップ,キー位置),Y$16,_xlfn.XLOOKUP($AZ108,仮想キートップ,キー位置),Y$17,Y$5,IF($AZ108=_xlfn.XLOOKUP($AZ108,仮想キートップ,入力キー),Y$7,Y$10),_xlfn.XLOOKUP($AZ108,仮想キートップ,入力コード),Y$13,$BK108,Y$14,_xlfn.XLOOKUP($AZ108,仮想キートップ,キー位置),Y$15,_xlfn.XLOOKUP($AZ108,仮想キートップ,キー位置),Y$17,IF($AZ108=_xlfn.XLOOKUP($AZ108,仮想キートップ,入力キー),Y$12,Y$11),_xlfn.XLOOKUP($AZ108,仮想キートップ,入力コード),Y$13,$BK108,Y$14,_xlfn.XLOOKUP($AZ108,仮想キートップ,キー位置),Y$16,_xlfn.XLOOKUP($AZ108,仮想キートップ,キー位置),IF(COUNTA($AT108:$AT$352)&gt;1,Y$17,Y$18)))),"")</f>
        <v/>
      </c>
      <c r="Z108" s="325"/>
      <c r="AB108" s="28">
        <f t="shared" si="61"/>
        <v>3</v>
      </c>
      <c r="AC108" s="27" t="str">
        <f t="shared" si="62"/>
        <v>A</v>
      </c>
      <c r="AD108" s="27">
        <f t="shared" si="63"/>
        <v>1</v>
      </c>
      <c r="AE108" s="27">
        <f t="shared" si="64"/>
        <v>0</v>
      </c>
      <c r="AF108" s="34">
        <f t="shared" si="65"/>
        <v>8862564352</v>
      </c>
      <c r="AG108" s="203">
        <f t="shared" si="66"/>
        <v>0</v>
      </c>
      <c r="AH108" s="90"/>
      <c r="AI108" s="466">
        <f t="shared" si="67"/>
        <v>8858370048</v>
      </c>
      <c r="AJ108" s="57" t="str">
        <f t="shared" si="68"/>
        <v>ヴ</v>
      </c>
      <c r="AK108" s="58">
        <f t="shared" si="69"/>
        <v>1</v>
      </c>
      <c r="AL108" s="56">
        <f t="shared" si="70"/>
        <v>272629760</v>
      </c>
      <c r="AM108" s="57" t="str">
        <f t="shared" si="71"/>
        <v>べ</v>
      </c>
      <c r="AN108" s="55">
        <f t="shared" si="72"/>
        <v>1</v>
      </c>
      <c r="AO108" s="466">
        <f t="shared" si="73"/>
        <v>8594128896</v>
      </c>
      <c r="AP108" s="57" t="str">
        <f t="shared" si="74"/>
        <v/>
      </c>
      <c r="AQ108" s="58">
        <f t="shared" si="75"/>
        <v>0</v>
      </c>
      <c r="AR108" s="90"/>
      <c r="AS108" s="131">
        <v>335</v>
      </c>
      <c r="AT108" s="2"/>
      <c r="AU108" s="389"/>
      <c r="AV108" s="389"/>
      <c r="AW108" s="13"/>
      <c r="AX108" s="4" t="s">
        <v>296</v>
      </c>
      <c r="AY108" s="16"/>
      <c r="AZ108" s="16" t="s">
        <v>47</v>
      </c>
      <c r="BA108" s="16" t="s">
        <v>71</v>
      </c>
      <c r="BB108" s="115" t="s">
        <v>21</v>
      </c>
      <c r="BC108" s="26" t="s">
        <v>399</v>
      </c>
      <c r="BD108" s="6"/>
      <c r="BE108" s="7"/>
      <c r="BF108" s="15"/>
      <c r="BG108" s="140" t="str">
        <f t="shared" si="76"/>
        <v>{"key_code":"v"},{"key_code":"y"},{"key_code":"u"}</v>
      </c>
      <c r="BH108" s="98"/>
      <c r="BI108" s="140" t="str">
        <f t="shared" si="77"/>
        <v>{"key_code":"v"},{"key_code":"y"},{"key_code":"u"}</v>
      </c>
      <c r="BJ108" s="370"/>
      <c r="BK108" s="371"/>
    </row>
    <row r="109" spans="1:63" ht="21">
      <c r="A109" s="328"/>
      <c r="B109" s="329"/>
      <c r="C109" s="338"/>
      <c r="D109" s="339"/>
      <c r="E109" s="334"/>
      <c r="F109" s="233" t="str">
        <f t="shared" si="78"/>
        <v>{"description":"左半, う &amp; い → うぃ","conditions":[{"type":"variable_if","name":"USC","value":2},{"type":"variable_unless","name":"KC_V","value":0},{"type":"variable_unless","name":"KC_L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w"},{"key_code":"i"},{"set_variable":{"name":"KC_K","value":1}},{"set_variable":{"name":"USC","value":0}}],"to_after_key_up":[{"set_variable":{"name":"KC_K","value":0}}],"type":"basic"},{"conditions":[{"type":"variable_unless","name":"USC","value":0},{"type":"variable_unless","name":"KC_V","value":0},{"type":"variable_unless","name":"KC_L","value":0},{"input_sources":[{"language":"ja"}],"type":"input_source_if"},{"input_sources":[{"input_mode_id":"Roman$"}],"type":"input_source_unless"}],"from":{"key_code":"k","modifiers":{"optional":["caps_lock"]}},"to":[{"key_code":"delete_or_backspace"},{"key_code":"w"},{"key_code":"i"},{"set_variable":{"name":"KC_K","value":1}},{"set_variable":{"name":"USC","value":0}}],"to_after_key_up":[{"set_variable":{"name":"KC_K","value":0}}],"type":"basic"},{"conditions":[{"type":"variable_unless","name":"KC_V","value":0},{"type":"variable_unless","name":"KC_L","value":0},{"input_sources":[{"language":"ja"}],"type":"input_source_if"},{"input_sources":[{"input_mode_id":"Roman$"}],"type":"input_source_unless"}],"from":{"key_code":"k","modifiers":{"optional":["caps_lock"]}},"to":[{"key_code":"w"},{"key_code":"i"},{"set_variable":{"name":"KC_K","value":1}},{"set_variable":{"name":"USC","value":0}}],"to_after_key_up":[{"set_variable":{"name":"KC_K","value":0}}],"type":"basic"},</v>
      </c>
      <c r="G109" s="101" t="str">
        <f t="shared" si="79"/>
        <v>{"conditions":[{"type":"variable_if","name":"USC","value":2},{"type":"variable_unless","name":"KC_V","value":0},{"type":"variable_unless","name":"KC_K","value":0},{"input_sources":[{"language":"ja"}],"type":"input_source_if"},{"input_sources":[{"input_mode_id":"Roman$"}],"type":"input_source_unless"}],"from":{"key_code":"l","modifiers":{"optional":["caps_lock"]}},"to":[{"key_code":"delete_or_backspace"},{"key_code":"delete_or_backspace"},{"key_code":"w"},{"key_code":"i"},{"set_variable":{"name":"KC_L","value":1}},{"set_variable":{"name":"USC","value":0}}],"to_after_key_up":[{"set_variable":{"name":"KC_L","value":0}}],"type":"basic"},{"conditions":[{"type":"variable_unless","name":"USC","value":0},{"type":"variable_unless","name":"KC_V","value":0},{"type":"variable_unless","name":"KC_K","value":0},{"input_sources":[{"language":"ja"}],"type":"input_source_if"},{"input_sources":[{"input_mode_id":"Roman$"}],"type":"input_source_unless"}],"from":{"key_code":"l","modifiers":{"optional":["caps_lock"]}},"to":[{"key_code":"delete_or_backspace"},{"key_code":"w"},{"key_code":"i"},{"set_variable":{"name":"KC_L","value":1}},{"set_variable":{"name":"USC","value":0}}],"to_after_key_up":[{"set_variable":{"name":"KC_L","value":0}}],"type":"basic"},{"conditions":[{"type":"variable_unless","name":"KC_V","value":0},{"type":"variable_unless","name":"KC_K","value":0},{"input_sources":[{"language":"ja"}],"type":"input_source_if"},{"input_sources":[{"input_mode_id":"Roman$"}],"type":"input_source_unless"}],"from":{"key_code":"l","modifiers":{"optional":["caps_lock"]}},"to":[{"key_code":"w"},{"key_code":"i"},{"set_variable":{"name":"KC_L","value":1}},{"set_variable":{"name":"USC","value":0}}],"to_after_key_up":[{"set_variable":{"name":"KC_L","value":0}}],"type":"basic"},</v>
      </c>
      <c r="H109" s="101" t="str">
        <f t="shared" si="80"/>
        <v>{"conditions":[{"type":"variable_if","name":"USC","value":2},{"type":"variable_unless","name":"KC_L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w"},{"key_code":"i"},{"set_variable":{"name":"KC_V","value":1}},{"set_variable":{"name":"USC","value":0}}],"to_after_key_up":[{"set_variable":{"name":"KC_V","value":0}}],"type":"basic"},{"conditions":[{"type":"variable_unless","name":"USC","value":0},{"type":"variable_unless","name":"KC_L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w"},{"key_code":"i"},{"set_variable":{"name":"KC_V","value":1}},{"set_variable":{"name":"USC","value":0}}],"to_after_key_up":[{"set_variable":{"name":"KC_V","value":0}}],"type":"basic"},{"conditions":[{"type":"variable_unless","name":"KC_L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w"},{"key_code":"i"},{"set_variable":{"name":"KC_V","value":1}},{"set_variable":{"name":"USC","value":0}}],"to_after_key_up":[{"set_variable":{"name":"KC_V","value":0}}],"type":"basic"},</v>
      </c>
      <c r="I109" s="101" t="str">
        <f t="shared" si="81"/>
        <v/>
      </c>
      <c r="J109" s="101" t="str">
        <f t="shared" si="82"/>
        <v/>
      </c>
      <c r="K109" s="101" t="str">
        <f t="shared" si="83"/>
        <v/>
      </c>
      <c r="L109" s="101" t="str">
        <f t="shared" si="84"/>
        <v/>
      </c>
      <c r="M109" s="101" t="str">
        <f t="shared" si="85"/>
        <v/>
      </c>
      <c r="N109" s="101" t="str">
        <f t="shared" si="86"/>
        <v/>
      </c>
      <c r="O109" s="101" t="str">
        <f t="shared" si="87"/>
        <v/>
      </c>
      <c r="P109" s="101" t="str">
        <f t="shared" si="88"/>
        <v/>
      </c>
      <c r="Q109" s="101" t="str">
        <f t="shared" si="89"/>
        <v/>
      </c>
      <c r="R109" s="101" t="str">
        <f t="shared" si="90"/>
        <v/>
      </c>
      <c r="S109" s="101" t="str">
        <f t="shared" si="91"/>
        <v/>
      </c>
      <c r="T109" s="101" t="str">
        <f t="shared" si="92"/>
        <v/>
      </c>
      <c r="U109" s="329"/>
      <c r="V109" s="107" t="str">
        <f t="shared" si="93"/>
        <v/>
      </c>
      <c r="W109" s="101" t="str">
        <f t="shared" si="94"/>
        <v/>
      </c>
      <c r="X109" s="101" t="str">
        <f t="shared" si="95"/>
        <v/>
      </c>
      <c r="Y109" s="108" t="str">
        <f>IF(AND($AT109&lt;&gt;"",$AB109=1),_xlfn.CONCAT(Y$3,PROPER(_xlfn.XLOOKUP($AZ109,入力キー,入力コード)),IF(OR($BK109="",$BK109=$BI109),_xlfn.CONCAT(Y$4,IF($AZ109=_xlfn.XLOOKUP($AZ109,仮想キートップ,入力キー),Y$7,Y$10),_xlfn.XLOOKUP($AZ109,仮想キートップ,入力コード),Y$13,$BI109,Y$14,_xlfn.XLOOKUP($AZ109,仮想キートップ,キー位置),Y$15,_xlfn.XLOOKUP($AZ109,仮想キートップ,キー位置),Y$17,IF($AZ109=_xlfn.XLOOKUP($AZ109,仮想キートップ,入力キー),Y$12,Y$11),_xlfn.XLOOKUP($AZ109,仮想キートップ,入力コード),Y$13,$BI109,Y$14,_xlfn.XLOOKUP($AZ109,仮想キートップ,キー位置),Y$16,_xlfn.XLOOKUP($AZ109,仮想キートップ,キー位置),IF(COUNTA($AT109:$AT$352)&gt;1,Y$17,Y$18)),_xlfn.CONCAT(Y$4,Y$6,IF($AZ109=_xlfn.XLOOKUP($AZ109,仮想キートップ,入力キー),Y$7,Y$10),_xlfn.XLOOKUP($AZ109,仮想キートップ,入力コード),Y$13,$BI109,Y$14,_xlfn.XLOOKUP($AZ109,仮想キートップ,キー位置),Y$15,_xlfn.XLOOKUP($AZ109,仮想キートップ,キー位置),Y$17,IF($AZ109=_xlfn.XLOOKUP($AZ109,仮想キートップ,入力キー),Y$8,Y$9),_xlfn.XLOOKUP($AZ109,仮想キートップ,入力コード),Y$13,$BI109,Y$14,_xlfn.XLOOKUP($AZ109,仮想キートップ,キー位置),Y$16,_xlfn.XLOOKUP($AZ109,仮想キートップ,キー位置),Y$17,Y$5,IF($AZ109=_xlfn.XLOOKUP($AZ109,仮想キートップ,入力キー),Y$7,Y$10),_xlfn.XLOOKUP($AZ109,仮想キートップ,入力コード),Y$13,$BK109,Y$14,_xlfn.XLOOKUP($AZ109,仮想キートップ,キー位置),Y$15,_xlfn.XLOOKUP($AZ109,仮想キートップ,キー位置),Y$17,IF($AZ109=_xlfn.XLOOKUP($AZ109,仮想キートップ,入力キー),Y$12,Y$11),_xlfn.XLOOKUP($AZ109,仮想キートップ,入力コード),Y$13,$BK109,Y$14,_xlfn.XLOOKUP($AZ109,仮想キートップ,キー位置),Y$16,_xlfn.XLOOKUP($AZ109,仮想キートップ,キー位置),IF(COUNTA($AT109:$AT$352)&gt;1,Y$17,Y$18)))),"")</f>
        <v/>
      </c>
      <c r="Z109" s="325"/>
      <c r="AB109" s="28">
        <f t="shared" si="61"/>
        <v>3</v>
      </c>
      <c r="AC109" s="27" t="str">
        <f t="shared" si="62"/>
        <v>A</v>
      </c>
      <c r="AD109" s="27">
        <f t="shared" si="63"/>
        <v>1</v>
      </c>
      <c r="AE109" s="27">
        <f t="shared" si="64"/>
        <v>0</v>
      </c>
      <c r="AF109" s="34">
        <f t="shared" si="65"/>
        <v>1112396529664</v>
      </c>
      <c r="AG109" s="203">
        <f t="shared" si="66"/>
        <v>0</v>
      </c>
      <c r="AH109" s="90"/>
      <c r="AI109" s="466">
        <f t="shared" si="67"/>
        <v>1108101562368</v>
      </c>
      <c r="AJ109" s="57" t="str">
        <f t="shared" si="68"/>
        <v/>
      </c>
      <c r="AK109" s="58">
        <f t="shared" si="69"/>
        <v>0</v>
      </c>
      <c r="AL109" s="56">
        <f t="shared" si="70"/>
        <v>1103806595072</v>
      </c>
      <c r="AM109" s="57" t="str">
        <f t="shared" si="71"/>
        <v/>
      </c>
      <c r="AN109" s="55">
        <f t="shared" si="72"/>
        <v>0</v>
      </c>
      <c r="AO109" s="466">
        <f t="shared" si="73"/>
        <v>12884901888</v>
      </c>
      <c r="AP109" s="57" t="str">
        <f t="shared" si="74"/>
        <v/>
      </c>
      <c r="AQ109" s="58">
        <f t="shared" si="75"/>
        <v>0</v>
      </c>
      <c r="AR109" s="90"/>
      <c r="AS109" s="131">
        <v>336</v>
      </c>
      <c r="AT109" s="2"/>
      <c r="AU109" s="389"/>
      <c r="AV109" s="389"/>
      <c r="AW109" s="13"/>
      <c r="AX109" s="4" t="s">
        <v>296</v>
      </c>
      <c r="AY109" s="16"/>
      <c r="AZ109" s="16" t="s">
        <v>77</v>
      </c>
      <c r="BA109" s="16" t="s">
        <v>71</v>
      </c>
      <c r="BB109" s="115" t="s">
        <v>69</v>
      </c>
      <c r="BC109" s="26" t="s">
        <v>400</v>
      </c>
      <c r="BD109" s="6"/>
      <c r="BE109" s="7"/>
      <c r="BF109" s="15"/>
      <c r="BG109" s="140" t="str">
        <f t="shared" si="76"/>
        <v>{"key_code":"w"},{"key_code":"i"}</v>
      </c>
      <c r="BH109" s="98"/>
      <c r="BI109" s="140" t="str">
        <f t="shared" si="77"/>
        <v>{"key_code":"w"},{"key_code":"i"}</v>
      </c>
      <c r="BJ109" s="370"/>
      <c r="BK109" s="371"/>
    </row>
    <row r="110" spans="1:63" ht="21">
      <c r="A110" s="328"/>
      <c r="B110" s="329"/>
      <c r="C110" s="338"/>
      <c r="D110" s="339"/>
      <c r="E110" s="334"/>
      <c r="F110" s="233" t="str">
        <f t="shared" si="78"/>
        <v>{"description":"左半, う &amp; え → うぇ","conditions":[{"type":"variable_if","name":"USC","value":2},{"type":"variable_unless","name":"KC_V","value":0},{"type":"variable_unless","name":"KC_L","value":0},{"input_sources":[{"language":"ja"}],"type":"input_source_if"},{"input_sources":[{"input_mode_id":"Roman$"}],"type":"input_source_unless"}],"from":{"key_code":"o","modifiers":{"optional":["caps_lock"]}},"to":[{"key_code":"delete_or_backspace"},{"key_code":"delete_or_backspace"},{"key_code":"w"},{"key_code":"e"},{"set_variable":{"name":"KC_O","value":1}},{"set_variable":{"name":"USC","value":0}}],"to_after_key_up":[{"set_variable":{"name":"KC_O","value":0}}],"type":"basic"},{"conditions":[{"type":"variable_unless","name":"USC","value":0},{"type":"variable_unless","name":"KC_V","value":0},{"type":"variable_unless","name":"KC_L","value":0},{"input_sources":[{"language":"ja"}],"type":"input_source_if"},{"input_sources":[{"input_mode_id":"Roman$"}],"type":"input_source_unless"}],"from":{"key_code":"o","modifiers":{"optional":["caps_lock"]}},"to":[{"key_code":"delete_or_backspace"},{"key_code":"w"},{"key_code":"e"},{"set_variable":{"name":"KC_O","value":1}},{"set_variable":{"name":"USC","value":0}}],"to_after_key_up":[{"set_variable":{"name":"KC_O","value":0}}],"type":"basic"},{"conditions":[{"type":"variable_unless","name":"KC_V","value":0},{"type":"variable_unless","name":"KC_L","value":0},{"input_sources":[{"language":"ja"}],"type":"input_source_if"},{"input_sources":[{"input_mode_id":"Roman$"}],"type":"input_source_unless"}],"from":{"key_code":"o","modifiers":{"optional":["caps_lock"]}},"to":[{"key_code":"w"},{"key_code":"e"},{"set_variable":{"name":"KC_O","value":1}},{"set_variable":{"name":"USC","value":0}}],"to_after_key_up":[{"set_variable":{"name":"KC_O","value":0}}],"type":"basic"},</v>
      </c>
      <c r="G110" s="101" t="str">
        <f t="shared" si="79"/>
        <v>{"conditions":[{"type":"variable_if","name":"USC","value":2},{"type":"variable_unless","name":"KC_V","value":0},{"type":"variable_unless","name":"KC_O","value":0},{"input_sources":[{"language":"ja"}],"type":"input_source_if"},{"input_sources":[{"input_mode_id":"Roman$"}],"type":"input_source_unless"}],"from":{"key_code":"l","modifiers":{"optional":["caps_lock"]}},"to":[{"key_code":"delete_or_backspace"},{"key_code":"delete_or_backspace"},{"key_code":"w"},{"key_code":"e"},{"set_variable":{"name":"KC_L","value":1}},{"set_variable":{"name":"USC","value":0}}],"to_after_key_up":[{"set_variable":{"name":"KC_L","value":0}}],"type":"basic"},{"conditions":[{"type":"variable_unless","name":"USC","value":0},{"type":"variable_unless","name":"KC_V","value":0},{"type":"variable_unless","name":"KC_O","value":0},{"input_sources":[{"language":"ja"}],"type":"input_source_if"},{"input_sources":[{"input_mode_id":"Roman$"}],"type":"input_source_unless"}],"from":{"key_code":"l","modifiers":{"optional":["caps_lock"]}},"to":[{"key_code":"delete_or_backspace"},{"key_code":"w"},{"key_code":"e"},{"set_variable":{"name":"KC_L","value":1}},{"set_variable":{"name":"USC","value":0}}],"to_after_key_up":[{"set_variable":{"name":"KC_L","value":0}}],"type":"basic"},{"conditions":[{"type":"variable_unless","name":"KC_V","value":0},{"type":"variable_unless","name":"KC_O","value":0},{"input_sources":[{"language":"ja"}],"type":"input_source_if"},{"input_sources":[{"input_mode_id":"Roman$"}],"type":"input_source_unless"}],"from":{"key_code":"l","modifiers":{"optional":["caps_lock"]}},"to":[{"key_code":"w"},{"key_code":"e"},{"set_variable":{"name":"KC_L","value":1}},{"set_variable":{"name":"USC","value":0}}],"to_after_key_up":[{"set_variable":{"name":"KC_L","value":0}}],"type":"basic"},</v>
      </c>
      <c r="H110" s="101" t="str">
        <f t="shared" si="80"/>
        <v>{"conditions":[{"type":"variable_if","name":"USC","value":2},{"type":"variable_unless","name":"KC_L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w"},{"key_code":"e"},{"set_variable":{"name":"KC_V","value":1}},{"set_variable":{"name":"USC","value":0}}],"to_after_key_up":[{"set_variable":{"name":"KC_V","value":0}}],"type":"basic"},{"conditions":[{"type":"variable_unless","name":"USC","value":0},{"type":"variable_unless","name":"KC_L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w"},{"key_code":"e"},{"set_variable":{"name":"KC_V","value":1}},{"set_variable":{"name":"USC","value":0}}],"to_after_key_up":[{"set_variable":{"name":"KC_V","value":0}}],"type":"basic"},{"conditions":[{"type":"variable_unless","name":"KC_L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w"},{"key_code":"e"},{"set_variable":{"name":"KC_V","value":1}},{"set_variable":{"name":"USC","value":0}}],"to_after_key_up":[{"set_variable":{"name":"KC_V","value":0}}],"type":"basic"},</v>
      </c>
      <c r="I110" s="101" t="str">
        <f t="shared" si="81"/>
        <v/>
      </c>
      <c r="J110" s="101" t="str">
        <f t="shared" si="82"/>
        <v/>
      </c>
      <c r="K110" s="101" t="str">
        <f t="shared" si="83"/>
        <v/>
      </c>
      <c r="L110" s="101" t="str">
        <f t="shared" si="84"/>
        <v/>
      </c>
      <c r="M110" s="101" t="str">
        <f t="shared" si="85"/>
        <v/>
      </c>
      <c r="N110" s="101" t="str">
        <f t="shared" si="86"/>
        <v/>
      </c>
      <c r="O110" s="101" t="str">
        <f t="shared" si="87"/>
        <v/>
      </c>
      <c r="P110" s="101" t="str">
        <f t="shared" si="88"/>
        <v/>
      </c>
      <c r="Q110" s="101" t="str">
        <f t="shared" si="89"/>
        <v/>
      </c>
      <c r="R110" s="101" t="str">
        <f t="shared" si="90"/>
        <v/>
      </c>
      <c r="S110" s="101" t="str">
        <f t="shared" si="91"/>
        <v/>
      </c>
      <c r="T110" s="101" t="str">
        <f t="shared" si="92"/>
        <v/>
      </c>
      <c r="U110" s="329"/>
      <c r="V110" s="107" t="str">
        <f t="shared" si="93"/>
        <v/>
      </c>
      <c r="W110" s="101" t="str">
        <f t="shared" si="94"/>
        <v/>
      </c>
      <c r="X110" s="101" t="str">
        <f t="shared" si="95"/>
        <v/>
      </c>
      <c r="Y110" s="108" t="str">
        <f>IF(AND($AT110&lt;&gt;"",$AB110=1),_xlfn.CONCAT(Y$3,PROPER(_xlfn.XLOOKUP($AZ110,入力キー,入力コード)),IF(OR($BK110="",$BK110=$BI110),_xlfn.CONCAT(Y$4,IF($AZ110=_xlfn.XLOOKUP($AZ110,仮想キートップ,入力キー),Y$7,Y$10),_xlfn.XLOOKUP($AZ110,仮想キートップ,入力コード),Y$13,$BI110,Y$14,_xlfn.XLOOKUP($AZ110,仮想キートップ,キー位置),Y$15,_xlfn.XLOOKUP($AZ110,仮想キートップ,キー位置),Y$17,IF($AZ110=_xlfn.XLOOKUP($AZ110,仮想キートップ,入力キー),Y$12,Y$11),_xlfn.XLOOKUP($AZ110,仮想キートップ,入力コード),Y$13,$BI110,Y$14,_xlfn.XLOOKUP($AZ110,仮想キートップ,キー位置),Y$16,_xlfn.XLOOKUP($AZ110,仮想キートップ,キー位置),IF(COUNTA($AT110:$AT$352)&gt;1,Y$17,Y$18)),_xlfn.CONCAT(Y$4,Y$6,IF($AZ110=_xlfn.XLOOKUP($AZ110,仮想キートップ,入力キー),Y$7,Y$10),_xlfn.XLOOKUP($AZ110,仮想キートップ,入力コード),Y$13,$BI110,Y$14,_xlfn.XLOOKUP($AZ110,仮想キートップ,キー位置),Y$15,_xlfn.XLOOKUP($AZ110,仮想キートップ,キー位置),Y$17,IF($AZ110=_xlfn.XLOOKUP($AZ110,仮想キートップ,入力キー),Y$8,Y$9),_xlfn.XLOOKUP($AZ110,仮想キートップ,入力コード),Y$13,$BI110,Y$14,_xlfn.XLOOKUP($AZ110,仮想キートップ,キー位置),Y$16,_xlfn.XLOOKUP($AZ110,仮想キートップ,キー位置),Y$17,Y$5,IF($AZ110=_xlfn.XLOOKUP($AZ110,仮想キートップ,入力キー),Y$7,Y$10),_xlfn.XLOOKUP($AZ110,仮想キートップ,入力コード),Y$13,$BK110,Y$14,_xlfn.XLOOKUP($AZ110,仮想キートップ,キー位置),Y$15,_xlfn.XLOOKUP($AZ110,仮想キートップ,キー位置),Y$17,IF($AZ110=_xlfn.XLOOKUP($AZ110,仮想キートップ,入力キー),Y$12,Y$11),_xlfn.XLOOKUP($AZ110,仮想キートップ,入力コード),Y$13,$BK110,Y$14,_xlfn.XLOOKUP($AZ110,仮想キートップ,キー位置),Y$16,_xlfn.XLOOKUP($AZ110,仮想キートップ,キー位置),IF(COUNTA($AT110:$AT$352)&gt;1,Y$17,Y$18)))),"")</f>
        <v/>
      </c>
      <c r="Z110" s="325"/>
      <c r="AB110" s="28">
        <f t="shared" si="61"/>
        <v>3</v>
      </c>
      <c r="AC110" s="27" t="str">
        <f t="shared" si="62"/>
        <v>A</v>
      </c>
      <c r="AD110" s="27">
        <f t="shared" si="63"/>
        <v>1</v>
      </c>
      <c r="AE110" s="27">
        <f t="shared" si="64"/>
        <v>0</v>
      </c>
      <c r="AF110" s="34">
        <f t="shared" si="65"/>
        <v>1108103659520</v>
      </c>
      <c r="AG110" s="203">
        <f t="shared" si="66"/>
        <v>0</v>
      </c>
      <c r="AH110" s="90"/>
      <c r="AI110" s="466">
        <f t="shared" si="67"/>
        <v>1108101562368</v>
      </c>
      <c r="AJ110" s="57" t="str">
        <f t="shared" si="68"/>
        <v/>
      </c>
      <c r="AK110" s="58">
        <f t="shared" si="69"/>
        <v>0</v>
      </c>
      <c r="AL110" s="56">
        <f t="shared" si="70"/>
        <v>1099513724928</v>
      </c>
      <c r="AM110" s="57" t="str">
        <f t="shared" si="71"/>
        <v/>
      </c>
      <c r="AN110" s="55">
        <f t="shared" si="72"/>
        <v>0</v>
      </c>
      <c r="AO110" s="466">
        <f t="shared" si="73"/>
        <v>8592031744</v>
      </c>
      <c r="AP110" s="57" t="str">
        <f t="shared" si="74"/>
        <v/>
      </c>
      <c r="AQ110" s="58">
        <f t="shared" si="75"/>
        <v>0</v>
      </c>
      <c r="AR110" s="90"/>
      <c r="AS110" s="131">
        <v>337</v>
      </c>
      <c r="AT110" s="2"/>
      <c r="AU110" s="389"/>
      <c r="AV110" s="389"/>
      <c r="AW110" s="13"/>
      <c r="AX110" s="4" t="s">
        <v>296</v>
      </c>
      <c r="AY110" s="16"/>
      <c r="AZ110" s="16" t="s">
        <v>77</v>
      </c>
      <c r="BA110" s="16" t="s">
        <v>71</v>
      </c>
      <c r="BB110" s="115" t="s">
        <v>20</v>
      </c>
      <c r="BC110" s="26" t="s">
        <v>401</v>
      </c>
      <c r="BD110" s="6"/>
      <c r="BE110" s="7"/>
      <c r="BF110" s="15"/>
      <c r="BG110" s="140" t="str">
        <f t="shared" si="76"/>
        <v>{"key_code":"w"},{"key_code":"e"}</v>
      </c>
      <c r="BH110" s="98"/>
      <c r="BI110" s="140" t="str">
        <f t="shared" si="77"/>
        <v>{"key_code":"w"},{"key_code":"e"}</v>
      </c>
      <c r="BJ110" s="370"/>
      <c r="BK110" s="371"/>
    </row>
    <row r="111" spans="1:63" ht="21">
      <c r="A111" s="328"/>
      <c r="B111" s="329"/>
      <c r="C111" s="338"/>
      <c r="D111" s="339"/>
      <c r="E111" s="334"/>
      <c r="F111" s="233" t="str">
        <f t="shared" si="78"/>
        <v>{"description":"左半, う &amp; お → うぉ","conditions":[{"type":"variable_if","name":"USC","value":2},{"type":"variable_unless","name":"KC_V","value":0},{"type":"variable_unless","name":"KC_L","value":0},{"input_sources":[{"language":"ja"}],"type":"input_source_if"},{"input_sources":[{"input_mode_id":"Roman$"}],"type":"input_source_unless"}],"from":{"key_code":"n","modifiers":{"optional":["caps_lock"]}},"to":[{"key_code":"delete_or_backspace"},{"key_code":"delete_or_backspace"},{"key_code":"w"},{"key_code":"h"},{"key_code":"o"},{"set_variable":{"name":"KC_N","value":1}},{"set_variable":{"name":"USC","value":0}}],"to_after_key_up":[{"set_variable":{"name":"KC_N","value":0}}],"type":"basic"},{"conditions":[{"type":"variable_unless","name":"USC","value":0},{"type":"variable_unless","name":"KC_V","value":0},{"type":"variable_unless","name":"KC_L","value":0},{"input_sources":[{"language":"ja"}],"type":"input_source_if"},{"input_sources":[{"input_mode_id":"Roman$"}],"type":"input_source_unless"}],"from":{"key_code":"n","modifiers":{"optional":["caps_lock"]}},"to":[{"key_code":"delete_or_backspace"},{"key_code":"w"},{"key_code":"h"},{"key_code":"o"},{"set_variable":{"name":"KC_N","value":1}},{"set_variable":{"name":"USC","value":0}}],"to_after_key_up":[{"set_variable":{"name":"KC_N","value":0}}],"type":"basic"},{"conditions":[{"type":"variable_unless","name":"KC_V","value":0},{"type":"variable_unless","name":"KC_L","value":0},{"input_sources":[{"language":"ja"}],"type":"input_source_if"},{"input_sources":[{"input_mode_id":"Roman$"}],"type":"input_source_unless"}],"from":{"key_code":"n","modifiers":{"optional":["caps_lock"]}},"to":[{"key_code":"w"},{"key_code":"h"},{"key_code":"o"},{"set_variable":{"name":"KC_N","value":1}},{"set_variable":{"name":"USC","value":0}}],"to_after_key_up":[{"set_variable":{"name":"KC_N","value":0}}],"type":"basic"},</v>
      </c>
      <c r="G111" s="101" t="str">
        <f t="shared" si="79"/>
        <v>{"conditions":[{"type":"variable_if","name":"USC","value":2},{"type":"variable_unless","name":"KC_V","value":0},{"type":"variable_unless","name":"KC_N","value":0},{"input_sources":[{"language":"ja"}],"type":"input_source_if"},{"input_sources":[{"input_mode_id":"Roman$"}],"type":"input_source_unless"}],"from":{"key_code":"l","modifiers":{"optional":["caps_lock"]}},"to":[{"key_code":"delete_or_backspace"},{"key_code":"delete_or_backspace"},{"key_code":"w"},{"key_code":"h"},{"key_code":"o"},{"set_variable":{"name":"KC_L","value":1}},{"set_variable":{"name":"USC","value":0}}],"to_after_key_up":[{"set_variable":{"name":"KC_L","value":0}}],"type":"basic"},{"conditions":[{"type":"variable_unless","name":"USC","value":0},{"type":"variable_unless","name":"KC_V","value":0},{"type":"variable_unless","name":"KC_N","value":0},{"input_sources":[{"language":"ja"}],"type":"input_source_if"},{"input_sources":[{"input_mode_id":"Roman$"}],"type":"input_source_unless"}],"from":{"key_code":"l","modifiers":{"optional":["caps_lock"]}},"to":[{"key_code":"delete_or_backspace"},{"key_code":"w"},{"key_code":"h"},{"key_code":"o"},{"set_variable":{"name":"KC_L","value":1}},{"set_variable":{"name":"USC","value":0}}],"to_after_key_up":[{"set_variable":{"name":"KC_L","value":0}}],"type":"basic"},{"conditions":[{"type":"variable_unless","name":"KC_V","value":0},{"type":"variable_unless","name":"KC_N","value":0},{"input_sources":[{"language":"ja"}],"type":"input_source_if"},{"input_sources":[{"input_mode_id":"Roman$"}],"type":"input_source_unless"}],"from":{"key_code":"l","modifiers":{"optional":["caps_lock"]}},"to":[{"key_code":"w"},{"key_code":"h"},{"key_code":"o"},{"set_variable":{"name":"KC_L","value":1}},{"set_variable":{"name":"USC","value":0}}],"to_after_key_up":[{"set_variable":{"name":"KC_L","value":0}}],"type":"basic"},</v>
      </c>
      <c r="H111" s="101" t="str">
        <f t="shared" si="80"/>
        <v>{"conditions":[{"type":"variable_if","name":"USC","value":2},{"type":"variable_unless","name":"KC_L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w"},{"key_code":"h"},{"key_code":"o"},{"set_variable":{"name":"KC_V","value":1}},{"set_variable":{"name":"USC","value":0}}],"to_after_key_up":[{"set_variable":{"name":"KC_V","value":0}}],"type":"basic"},{"conditions":[{"type":"variable_unless","name":"USC","value":0},{"type":"variable_unless","name":"KC_L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delete_or_backspace"},{"key_code":"w"},{"key_code":"h"},{"key_code":"o"},{"set_variable":{"name":"KC_V","value":1}},{"set_variable":{"name":"USC","value":0}}],"to_after_key_up":[{"set_variable":{"name":"KC_V","value":0}}],"type":"basic"},{"conditions":[{"type":"variable_unless","name":"KC_L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w"},{"key_code":"h"},{"key_code":"o"},{"set_variable":{"name":"KC_V","value":1}},{"set_variable":{"name":"USC","value":0}}],"to_after_key_up":[{"set_variable":{"name":"KC_V","value":0}}],"type":"basic"},</v>
      </c>
      <c r="I111" s="101" t="str">
        <f t="shared" si="81"/>
        <v/>
      </c>
      <c r="J111" s="101" t="str">
        <f t="shared" si="82"/>
        <v/>
      </c>
      <c r="K111" s="101" t="str">
        <f t="shared" si="83"/>
        <v/>
      </c>
      <c r="L111" s="101" t="str">
        <f t="shared" si="84"/>
        <v/>
      </c>
      <c r="M111" s="101" t="str">
        <f t="shared" si="85"/>
        <v/>
      </c>
      <c r="N111" s="101" t="str">
        <f t="shared" si="86"/>
        <v/>
      </c>
      <c r="O111" s="101" t="str">
        <f t="shared" si="87"/>
        <v/>
      </c>
      <c r="P111" s="101" t="str">
        <f t="shared" si="88"/>
        <v/>
      </c>
      <c r="Q111" s="101" t="str">
        <f t="shared" si="89"/>
        <v/>
      </c>
      <c r="R111" s="101" t="str">
        <f t="shared" si="90"/>
        <v/>
      </c>
      <c r="S111" s="101" t="str">
        <f t="shared" si="91"/>
        <v/>
      </c>
      <c r="T111" s="101" t="str">
        <f t="shared" si="92"/>
        <v/>
      </c>
      <c r="U111" s="329"/>
      <c r="V111" s="107" t="str">
        <f t="shared" si="93"/>
        <v/>
      </c>
      <c r="W111" s="101" t="str">
        <f t="shared" si="94"/>
        <v/>
      </c>
      <c r="X111" s="101" t="str">
        <f t="shared" si="95"/>
        <v/>
      </c>
      <c r="Y111" s="108" t="str">
        <f>IF(AND($AT111&lt;&gt;"",$AB111=1),_xlfn.CONCAT(Y$3,PROPER(_xlfn.XLOOKUP($AZ111,入力キー,入力コード)),IF(OR($BK111="",$BK111=$BI111),_xlfn.CONCAT(Y$4,IF($AZ111=_xlfn.XLOOKUP($AZ111,仮想キートップ,入力キー),Y$7,Y$10),_xlfn.XLOOKUP($AZ111,仮想キートップ,入力コード),Y$13,$BI111,Y$14,_xlfn.XLOOKUP($AZ111,仮想キートップ,キー位置),Y$15,_xlfn.XLOOKUP($AZ111,仮想キートップ,キー位置),Y$17,IF($AZ111=_xlfn.XLOOKUP($AZ111,仮想キートップ,入力キー),Y$12,Y$11),_xlfn.XLOOKUP($AZ111,仮想キートップ,入力コード),Y$13,$BI111,Y$14,_xlfn.XLOOKUP($AZ111,仮想キートップ,キー位置),Y$16,_xlfn.XLOOKUP($AZ111,仮想キートップ,キー位置),IF(COUNTA($AT111:$AT$352)&gt;1,Y$17,Y$18)),_xlfn.CONCAT(Y$4,Y$6,IF($AZ111=_xlfn.XLOOKUP($AZ111,仮想キートップ,入力キー),Y$7,Y$10),_xlfn.XLOOKUP($AZ111,仮想キートップ,入力コード),Y$13,$BI111,Y$14,_xlfn.XLOOKUP($AZ111,仮想キートップ,キー位置),Y$15,_xlfn.XLOOKUP($AZ111,仮想キートップ,キー位置),Y$17,IF($AZ111=_xlfn.XLOOKUP($AZ111,仮想キートップ,入力キー),Y$8,Y$9),_xlfn.XLOOKUP($AZ111,仮想キートップ,入力コード),Y$13,$BI111,Y$14,_xlfn.XLOOKUP($AZ111,仮想キートップ,キー位置),Y$16,_xlfn.XLOOKUP($AZ111,仮想キートップ,キー位置),Y$17,Y$5,IF($AZ111=_xlfn.XLOOKUP($AZ111,仮想キートップ,入力キー),Y$7,Y$10),_xlfn.XLOOKUP($AZ111,仮想キートップ,入力コード),Y$13,$BK111,Y$14,_xlfn.XLOOKUP($AZ111,仮想キートップ,キー位置),Y$15,_xlfn.XLOOKUP($AZ111,仮想キートップ,キー位置),Y$17,IF($AZ111=_xlfn.XLOOKUP($AZ111,仮想キートップ,入力キー),Y$12,Y$11),_xlfn.XLOOKUP($AZ111,仮想キートップ,入力コード),Y$13,$BK111,Y$14,_xlfn.XLOOKUP($AZ111,仮想キートップ,キー位置),Y$16,_xlfn.XLOOKUP($AZ111,仮想キートップ,キー位置),IF(COUNTA($AT111:$AT$352)&gt;1,Y$17,Y$18)))),"")</f>
        <v/>
      </c>
      <c r="Z111" s="325"/>
      <c r="AB111" s="28">
        <f t="shared" si="61"/>
        <v>3</v>
      </c>
      <c r="AC111" s="27" t="str">
        <f t="shared" si="62"/>
        <v>A</v>
      </c>
      <c r="AD111" s="27">
        <f t="shared" si="63"/>
        <v>1</v>
      </c>
      <c r="AE111" s="27">
        <f t="shared" si="64"/>
        <v>0</v>
      </c>
      <c r="AF111" s="34">
        <f t="shared" si="65"/>
        <v>5506148073472</v>
      </c>
      <c r="AG111" s="203">
        <f t="shared" si="66"/>
        <v>0</v>
      </c>
      <c r="AH111" s="90"/>
      <c r="AI111" s="466">
        <f t="shared" si="67"/>
        <v>1108101562368</v>
      </c>
      <c r="AJ111" s="57" t="str">
        <f t="shared" si="68"/>
        <v/>
      </c>
      <c r="AK111" s="58">
        <f t="shared" si="69"/>
        <v>0</v>
      </c>
      <c r="AL111" s="56">
        <f t="shared" si="70"/>
        <v>5497558138880</v>
      </c>
      <c r="AM111" s="57" t="str">
        <f t="shared" si="71"/>
        <v/>
      </c>
      <c r="AN111" s="55">
        <f t="shared" si="72"/>
        <v>0</v>
      </c>
      <c r="AO111" s="466">
        <f t="shared" si="73"/>
        <v>4406636445696</v>
      </c>
      <c r="AP111" s="57" t="str">
        <f t="shared" si="74"/>
        <v/>
      </c>
      <c r="AQ111" s="58">
        <f t="shared" si="75"/>
        <v>0</v>
      </c>
      <c r="AR111" s="90"/>
      <c r="AS111" s="131">
        <v>338</v>
      </c>
      <c r="AT111" s="2"/>
      <c r="AU111" s="389"/>
      <c r="AV111" s="389"/>
      <c r="AW111" s="13"/>
      <c r="AX111" s="4" t="s">
        <v>296</v>
      </c>
      <c r="AY111" s="16"/>
      <c r="AZ111" s="16" t="s">
        <v>77</v>
      </c>
      <c r="BA111" s="16" t="s">
        <v>71</v>
      </c>
      <c r="BB111" s="115" t="s">
        <v>79</v>
      </c>
      <c r="BC111" s="26" t="s">
        <v>402</v>
      </c>
      <c r="BD111" s="6"/>
      <c r="BE111" s="7"/>
      <c r="BF111" s="15"/>
      <c r="BG111" s="140" t="str">
        <f t="shared" si="76"/>
        <v>{"key_code":"w"},{"key_code":"h"},{"key_code":"o"}</v>
      </c>
      <c r="BH111" s="98"/>
      <c r="BI111" s="140" t="str">
        <f t="shared" si="77"/>
        <v>{"key_code":"w"},{"key_code":"h"},{"key_code":"o"}</v>
      </c>
      <c r="BJ111" s="370"/>
      <c r="BK111" s="371"/>
    </row>
    <row r="112" spans="1:63" ht="21">
      <c r="A112" s="328"/>
      <c r="B112" s="329"/>
      <c r="C112" s="338"/>
      <c r="D112" s="339"/>
      <c r="E112" s="334"/>
      <c r="F112" s="233" t="str">
        <f t="shared" si="78"/>
        <v>{"description":"左半, い &amp; え → いぇ","conditions":[{"type":"variable_if","name":"USC","value":2},{"type":"variable_unless","name":"KC_V","value":0},{"type":"variable_unless","name":"KC_K","value":0},{"input_sources":[{"language":"ja"}],"type":"input_source_if"},{"input_sources":[{"input_mode_id":"Roman$"}],"type":"input_source_unless"}],"from":{"key_code":"o","modifiers":{"optional":["caps_lock"]}},"to":[{"key_code":"delete_or_backspace"},{"key_code":"delete_or_backspace"},{"key_code":"y"},{"key_code":"e"},{"set_variable":{"name":"KC_O","value":1}},{"set_variable":{"name":"USC","value":0}}],"to_after_key_up":[{"set_variable":{"name":"KC_O","value":0}}],"type":"basic"},{"conditions":[{"type":"variable_unless","name":"USC","value":0},{"type":"variable_unless","name":"KC_V","value":0},{"type":"variable_unless","name":"KC_K","value":0},{"input_sources":[{"language":"ja"}],"type":"input_source_if"},{"input_sources":[{"input_mode_id":"Roman$"}],"type":"input_source_unless"}],"from":{"key_code":"o","modifiers":{"optional":["caps_lock"]}},"to":[{"key_code":"delete_or_backspace"},{"key_code":"y"},{"key_code":"e"},{"set_variable":{"name":"KC_O","value":1}},{"set_variable":{"name":"USC","value":0}}],"to_after_key_up":[{"set_variable":{"name":"KC_O","value":0}}],"type":"basic"},{"conditions":[{"type":"variable_unless","name":"KC_V","value":0},{"type":"variable_unless","name":"KC_K","value":0},{"input_sources":[{"language":"ja"}],"type":"input_source_if"},{"input_sources":[{"input_mode_id":"Roman$"}],"type":"input_source_unless"}],"from":{"key_code":"o","modifiers":{"optional":["caps_lock"]}},"to":[{"key_code":"y"},{"key_code":"e"},{"set_variable":{"name":"KC_O","value":1}},{"set_variable":{"name":"USC","value":0}}],"to_after_key_up":[{"set_variable":{"name":"KC_O","value":0}}],"type":"basic"},</v>
      </c>
      <c r="G112" s="101" t="str">
        <f t="shared" si="79"/>
        <v>{"conditions":[{"type":"variable_if","name":"USC","value":2},{"type":"variable_unless","name":"KC_V","value":0},{"type":"variable_unless","name":"KC_O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y"},{"key_code":"e"},{"set_variable":{"name":"KC_K","value":1}},{"set_variable":{"name":"USC","value":0}}],"to_after_key_up":[{"set_variable":{"name":"KC_K","value":0}}],"type":"basic"},{"conditions":[{"type":"variable_unless","name":"USC","value":0},{"type":"variable_unless","name":"KC_V","value":0},{"type":"variable_unless","name":"KC_O","value":0},{"input_sources":[{"language":"ja"}],"type":"input_source_if"},{"input_sources":[{"input_mode_id":"Roman$"}],"type":"input_source_unless"}],"from":{"key_code":"k","modifiers":{"optional":["caps_lock"]}},"to":[{"key_code":"delete_or_backspace"},{"key_code":"y"},{"key_code":"e"},{"set_variable":{"name":"KC_K","value":1}},{"set_variable":{"name":"USC","value":0}}],"to_after_key_up":[{"set_variable":{"name":"KC_K","value":0}}],"type":"basic"},{"conditions":[{"type":"variable_unless","name":"KC_V","value":0},{"type":"variable_unless","name":"KC_O","value":0},{"input_sources":[{"language":"ja"}],"type":"input_source_if"},{"input_sources":[{"input_mode_id":"Roman$"}],"type":"input_source_unless"}],"from":{"key_code":"k","modifiers":{"optional":["caps_lock"]}},"to":[{"key_code":"y"},{"key_code":"e"},{"set_variable":{"name":"KC_K","value":1}},{"set_variable":{"name":"USC","value":0}}],"to_after_key_up":[{"set_variable":{"name":"KC_K","value":0}}],"type":"basic"},</v>
      </c>
      <c r="H112" s="101" t="str">
        <f t="shared" si="80"/>
        <v>{"conditions":[{"type":"variable_if","name":"USC","value":2},{"type":"variable_unless","name":"KC_K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y"},{"key_code":"e"},{"set_variable":{"name":"KC_V","value":1}},{"set_variable":{"name":"USC","value":0}}],"to_after_key_up":[{"set_variable":{"name":"KC_V","value":0}}],"type":"basic"},{"conditions":[{"type":"variable_unless","name":"USC","value":0},{"type":"variable_unless","name":"KC_K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y"},{"key_code":"e"},{"set_variable":{"name":"KC_V","value":1}},{"set_variable":{"name":"USC","value":0}}],"to_after_key_up":[{"set_variable":{"name":"KC_V","value":0}}],"type":"basic"},{"conditions":[{"type":"variable_unless","name":"KC_K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y"},{"key_code":"e"},{"set_variable":{"name":"KC_V","value":1}},{"set_variable":{"name":"USC","value":0}}],"to_after_key_up":[{"set_variable":{"name":"KC_V","value":0}}],"type":"basic"},</v>
      </c>
      <c r="I112" s="101" t="str">
        <f t="shared" si="81"/>
        <v/>
      </c>
      <c r="J112" s="101" t="str">
        <f t="shared" si="82"/>
        <v/>
      </c>
      <c r="K112" s="101" t="str">
        <f t="shared" si="83"/>
        <v/>
      </c>
      <c r="L112" s="101" t="str">
        <f t="shared" si="84"/>
        <v/>
      </c>
      <c r="M112" s="101" t="str">
        <f t="shared" si="85"/>
        <v/>
      </c>
      <c r="N112" s="101" t="str">
        <f t="shared" si="86"/>
        <v/>
      </c>
      <c r="O112" s="101" t="str">
        <f t="shared" si="87"/>
        <v/>
      </c>
      <c r="P112" s="101" t="str">
        <f t="shared" si="88"/>
        <v/>
      </c>
      <c r="Q112" s="101" t="str">
        <f t="shared" si="89"/>
        <v/>
      </c>
      <c r="R112" s="101" t="str">
        <f t="shared" si="90"/>
        <v/>
      </c>
      <c r="S112" s="101" t="str">
        <f t="shared" si="91"/>
        <v/>
      </c>
      <c r="T112" s="101" t="str">
        <f t="shared" si="92"/>
        <v/>
      </c>
      <c r="U112" s="329"/>
      <c r="V112" s="107" t="str">
        <f t="shared" si="93"/>
        <v/>
      </c>
      <c r="W112" s="101" t="str">
        <f t="shared" si="94"/>
        <v/>
      </c>
      <c r="X112" s="101" t="str">
        <f t="shared" si="95"/>
        <v/>
      </c>
      <c r="Y112" s="108" t="str">
        <f>IF(AND($AT112&lt;&gt;"",$AB112=1),_xlfn.CONCAT(Y$3,PROPER(_xlfn.XLOOKUP($AZ112,入力キー,入力コード)),IF(OR($BK112="",$BK112=$BI112),_xlfn.CONCAT(Y$4,IF($AZ112=_xlfn.XLOOKUP($AZ112,仮想キートップ,入力キー),Y$7,Y$10),_xlfn.XLOOKUP($AZ112,仮想キートップ,入力コード),Y$13,$BI112,Y$14,_xlfn.XLOOKUP($AZ112,仮想キートップ,キー位置),Y$15,_xlfn.XLOOKUP($AZ112,仮想キートップ,キー位置),Y$17,IF($AZ112=_xlfn.XLOOKUP($AZ112,仮想キートップ,入力キー),Y$12,Y$11),_xlfn.XLOOKUP($AZ112,仮想キートップ,入力コード),Y$13,$BI112,Y$14,_xlfn.XLOOKUP($AZ112,仮想キートップ,キー位置),Y$16,_xlfn.XLOOKUP($AZ112,仮想キートップ,キー位置),IF(COUNTA($AT112:$AT$352)&gt;1,Y$17,Y$18)),_xlfn.CONCAT(Y$4,Y$6,IF($AZ112=_xlfn.XLOOKUP($AZ112,仮想キートップ,入力キー),Y$7,Y$10),_xlfn.XLOOKUP($AZ112,仮想キートップ,入力コード),Y$13,$BI112,Y$14,_xlfn.XLOOKUP($AZ112,仮想キートップ,キー位置),Y$15,_xlfn.XLOOKUP($AZ112,仮想キートップ,キー位置),Y$17,IF($AZ112=_xlfn.XLOOKUP($AZ112,仮想キートップ,入力キー),Y$8,Y$9),_xlfn.XLOOKUP($AZ112,仮想キートップ,入力コード),Y$13,$BI112,Y$14,_xlfn.XLOOKUP($AZ112,仮想キートップ,キー位置),Y$16,_xlfn.XLOOKUP($AZ112,仮想キートップ,キー位置),Y$17,Y$5,IF($AZ112=_xlfn.XLOOKUP($AZ112,仮想キートップ,入力キー),Y$7,Y$10),_xlfn.XLOOKUP($AZ112,仮想キートップ,入力コード),Y$13,$BK112,Y$14,_xlfn.XLOOKUP($AZ112,仮想キートップ,キー位置),Y$15,_xlfn.XLOOKUP($AZ112,仮想キートップ,キー位置),Y$17,IF($AZ112=_xlfn.XLOOKUP($AZ112,仮想キートップ,入力キー),Y$12,Y$11),_xlfn.XLOOKUP($AZ112,仮想キートップ,入力コード),Y$13,$BK112,Y$14,_xlfn.XLOOKUP($AZ112,仮想キートップ,キー位置),Y$16,_xlfn.XLOOKUP($AZ112,仮想キートップ,キー位置),IF(COUNTA($AT112:$AT$352)&gt;1,Y$17,Y$18)))),"")</f>
        <v/>
      </c>
      <c r="Z112" s="325"/>
      <c r="AB112" s="28">
        <f t="shared" si="61"/>
        <v>3</v>
      </c>
      <c r="AC112" s="27" t="str">
        <f t="shared" si="62"/>
        <v>A</v>
      </c>
      <c r="AD112" s="27">
        <f t="shared" si="63"/>
        <v>1</v>
      </c>
      <c r="AE112" s="27">
        <f t="shared" si="64"/>
        <v>0</v>
      </c>
      <c r="AF112" s="34">
        <f t="shared" si="65"/>
        <v>1103808692224</v>
      </c>
      <c r="AG112" s="203">
        <f t="shared" si="66"/>
        <v>0</v>
      </c>
      <c r="AH112" s="90"/>
      <c r="AI112" s="466">
        <f t="shared" si="67"/>
        <v>1103806595072</v>
      </c>
      <c r="AJ112" s="57" t="str">
        <f t="shared" si="68"/>
        <v/>
      </c>
      <c r="AK112" s="58">
        <f t="shared" si="69"/>
        <v>0</v>
      </c>
      <c r="AL112" s="56">
        <f t="shared" si="70"/>
        <v>1099513724928</v>
      </c>
      <c r="AM112" s="57" t="str">
        <f t="shared" si="71"/>
        <v/>
      </c>
      <c r="AN112" s="55">
        <f t="shared" si="72"/>
        <v>0</v>
      </c>
      <c r="AO112" s="466">
        <f t="shared" si="73"/>
        <v>4297064448</v>
      </c>
      <c r="AP112" s="57" t="str">
        <f t="shared" si="74"/>
        <v/>
      </c>
      <c r="AQ112" s="58">
        <f t="shared" si="75"/>
        <v>0</v>
      </c>
      <c r="AR112" s="90"/>
      <c r="AS112" s="131">
        <v>339</v>
      </c>
      <c r="AT112" s="2"/>
      <c r="AU112" s="389"/>
      <c r="AV112" s="389"/>
      <c r="AW112" s="13"/>
      <c r="AX112" s="4" t="s">
        <v>296</v>
      </c>
      <c r="AY112" s="16"/>
      <c r="AZ112" s="16" t="s">
        <v>77</v>
      </c>
      <c r="BA112" s="16" t="s">
        <v>594</v>
      </c>
      <c r="BB112" s="115" t="s">
        <v>900</v>
      </c>
      <c r="BC112" s="26" t="s">
        <v>569</v>
      </c>
      <c r="BD112" s="6"/>
      <c r="BE112" s="7"/>
      <c r="BF112" s="15"/>
      <c r="BG112" s="140" t="str">
        <f t="shared" si="76"/>
        <v>{"key_code":"y"},{"key_code":"e"}</v>
      </c>
      <c r="BH112" s="98"/>
      <c r="BI112" s="140" t="str">
        <f t="shared" si="77"/>
        <v>{"key_code":"y"},{"key_code":"e"}</v>
      </c>
      <c r="BJ112" s="370"/>
      <c r="BK112" s="371"/>
    </row>
    <row r="113" spans="1:63" ht="21">
      <c r="A113" s="328"/>
      <c r="B113" s="329"/>
      <c r="C113" s="338"/>
      <c r="D113" s="339"/>
      <c r="E113" s="334"/>
      <c r="F113" s="233" t="str">
        <f t="shared" si="78"/>
        <v>{"description":"左半, く &amp; あ → くぁ","conditions":[{"type":"variable_if","name":"USC","value":2},{"type":"variable_unless","name":"KC_V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q"},{"key_code":"a"},{"set_variable":{"name":"KC_J","value":1}},{"set_variable":{"name":"USC","value":0}}],"to_after_key_up":[{"set_variable":{"name":"KC_J","value":0}}],"type":"basic"},{"conditions":[{"type":"variable_unless","name":"USC","value":0},{"type":"variable_unless","name":"KC_V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delete_or_backspace"},{"key_code":"q"},{"key_code":"a"},{"set_variable":{"name":"KC_J","value":1}},{"set_variable":{"name":"USC","value":0}}],"to_after_key_up":[{"set_variable":{"name":"KC_J","value":0}}],"type":"basic"},{"conditions":[{"type":"variable_unless","name":"KC_V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q"},{"key_code":"a"},{"set_variable":{"name":"KC_J","value":1}},{"set_variable":{"name":"USC","value":0}}],"to_after_key_up":[{"set_variable":{"name":"KC_J","value":0}}],"type":"basic"},</v>
      </c>
      <c r="G113" s="101" t="str">
        <f t="shared" si="79"/>
        <v>{"conditions":[{"type":"variable_unless","name":"USC","value":0},{"type":"variable_unless","name":"KC_V","value":0},{"type":"variable_unless","name":"KC_J","value":0},{"input_sources":[{"language":"ja"}],"type":"input_source_if"},{"input_sources":[{"input_mode_id":"Roman$"}],"type":"input_source_unless"}],"from":{"key_code":"h","modifiers":{"optional":["caps_lock"]}},"to":[{"key_code":"delete_or_backspace"},{"key_code":"q"},{"key_code":"a"},{"set_variable":{"name":"KC_H","value":1}},{"set_variable":{"name":"USC","value":0}}],"to_after_key_up":[{"set_variable":{"name":"KC_H","value":0}}],"type":"basic"},{"conditions":[{"type":"variable_unless","name":"KC_V","value":0},{"type":"variable_unless","name":"KC_J","value":0},{"input_sources":[{"language":"ja"}],"type":"input_source_if"},{"input_sources":[{"input_mode_id":"Roman$"}],"type":"input_source_unless"}],"from":{"key_code":"h","modifiers":{"optional":["caps_lock"]}},"to":[{"key_code":"q"},{"key_code":"a"},{"set_variable":{"name":"KC_H","value":1}},{"set_variable":{"name":"USC","value":0}}],"to_after_key_up":[{"set_variable":{"name":"KC_H","value":0}}],"type":"basic"},</v>
      </c>
      <c r="H113" s="101" t="str">
        <f t="shared" si="80"/>
        <v>{"conditions":[{"type":"variable_if","name":"USC","value":2},{"type":"variable_unless","name":"KC_H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q"},{"key_code":"a"},{"set_variable":{"name":"KC_V","value":1}},{"set_variable":{"name":"USC","value":0}}],"to_after_key_up":[{"set_variable":{"name":"KC_V","value":0}}],"type":"basic"},{"conditions":[{"type":"variable_unless","name":"USC","value":0},{"type":"variable_unless","name":"KC_H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delete_or_backspace"},{"key_code":"q"},{"key_code":"a"},{"set_variable":{"name":"KC_V","value":1}},{"set_variable":{"name":"USC","value":0}}],"to_after_key_up":[{"set_variable":{"name":"KC_V","value":0}}],"type":"basic"},{"conditions":[{"type":"variable_unless","name":"KC_H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q"},{"key_code":"a"},{"set_variable":{"name":"KC_V","value":1}},{"set_variable":{"name":"USC","value":0}}],"to_after_key_up":[{"set_variable":{"name":"KC_V","value":0}}],"type":"basic"},</v>
      </c>
      <c r="I113" s="101" t="str">
        <f t="shared" si="81"/>
        <v/>
      </c>
      <c r="J113" s="101" t="str">
        <f t="shared" si="82"/>
        <v/>
      </c>
      <c r="K113" s="101" t="str">
        <f t="shared" si="83"/>
        <v/>
      </c>
      <c r="L113" s="101" t="str">
        <f t="shared" si="84"/>
        <v/>
      </c>
      <c r="M113" s="101" t="str">
        <f t="shared" si="85"/>
        <v/>
      </c>
      <c r="N113" s="101" t="str">
        <f t="shared" si="86"/>
        <v/>
      </c>
      <c r="O113" s="101" t="str">
        <f t="shared" si="87"/>
        <v/>
      </c>
      <c r="P113" s="101" t="str">
        <f t="shared" si="88"/>
        <v/>
      </c>
      <c r="Q113" s="101" t="str">
        <f t="shared" si="89"/>
        <v/>
      </c>
      <c r="R113" s="101" t="str">
        <f t="shared" si="90"/>
        <v/>
      </c>
      <c r="S113" s="101" t="str">
        <f t="shared" si="91"/>
        <v/>
      </c>
      <c r="T113" s="101" t="str">
        <f t="shared" si="92"/>
        <v/>
      </c>
      <c r="U113" s="329"/>
      <c r="V113" s="107" t="str">
        <f t="shared" si="93"/>
        <v/>
      </c>
      <c r="W113" s="101" t="str">
        <f t="shared" si="94"/>
        <v/>
      </c>
      <c r="X113" s="101" t="str">
        <f t="shared" si="95"/>
        <v/>
      </c>
      <c r="Y113" s="108" t="str">
        <f>IF(AND($AT113&lt;&gt;"",$AB113=1),_xlfn.CONCAT(Y$3,PROPER(_xlfn.XLOOKUP($AZ113,入力キー,入力コード)),IF(OR($BK113="",$BK113=$BI113),_xlfn.CONCAT(Y$4,IF($AZ113=_xlfn.XLOOKUP($AZ113,仮想キートップ,入力キー),Y$7,Y$10),_xlfn.XLOOKUP($AZ113,仮想キートップ,入力コード),Y$13,$BI113,Y$14,_xlfn.XLOOKUP($AZ113,仮想キートップ,キー位置),Y$15,_xlfn.XLOOKUP($AZ113,仮想キートップ,キー位置),Y$17,IF($AZ113=_xlfn.XLOOKUP($AZ113,仮想キートップ,入力キー),Y$12,Y$11),_xlfn.XLOOKUP($AZ113,仮想キートップ,入力コード),Y$13,$BI113,Y$14,_xlfn.XLOOKUP($AZ113,仮想キートップ,キー位置),Y$16,_xlfn.XLOOKUP($AZ113,仮想キートップ,キー位置),IF(COUNTA($AT113:$AT$352)&gt;1,Y$17,Y$18)),_xlfn.CONCAT(Y$4,Y$6,IF($AZ113=_xlfn.XLOOKUP($AZ113,仮想キートップ,入力キー),Y$7,Y$10),_xlfn.XLOOKUP($AZ113,仮想キートップ,入力コード),Y$13,$BI113,Y$14,_xlfn.XLOOKUP($AZ113,仮想キートップ,キー位置),Y$15,_xlfn.XLOOKUP($AZ113,仮想キートップ,キー位置),Y$17,IF($AZ113=_xlfn.XLOOKUP($AZ113,仮想キートップ,入力キー),Y$8,Y$9),_xlfn.XLOOKUP($AZ113,仮想キートップ,入力コード),Y$13,$BI113,Y$14,_xlfn.XLOOKUP($AZ113,仮想キートップ,キー位置),Y$16,_xlfn.XLOOKUP($AZ113,仮想キートップ,キー位置),Y$17,Y$5,IF($AZ113=_xlfn.XLOOKUP($AZ113,仮想キートップ,入力キー),Y$7,Y$10),_xlfn.XLOOKUP($AZ113,仮想キートップ,入力コード),Y$13,$BK113,Y$14,_xlfn.XLOOKUP($AZ113,仮想キートップ,キー位置),Y$15,_xlfn.XLOOKUP($AZ113,仮想キートップ,キー位置),Y$17,IF($AZ113=_xlfn.XLOOKUP($AZ113,仮想キートップ,入力キー),Y$12,Y$11),_xlfn.XLOOKUP($AZ113,仮想キートップ,入力コード),Y$13,$BK113,Y$14,_xlfn.XLOOKUP($AZ113,仮想キートップ,キー位置),Y$16,_xlfn.XLOOKUP($AZ113,仮想キートップ,キー位置),IF(COUNTA($AT113:$AT$352)&gt;1,Y$17,Y$18)))),"")</f>
        <v/>
      </c>
      <c r="Z113" s="325"/>
      <c r="AB113" s="28">
        <f t="shared" si="61"/>
        <v>3</v>
      </c>
      <c r="AC113" s="27" t="str">
        <f t="shared" si="62"/>
        <v>A</v>
      </c>
      <c r="AD113" s="27">
        <f t="shared" si="63"/>
        <v>1</v>
      </c>
      <c r="AE113" s="27">
        <f t="shared" si="64"/>
        <v>0</v>
      </c>
      <c r="AF113" s="34">
        <f t="shared" si="65"/>
        <v>1102732853248</v>
      </c>
      <c r="AG113" s="203">
        <f t="shared" si="66"/>
        <v>0</v>
      </c>
      <c r="AH113" s="90"/>
      <c r="AI113" s="466">
        <f t="shared" si="67"/>
        <v>1100585369600</v>
      </c>
      <c r="AJ113" s="57" t="str">
        <f t="shared" si="68"/>
        <v/>
      </c>
      <c r="AK113" s="58">
        <f t="shared" si="69"/>
        <v>0</v>
      </c>
      <c r="AL113" s="56">
        <f t="shared" si="70"/>
        <v>1101659111424</v>
      </c>
      <c r="AM113" s="57" t="str">
        <f t="shared" si="71"/>
        <v>ご</v>
      </c>
      <c r="AN113" s="55">
        <f t="shared" si="72"/>
        <v>1</v>
      </c>
      <c r="AO113" s="466">
        <f t="shared" si="73"/>
        <v>3221225472</v>
      </c>
      <c r="AP113" s="57">
        <f t="shared" si="74"/>
        <v>0</v>
      </c>
      <c r="AQ113" s="58">
        <f t="shared" si="75"/>
        <v>0</v>
      </c>
      <c r="AR113" s="90"/>
      <c r="AS113" s="131">
        <v>340</v>
      </c>
      <c r="AT113" s="2"/>
      <c r="AU113" s="389"/>
      <c r="AV113" s="389"/>
      <c r="AW113" s="13"/>
      <c r="AX113" s="4" t="s">
        <v>296</v>
      </c>
      <c r="AY113" s="16"/>
      <c r="AZ113" s="16" t="s">
        <v>77</v>
      </c>
      <c r="BA113" s="16" t="s">
        <v>65</v>
      </c>
      <c r="BB113" s="115" t="s">
        <v>67</v>
      </c>
      <c r="BC113" s="26" t="s">
        <v>403</v>
      </c>
      <c r="BD113" s="6"/>
      <c r="BE113" s="7"/>
      <c r="BF113" s="15"/>
      <c r="BG113" s="140" t="str">
        <f t="shared" si="76"/>
        <v>{"key_code":"q"},{"key_code":"a"}</v>
      </c>
      <c r="BH113" s="98"/>
      <c r="BI113" s="140" t="str">
        <f t="shared" si="77"/>
        <v>{"key_code":"q"},{"key_code":"a"}</v>
      </c>
      <c r="BJ113" s="370"/>
      <c r="BK113" s="371"/>
    </row>
    <row r="114" spans="1:63" ht="21">
      <c r="A114" s="328"/>
      <c r="B114" s="329"/>
      <c r="C114" s="338"/>
      <c r="D114" s="339"/>
      <c r="E114" s="334"/>
      <c r="F114" s="233" t="str">
        <f t="shared" si="78"/>
        <v>{"description":"左半, く &amp; い → くぃ","conditions":[{"type":"variable_if","name":"USC","value":2},{"type":"variable_unless","name":"KC_V","value":0},{"type":"variable_unless","name":"KC_H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q"},{"key_code":"i"},{"set_variable":{"name":"KC_K","value":1}},{"set_variable":{"name":"USC","value":0}}],"to_after_key_up":[{"set_variable":{"name":"KC_K","value":0}}],"type":"basic"},{"conditions":[{"type":"variable_unless","name":"USC","value":0},{"type":"variable_unless","name":"KC_V","value":0},{"type":"variable_unless","name":"KC_H","value":0},{"input_sources":[{"language":"ja"}],"type":"input_source_if"},{"input_sources":[{"input_mode_id":"Roman$"}],"type":"input_source_unless"}],"from":{"key_code":"k","modifiers":{"optional":["caps_lock"]}},"to":[{"key_code":"delete_or_backspace"},{"key_code":"q"},{"key_code":"i"},{"set_variable":{"name":"KC_K","value":1}},{"set_variable":{"name":"USC","value":0}}],"to_after_key_up":[{"set_variable":{"name":"KC_K","value":0}}],"type":"basic"},{"conditions":[{"type":"variable_unless","name":"KC_V","value":0},{"type":"variable_unless","name":"KC_H","value":0},{"input_sources":[{"language":"ja"}],"type":"input_source_if"},{"input_sources":[{"input_mode_id":"Roman$"}],"type":"input_source_unless"}],"from":{"key_code":"k","modifiers":{"optional":["caps_lock"]}},"to":[{"key_code":"q"},{"key_code":"i"},{"set_variable":{"name":"KC_K","value":1}},{"set_variable":{"name":"USC","value":0}}],"to_after_key_up":[{"set_variable":{"name":"KC_K","value":0}}],"type":"basic"},</v>
      </c>
      <c r="G114" s="101" t="str">
        <f t="shared" si="79"/>
        <v>{"conditions":[{"type":"variable_if","name":"USC","value":2},{"type":"variable_unless","name":"KC_V","value":0},{"type":"variable_unless","name":"KC_K","value":0},{"input_sources":[{"language":"ja"}],"type":"input_source_if"},{"input_sources":[{"input_mode_id":"Roman$"}],"type":"input_source_unless"}],"from":{"key_code":"h","modifiers":{"optional":["caps_lock"]}},"to":[{"key_code":"delete_or_backspace"},{"key_code":"delete_or_backspace"},{"key_code":"q"},{"key_code":"i"},{"set_variable":{"name":"KC_H","value":1}},{"set_variable":{"name":"USC","value":0}}],"to_after_key_up":[{"set_variable":{"name":"KC_H","value":0}}],"type":"basic"},{"conditions":[{"type":"variable_unless","name":"USC","value":0},{"type":"variable_unless","name":"KC_V","value":0},{"type":"variable_unless","name":"KC_K","value":0},{"input_sources":[{"language":"ja"}],"type":"input_source_if"},{"input_sources":[{"input_mode_id":"Roman$"}],"type":"input_source_unless"}],"from":{"key_code":"h","modifiers":{"optional":["caps_lock"]}},"to":[{"key_code":"delete_or_backspace"},{"key_code":"q"},{"key_code":"i"},{"set_variable":{"name":"KC_H","value":1}},{"set_variable":{"name":"USC","value":0}}],"to_after_key_up":[{"set_variable":{"name":"KC_H","value":0}}],"type":"basic"},{"conditions":[{"type":"variable_unless","name":"KC_V","value":0},{"type":"variable_unless","name":"KC_K","value":0},{"input_sources":[{"language":"ja"}],"type":"input_source_if"},{"input_sources":[{"input_mode_id":"Roman$"}],"type":"input_source_unless"}],"from":{"key_code":"h","modifiers":{"optional":["caps_lock"]}},"to":[{"key_code":"q"},{"key_code":"i"},{"set_variable":{"name":"KC_H","value":1}},{"set_variable":{"name":"USC","value":0}}],"to_after_key_up":[{"set_variable":{"name":"KC_H","value":0}}],"type":"basic"},</v>
      </c>
      <c r="H114" s="101" t="str">
        <f t="shared" si="80"/>
        <v>{"conditions":[{"type":"variable_if","name":"USC","value":2},{"type":"variable_unless","name":"KC_H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q"},{"key_code":"i"},{"set_variable":{"name":"KC_V","value":1}},{"set_variable":{"name":"USC","value":0}}],"to_after_key_up":[{"set_variable":{"name":"KC_V","value":0}}],"type":"basic"},{"conditions":[{"type":"variable_unless","name":"USC","value":0},{"type":"variable_unless","name":"KC_H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q"},{"key_code":"i"},{"set_variable":{"name":"KC_V","value":1}},{"set_variable":{"name":"USC","value":0}}],"to_after_key_up":[{"set_variable":{"name":"KC_V","value":0}}],"type":"basic"},{"conditions":[{"type":"variable_unless","name":"KC_H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q"},{"key_code":"i"},{"set_variable":{"name":"KC_V","value":1}},{"set_variable":{"name":"USC","value":0}}],"to_after_key_up":[{"set_variable":{"name":"KC_V","value":0}}],"type":"basic"},</v>
      </c>
      <c r="I114" s="101" t="str">
        <f t="shared" si="81"/>
        <v/>
      </c>
      <c r="J114" s="101" t="str">
        <f t="shared" si="82"/>
        <v/>
      </c>
      <c r="K114" s="101" t="str">
        <f t="shared" si="83"/>
        <v/>
      </c>
      <c r="L114" s="101" t="str">
        <f t="shared" si="84"/>
        <v/>
      </c>
      <c r="M114" s="101" t="str">
        <f t="shared" si="85"/>
        <v/>
      </c>
      <c r="N114" s="101" t="str">
        <f t="shared" si="86"/>
        <v/>
      </c>
      <c r="O114" s="101" t="str">
        <f t="shared" si="87"/>
        <v/>
      </c>
      <c r="P114" s="101" t="str">
        <f t="shared" si="88"/>
        <v/>
      </c>
      <c r="Q114" s="101" t="str">
        <f t="shared" si="89"/>
        <v/>
      </c>
      <c r="R114" s="101" t="str">
        <f t="shared" si="90"/>
        <v/>
      </c>
      <c r="S114" s="101" t="str">
        <f t="shared" si="91"/>
        <v/>
      </c>
      <c r="T114" s="101" t="str">
        <f t="shared" si="92"/>
        <v/>
      </c>
      <c r="U114" s="329"/>
      <c r="V114" s="107" t="str">
        <f t="shared" si="93"/>
        <v/>
      </c>
      <c r="W114" s="101" t="str">
        <f t="shared" si="94"/>
        <v/>
      </c>
      <c r="X114" s="101" t="str">
        <f t="shared" si="95"/>
        <v/>
      </c>
      <c r="Y114" s="108" t="str">
        <f>IF(AND($AT114&lt;&gt;"",$AB114=1),_xlfn.CONCAT(Y$3,PROPER(_xlfn.XLOOKUP($AZ114,入力キー,入力コード)),IF(OR($BK114="",$BK114=$BI114),_xlfn.CONCAT(Y$4,IF($AZ114=_xlfn.XLOOKUP($AZ114,仮想キートップ,入力キー),Y$7,Y$10),_xlfn.XLOOKUP($AZ114,仮想キートップ,入力コード),Y$13,$BI114,Y$14,_xlfn.XLOOKUP($AZ114,仮想キートップ,キー位置),Y$15,_xlfn.XLOOKUP($AZ114,仮想キートップ,キー位置),Y$17,IF($AZ114=_xlfn.XLOOKUP($AZ114,仮想キートップ,入力キー),Y$12,Y$11),_xlfn.XLOOKUP($AZ114,仮想キートップ,入力コード),Y$13,$BI114,Y$14,_xlfn.XLOOKUP($AZ114,仮想キートップ,キー位置),Y$16,_xlfn.XLOOKUP($AZ114,仮想キートップ,キー位置),IF(COUNTA($AT114:$AT$352)&gt;1,Y$17,Y$18)),_xlfn.CONCAT(Y$4,Y$6,IF($AZ114=_xlfn.XLOOKUP($AZ114,仮想キートップ,入力キー),Y$7,Y$10),_xlfn.XLOOKUP($AZ114,仮想キートップ,入力コード),Y$13,$BI114,Y$14,_xlfn.XLOOKUP($AZ114,仮想キートップ,キー位置),Y$15,_xlfn.XLOOKUP($AZ114,仮想キートップ,キー位置),Y$17,IF($AZ114=_xlfn.XLOOKUP($AZ114,仮想キートップ,入力キー),Y$8,Y$9),_xlfn.XLOOKUP($AZ114,仮想キートップ,入力コード),Y$13,$BI114,Y$14,_xlfn.XLOOKUP($AZ114,仮想キートップ,キー位置),Y$16,_xlfn.XLOOKUP($AZ114,仮想キートップ,キー位置),Y$17,Y$5,IF($AZ114=_xlfn.XLOOKUP($AZ114,仮想キートップ,入力キー),Y$7,Y$10),_xlfn.XLOOKUP($AZ114,仮想キートップ,入力コード),Y$13,$BK114,Y$14,_xlfn.XLOOKUP($AZ114,仮想キートップ,キー位置),Y$15,_xlfn.XLOOKUP($AZ114,仮想キートップ,キー位置),Y$17,IF($AZ114=_xlfn.XLOOKUP($AZ114,仮想キートップ,入力キー),Y$12,Y$11),_xlfn.XLOOKUP($AZ114,仮想キートップ,入力コード),Y$13,$BK114,Y$14,_xlfn.XLOOKUP($AZ114,仮想キートップ,キー位置),Y$16,_xlfn.XLOOKUP($AZ114,仮想キートップ,キー位置),IF(COUNTA($AT114:$AT$352)&gt;1,Y$17,Y$18)))),"")</f>
        <v/>
      </c>
      <c r="Z114" s="325"/>
      <c r="AB114" s="28">
        <f t="shared" si="61"/>
        <v>3</v>
      </c>
      <c r="AC114" s="27" t="str">
        <f t="shared" si="62"/>
        <v>A</v>
      </c>
      <c r="AD114" s="27">
        <f t="shared" si="63"/>
        <v>1</v>
      </c>
      <c r="AE114" s="27">
        <f t="shared" si="64"/>
        <v>0</v>
      </c>
      <c r="AF114" s="34">
        <f t="shared" si="65"/>
        <v>1104880336896</v>
      </c>
      <c r="AG114" s="203">
        <f t="shared" si="66"/>
        <v>0</v>
      </c>
      <c r="AH114" s="90"/>
      <c r="AI114" s="466">
        <f t="shared" si="67"/>
        <v>1100585369600</v>
      </c>
      <c r="AJ114" s="57" t="str">
        <f t="shared" si="68"/>
        <v/>
      </c>
      <c r="AK114" s="58">
        <f t="shared" si="69"/>
        <v>0</v>
      </c>
      <c r="AL114" s="56">
        <f t="shared" si="70"/>
        <v>1103806595072</v>
      </c>
      <c r="AM114" s="57" t="str">
        <f t="shared" si="71"/>
        <v/>
      </c>
      <c r="AN114" s="55">
        <f t="shared" si="72"/>
        <v>0</v>
      </c>
      <c r="AO114" s="466">
        <f t="shared" si="73"/>
        <v>5368709120</v>
      </c>
      <c r="AP114" s="57" t="str">
        <f t="shared" si="74"/>
        <v/>
      </c>
      <c r="AQ114" s="58">
        <f t="shared" si="75"/>
        <v>0</v>
      </c>
      <c r="AR114" s="90"/>
      <c r="AS114" s="131">
        <v>341</v>
      </c>
      <c r="AT114" s="2"/>
      <c r="AU114" s="389"/>
      <c r="AV114" s="389"/>
      <c r="AW114" s="13"/>
      <c r="AX114" s="4" t="s">
        <v>296</v>
      </c>
      <c r="AY114" s="16"/>
      <c r="AZ114" s="16" t="s">
        <v>77</v>
      </c>
      <c r="BA114" s="16" t="s">
        <v>65</v>
      </c>
      <c r="BB114" s="115" t="s">
        <v>69</v>
      </c>
      <c r="BC114" s="26" t="s">
        <v>404</v>
      </c>
      <c r="BD114" s="6"/>
      <c r="BE114" s="7"/>
      <c r="BF114" s="15"/>
      <c r="BG114" s="140" t="str">
        <f t="shared" si="76"/>
        <v>{"key_code":"q"},{"key_code":"i"}</v>
      </c>
      <c r="BH114" s="98"/>
      <c r="BI114" s="140" t="str">
        <f t="shared" si="77"/>
        <v>{"key_code":"q"},{"key_code":"i"}</v>
      </c>
      <c r="BJ114" s="370"/>
      <c r="BK114" s="371"/>
    </row>
    <row r="115" spans="1:63" ht="21">
      <c r="A115" s="328"/>
      <c r="B115" s="329"/>
      <c r="C115" s="338"/>
      <c r="D115" s="339"/>
      <c r="E115" s="334"/>
      <c r="F115" s="233" t="str">
        <f t="shared" si="78"/>
        <v>{"description":"左半, く &amp; え → くぇ","conditions":[{"type":"variable_if","name":"USC","value":2},{"type":"variable_unless","name":"KC_V","value":0},{"type":"variable_unless","name":"KC_H","value":0},{"input_sources":[{"language":"ja"}],"type":"input_source_if"},{"input_sources":[{"input_mode_id":"Roman$"}],"type":"input_source_unless"}],"from":{"key_code":"o","modifiers":{"optional":["caps_lock"]}},"to":[{"key_code":"delete_or_backspace"},{"key_code":"delete_or_backspace"},{"key_code":"q"},{"key_code":"e"},{"set_variable":{"name":"KC_O","value":1}},{"set_variable":{"name":"USC","value":0}}],"to_after_key_up":[{"set_variable":{"name":"KC_O","value":0}}],"type":"basic"},{"conditions":[{"type":"variable_unless","name":"USC","value":0},{"type":"variable_unless","name":"KC_V","value":0},{"type":"variable_unless","name":"KC_H","value":0},{"input_sources":[{"language":"ja"}],"type":"input_source_if"},{"input_sources":[{"input_mode_id":"Roman$"}],"type":"input_source_unless"}],"from":{"key_code":"o","modifiers":{"optional":["caps_lock"]}},"to":[{"key_code":"delete_or_backspace"},{"key_code":"q"},{"key_code":"e"},{"set_variable":{"name":"KC_O","value":1}},{"set_variable":{"name":"USC","value":0}}],"to_after_key_up":[{"set_variable":{"name":"KC_O","value":0}}],"type":"basic"},{"conditions":[{"type":"variable_unless","name":"KC_V","value":0},{"type":"variable_unless","name":"KC_H","value":0},{"input_sources":[{"language":"ja"}],"type":"input_source_if"},{"input_sources":[{"input_mode_id":"Roman$"}],"type":"input_source_unless"}],"from":{"key_code":"o","modifiers":{"optional":["caps_lock"]}},"to":[{"key_code":"q"},{"key_code":"e"},{"set_variable":{"name":"KC_O","value":1}},{"set_variable":{"name":"USC","value":0}}],"to_after_key_up":[{"set_variable":{"name":"KC_O","value":0}}],"type":"basic"},</v>
      </c>
      <c r="G115" s="101" t="str">
        <f t="shared" si="79"/>
        <v>{"conditions":[{"type":"variable_if","name":"USC","value":2},{"type":"variable_unless","name":"KC_V","value":0},{"type":"variable_unless","name":"KC_O","value":0},{"input_sources":[{"language":"ja"}],"type":"input_source_if"},{"input_sources":[{"input_mode_id":"Roman$"}],"type":"input_source_unless"}],"from":{"key_code":"h","modifiers":{"optional":["caps_lock"]}},"to":[{"key_code":"delete_or_backspace"},{"key_code":"delete_or_backspace"},{"key_code":"q"},{"key_code":"e"},{"set_variable":{"name":"KC_H","value":1}},{"set_variable":{"name":"USC","value":0}}],"to_after_key_up":[{"set_variable":{"name":"KC_H","value":0}}],"type":"basic"},{"conditions":[{"type":"variable_unless","name":"USC","value":0},{"type":"variable_unless","name":"KC_V","value":0},{"type":"variable_unless","name":"KC_O","value":0},{"input_sources":[{"language":"ja"}],"type":"input_source_if"},{"input_sources":[{"input_mode_id":"Roman$"}],"type":"input_source_unless"}],"from":{"key_code":"h","modifiers":{"optional":["caps_lock"]}},"to":[{"key_code":"delete_or_backspace"},{"key_code":"q"},{"key_code":"e"},{"set_variable":{"name":"KC_H","value":1}},{"set_variable":{"name":"USC","value":0}}],"to_after_key_up":[{"set_variable":{"name":"KC_H","value":0}}],"type":"basic"},{"conditions":[{"type":"variable_unless","name":"KC_V","value":0},{"type":"variable_unless","name":"KC_O","value":0},{"input_sources":[{"language":"ja"}],"type":"input_source_if"},{"input_sources":[{"input_mode_id":"Roman$"}],"type":"input_source_unless"}],"from":{"key_code":"h","modifiers":{"optional":["caps_lock"]}},"to":[{"key_code":"q"},{"key_code":"e"},{"set_variable":{"name":"KC_H","value":1}},{"set_variable":{"name":"USC","value":0}}],"to_after_key_up":[{"set_variable":{"name":"KC_H","value":0}}],"type":"basic"},</v>
      </c>
      <c r="H115" s="101" t="str">
        <f t="shared" si="80"/>
        <v>{"conditions":[{"type":"variable_if","name":"USC","value":2},{"type":"variable_unless","name":"KC_H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q"},{"key_code":"e"},{"set_variable":{"name":"KC_V","value":1}},{"set_variable":{"name":"USC","value":0}}],"to_after_key_up":[{"set_variable":{"name":"KC_V","value":0}}],"type":"basic"},{"conditions":[{"type":"variable_unless","name":"USC","value":0},{"type":"variable_unless","name":"KC_H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q"},{"key_code":"e"},{"set_variable":{"name":"KC_V","value":1}},{"set_variable":{"name":"USC","value":0}}],"to_after_key_up":[{"set_variable":{"name":"KC_V","value":0}}],"type":"basic"},{"conditions":[{"type":"variable_unless","name":"KC_H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q"},{"key_code":"e"},{"set_variable":{"name":"KC_V","value":1}},{"set_variable":{"name":"USC","value":0}}],"to_after_key_up":[{"set_variable":{"name":"KC_V","value":0}}],"type":"basic"},</v>
      </c>
      <c r="I115" s="101" t="str">
        <f t="shared" si="81"/>
        <v/>
      </c>
      <c r="J115" s="101" t="str">
        <f t="shared" si="82"/>
        <v/>
      </c>
      <c r="K115" s="101" t="str">
        <f t="shared" si="83"/>
        <v/>
      </c>
      <c r="L115" s="101" t="str">
        <f t="shared" si="84"/>
        <v/>
      </c>
      <c r="M115" s="101" t="str">
        <f t="shared" si="85"/>
        <v/>
      </c>
      <c r="N115" s="101" t="str">
        <f t="shared" si="86"/>
        <v/>
      </c>
      <c r="O115" s="101" t="str">
        <f t="shared" si="87"/>
        <v/>
      </c>
      <c r="P115" s="101" t="str">
        <f t="shared" si="88"/>
        <v/>
      </c>
      <c r="Q115" s="101" t="str">
        <f t="shared" si="89"/>
        <v/>
      </c>
      <c r="R115" s="101" t="str">
        <f t="shared" si="90"/>
        <v/>
      </c>
      <c r="S115" s="101" t="str">
        <f t="shared" si="91"/>
        <v/>
      </c>
      <c r="T115" s="101" t="str">
        <f t="shared" si="92"/>
        <v/>
      </c>
      <c r="U115" s="329"/>
      <c r="V115" s="107" t="str">
        <f t="shared" si="93"/>
        <v/>
      </c>
      <c r="W115" s="101" t="str">
        <f t="shared" si="94"/>
        <v/>
      </c>
      <c r="X115" s="101" t="str">
        <f t="shared" si="95"/>
        <v/>
      </c>
      <c r="Y115" s="108" t="str">
        <f>IF(AND($AT115&lt;&gt;"",$AB115=1),_xlfn.CONCAT(Y$3,PROPER(_xlfn.XLOOKUP($AZ115,入力キー,入力コード)),IF(OR($BK115="",$BK115=$BI115),_xlfn.CONCAT(Y$4,IF($AZ115=_xlfn.XLOOKUP($AZ115,仮想キートップ,入力キー),Y$7,Y$10),_xlfn.XLOOKUP($AZ115,仮想キートップ,入力コード),Y$13,$BI115,Y$14,_xlfn.XLOOKUP($AZ115,仮想キートップ,キー位置),Y$15,_xlfn.XLOOKUP($AZ115,仮想キートップ,キー位置),Y$17,IF($AZ115=_xlfn.XLOOKUP($AZ115,仮想キートップ,入力キー),Y$12,Y$11),_xlfn.XLOOKUP($AZ115,仮想キートップ,入力コード),Y$13,$BI115,Y$14,_xlfn.XLOOKUP($AZ115,仮想キートップ,キー位置),Y$16,_xlfn.XLOOKUP($AZ115,仮想キートップ,キー位置),IF(COUNTA($AT115:$AT$352)&gt;1,Y$17,Y$18)),_xlfn.CONCAT(Y$4,Y$6,IF($AZ115=_xlfn.XLOOKUP($AZ115,仮想キートップ,入力キー),Y$7,Y$10),_xlfn.XLOOKUP($AZ115,仮想キートップ,入力コード),Y$13,$BI115,Y$14,_xlfn.XLOOKUP($AZ115,仮想キートップ,キー位置),Y$15,_xlfn.XLOOKUP($AZ115,仮想キートップ,キー位置),Y$17,IF($AZ115=_xlfn.XLOOKUP($AZ115,仮想キートップ,入力キー),Y$8,Y$9),_xlfn.XLOOKUP($AZ115,仮想キートップ,入力コード),Y$13,$BI115,Y$14,_xlfn.XLOOKUP($AZ115,仮想キートップ,キー位置),Y$16,_xlfn.XLOOKUP($AZ115,仮想キートップ,キー位置),Y$17,Y$5,IF($AZ115=_xlfn.XLOOKUP($AZ115,仮想キートップ,入力キー),Y$7,Y$10),_xlfn.XLOOKUP($AZ115,仮想キートップ,入力コード),Y$13,$BK115,Y$14,_xlfn.XLOOKUP($AZ115,仮想キートップ,キー位置),Y$15,_xlfn.XLOOKUP($AZ115,仮想キートップ,キー位置),Y$17,IF($AZ115=_xlfn.XLOOKUP($AZ115,仮想キートップ,入力キー),Y$12,Y$11),_xlfn.XLOOKUP($AZ115,仮想キートップ,入力コード),Y$13,$BK115,Y$14,_xlfn.XLOOKUP($AZ115,仮想キートップ,キー位置),Y$16,_xlfn.XLOOKUP($AZ115,仮想キートップ,キー位置),IF(COUNTA($AT115:$AT$352)&gt;1,Y$17,Y$18)))),"")</f>
        <v/>
      </c>
      <c r="Z115" s="325"/>
      <c r="AB115" s="28">
        <f t="shared" si="61"/>
        <v>3</v>
      </c>
      <c r="AC115" s="27" t="str">
        <f t="shared" si="62"/>
        <v>A</v>
      </c>
      <c r="AD115" s="27">
        <f t="shared" si="63"/>
        <v>1</v>
      </c>
      <c r="AE115" s="27">
        <f t="shared" si="64"/>
        <v>0</v>
      </c>
      <c r="AF115" s="34">
        <f t="shared" si="65"/>
        <v>1100587466752</v>
      </c>
      <c r="AG115" s="203">
        <f t="shared" si="66"/>
        <v>0</v>
      </c>
      <c r="AH115" s="90"/>
      <c r="AI115" s="466">
        <f t="shared" si="67"/>
        <v>1100585369600</v>
      </c>
      <c r="AJ115" s="57" t="str">
        <f t="shared" si="68"/>
        <v/>
      </c>
      <c r="AK115" s="58">
        <f t="shared" si="69"/>
        <v>0</v>
      </c>
      <c r="AL115" s="56">
        <f t="shared" si="70"/>
        <v>1099513724928</v>
      </c>
      <c r="AM115" s="57" t="str">
        <f t="shared" si="71"/>
        <v/>
      </c>
      <c r="AN115" s="55">
        <f t="shared" si="72"/>
        <v>0</v>
      </c>
      <c r="AO115" s="466">
        <f t="shared" si="73"/>
        <v>1075838976</v>
      </c>
      <c r="AP115" s="57" t="str">
        <f t="shared" si="74"/>
        <v/>
      </c>
      <c r="AQ115" s="58">
        <f t="shared" si="75"/>
        <v>0</v>
      </c>
      <c r="AR115" s="90"/>
      <c r="AS115" s="131">
        <v>342</v>
      </c>
      <c r="AT115" s="2"/>
      <c r="AU115" s="389"/>
      <c r="AV115" s="389"/>
      <c r="AW115" s="13"/>
      <c r="AX115" s="4" t="s">
        <v>296</v>
      </c>
      <c r="AY115" s="16"/>
      <c r="AZ115" s="16" t="s">
        <v>77</v>
      </c>
      <c r="BA115" s="16" t="s">
        <v>65</v>
      </c>
      <c r="BB115" s="115" t="s">
        <v>20</v>
      </c>
      <c r="BC115" s="26" t="s">
        <v>405</v>
      </c>
      <c r="BD115" s="6"/>
      <c r="BE115" s="7"/>
      <c r="BF115" s="15"/>
      <c r="BG115" s="140" t="str">
        <f t="shared" si="76"/>
        <v>{"key_code":"q"},{"key_code":"e"}</v>
      </c>
      <c r="BH115" s="98"/>
      <c r="BI115" s="140" t="str">
        <f t="shared" si="77"/>
        <v>{"key_code":"q"},{"key_code":"e"}</v>
      </c>
      <c r="BJ115" s="370"/>
      <c r="BK115" s="371"/>
    </row>
    <row r="116" spans="1:63" ht="21">
      <c r="A116" s="328"/>
      <c r="B116" s="329"/>
      <c r="C116" s="338"/>
      <c r="D116" s="339"/>
      <c r="E116" s="334"/>
      <c r="F116" s="233" t="str">
        <f t="shared" si="78"/>
        <v>{"description":"左半, く &amp; お → くぉ","conditions":[{"type":"variable_if","name":"USC","value":2},{"type":"variable_unless","name":"KC_V","value":0},{"type":"variable_unless","name":"KC_H","value":0},{"input_sources":[{"language":"ja"}],"type":"input_source_if"},{"input_sources":[{"input_mode_id":"Roman$"}],"type":"input_source_unless"}],"from":{"key_code":"n","modifiers":{"optional":["caps_lock"]}},"to":[{"key_code":"delete_or_backspace"},{"key_code":"delete_or_backspace"},{"key_code":"q"},{"key_code":"o"},{"set_variable":{"name":"KC_N","value":1}},{"set_variable":{"name":"USC","value":0}}],"to_after_key_up":[{"set_variable":{"name":"KC_N","value":0}}],"type":"basic"},{"conditions":[{"type":"variable_unless","name":"USC","value":0},{"type":"variable_unless","name":"KC_V","value":0},{"type":"variable_unless","name":"KC_H","value":0},{"input_sources":[{"language":"ja"}],"type":"input_source_if"},{"input_sources":[{"input_mode_id":"Roman$"}],"type":"input_source_unless"}],"from":{"key_code":"n","modifiers":{"optional":["caps_lock"]}},"to":[{"key_code":"delete_or_backspace"},{"key_code":"q"},{"key_code":"o"},{"set_variable":{"name":"KC_N","value":1}},{"set_variable":{"name":"USC","value":0}}],"to_after_key_up":[{"set_variable":{"name":"KC_N","value":0}}],"type":"basic"},{"conditions":[{"type":"variable_unless","name":"KC_V","value":0},{"type":"variable_unless","name":"KC_H","value":0},{"input_sources":[{"language":"ja"}],"type":"input_source_if"},{"input_sources":[{"input_mode_id":"Roman$"}],"type":"input_source_unless"}],"from":{"key_code":"n","modifiers":{"optional":["caps_lock"]}},"to":[{"key_code":"q"},{"key_code":"o"},{"set_variable":{"name":"KC_N","value":1}},{"set_variable":{"name":"USC","value":0}}],"to_after_key_up":[{"set_variable":{"name":"KC_N","value":0}}],"type":"basic"},</v>
      </c>
      <c r="G116" s="101" t="str">
        <f t="shared" si="79"/>
        <v>{"conditions":[{"type":"variable_if","name":"USC","value":2},{"type":"variable_unless","name":"KC_V","value":0},{"type":"variable_unless","name":"KC_N","value":0},{"input_sources":[{"language":"ja"}],"type":"input_source_if"},{"input_sources":[{"input_mode_id":"Roman$"}],"type":"input_source_unless"}],"from":{"key_code":"h","modifiers":{"optional":["caps_lock"]}},"to":[{"key_code":"delete_or_backspace"},{"key_code":"delete_or_backspace"},{"key_code":"q"},{"key_code":"o"},{"set_variable":{"name":"KC_H","value":1}},{"set_variable":{"name":"USC","value":0}}],"to_after_key_up":[{"set_variable":{"name":"KC_H","value":0}}],"type":"basic"},{"conditions":[{"type":"variable_unless","name":"USC","value":0},{"type":"variable_unless","name":"KC_V","value":0},{"type":"variable_unless","name":"KC_N","value":0},{"input_sources":[{"language":"ja"}],"type":"input_source_if"},{"input_sources":[{"input_mode_id":"Roman$"}],"type":"input_source_unless"}],"from":{"key_code":"h","modifiers":{"optional":["caps_lock"]}},"to":[{"key_code":"delete_or_backspace"},{"key_code":"q"},{"key_code":"o"},{"set_variable":{"name":"KC_H","value":1}},{"set_variable":{"name":"USC","value":0}}],"to_after_key_up":[{"set_variable":{"name":"KC_H","value":0}}],"type":"basic"},{"conditions":[{"type":"variable_unless","name":"KC_V","value":0},{"type":"variable_unless","name":"KC_N","value":0},{"input_sources":[{"language":"ja"}],"type":"input_source_if"},{"input_sources":[{"input_mode_id":"Roman$"}],"type":"input_source_unless"}],"from":{"key_code":"h","modifiers":{"optional":["caps_lock"]}},"to":[{"key_code":"q"},{"key_code":"o"},{"set_variable":{"name":"KC_H","value":1}},{"set_variable":{"name":"USC","value":0}}],"to_after_key_up":[{"set_variable":{"name":"KC_H","value":0}}],"type":"basic"},</v>
      </c>
      <c r="H116" s="101" t="str">
        <f t="shared" si="80"/>
        <v>{"conditions":[{"type":"variable_if","name":"USC","value":2},{"type":"variable_unless","name":"KC_H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q"},{"key_code":"o"},{"set_variable":{"name":"KC_V","value":1}},{"set_variable":{"name":"USC","value":0}}],"to_after_key_up":[{"set_variable":{"name":"KC_V","value":0}}],"type":"basic"},{"conditions":[{"type":"variable_unless","name":"USC","value":0},{"type":"variable_unless","name":"KC_H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delete_or_backspace"},{"key_code":"q"},{"key_code":"o"},{"set_variable":{"name":"KC_V","value":1}},{"set_variable":{"name":"USC","value":0}}],"to_after_key_up":[{"set_variable":{"name":"KC_V","value":0}}],"type":"basic"},{"conditions":[{"type":"variable_unless","name":"KC_H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q"},{"key_code":"o"},{"set_variable":{"name":"KC_V","value":1}},{"set_variable":{"name":"USC","value":0}}],"to_after_key_up":[{"set_variable":{"name":"KC_V","value":0}}],"type":"basic"},</v>
      </c>
      <c r="I116" s="101" t="str">
        <f t="shared" si="81"/>
        <v/>
      </c>
      <c r="J116" s="101" t="str">
        <f t="shared" si="82"/>
        <v/>
      </c>
      <c r="K116" s="101" t="str">
        <f t="shared" si="83"/>
        <v/>
      </c>
      <c r="L116" s="101" t="str">
        <f t="shared" si="84"/>
        <v/>
      </c>
      <c r="M116" s="101" t="str">
        <f t="shared" si="85"/>
        <v/>
      </c>
      <c r="N116" s="101" t="str">
        <f t="shared" si="86"/>
        <v/>
      </c>
      <c r="O116" s="101" t="str">
        <f t="shared" si="87"/>
        <v/>
      </c>
      <c r="P116" s="101" t="str">
        <f t="shared" si="88"/>
        <v/>
      </c>
      <c r="Q116" s="101" t="str">
        <f t="shared" si="89"/>
        <v/>
      </c>
      <c r="R116" s="101" t="str">
        <f t="shared" si="90"/>
        <v/>
      </c>
      <c r="S116" s="101" t="str">
        <f t="shared" si="91"/>
        <v/>
      </c>
      <c r="T116" s="101" t="str">
        <f t="shared" si="92"/>
        <v/>
      </c>
      <c r="U116" s="329"/>
      <c r="V116" s="107" t="str">
        <f t="shared" si="93"/>
        <v/>
      </c>
      <c r="W116" s="101" t="str">
        <f t="shared" si="94"/>
        <v/>
      </c>
      <c r="X116" s="101" t="str">
        <f t="shared" si="95"/>
        <v/>
      </c>
      <c r="Y116" s="108" t="str">
        <f>IF(AND($AT116&lt;&gt;"",$AB116=1),_xlfn.CONCAT(Y$3,PROPER(_xlfn.XLOOKUP($AZ116,入力キー,入力コード)),IF(OR($BK116="",$BK116=$BI116),_xlfn.CONCAT(Y$4,IF($AZ116=_xlfn.XLOOKUP($AZ116,仮想キートップ,入力キー),Y$7,Y$10),_xlfn.XLOOKUP($AZ116,仮想キートップ,入力コード),Y$13,$BI116,Y$14,_xlfn.XLOOKUP($AZ116,仮想キートップ,キー位置),Y$15,_xlfn.XLOOKUP($AZ116,仮想キートップ,キー位置),Y$17,IF($AZ116=_xlfn.XLOOKUP($AZ116,仮想キートップ,入力キー),Y$12,Y$11),_xlfn.XLOOKUP($AZ116,仮想キートップ,入力コード),Y$13,$BI116,Y$14,_xlfn.XLOOKUP($AZ116,仮想キートップ,キー位置),Y$16,_xlfn.XLOOKUP($AZ116,仮想キートップ,キー位置),IF(COUNTA($AT116:$AT$352)&gt;1,Y$17,Y$18)),_xlfn.CONCAT(Y$4,Y$6,IF($AZ116=_xlfn.XLOOKUP($AZ116,仮想キートップ,入力キー),Y$7,Y$10),_xlfn.XLOOKUP($AZ116,仮想キートップ,入力コード),Y$13,$BI116,Y$14,_xlfn.XLOOKUP($AZ116,仮想キートップ,キー位置),Y$15,_xlfn.XLOOKUP($AZ116,仮想キートップ,キー位置),Y$17,IF($AZ116=_xlfn.XLOOKUP($AZ116,仮想キートップ,入力キー),Y$8,Y$9),_xlfn.XLOOKUP($AZ116,仮想キートップ,入力コード),Y$13,$BI116,Y$14,_xlfn.XLOOKUP($AZ116,仮想キートップ,キー位置),Y$16,_xlfn.XLOOKUP($AZ116,仮想キートップ,キー位置),Y$17,Y$5,IF($AZ116=_xlfn.XLOOKUP($AZ116,仮想キートップ,入力キー),Y$7,Y$10),_xlfn.XLOOKUP($AZ116,仮想キートップ,入力コード),Y$13,$BK116,Y$14,_xlfn.XLOOKUP($AZ116,仮想キートップ,キー位置),Y$15,_xlfn.XLOOKUP($AZ116,仮想キートップ,キー位置),Y$17,IF($AZ116=_xlfn.XLOOKUP($AZ116,仮想キートップ,入力キー),Y$12,Y$11),_xlfn.XLOOKUP($AZ116,仮想キートップ,入力コード),Y$13,$BK116,Y$14,_xlfn.XLOOKUP($AZ116,仮想キートップ,キー位置),Y$16,_xlfn.XLOOKUP($AZ116,仮想キートップ,キー位置),IF(COUNTA($AT116:$AT$352)&gt;1,Y$17,Y$18)))),"")</f>
        <v/>
      </c>
      <c r="Z116" s="325"/>
      <c r="AB116" s="28">
        <f t="shared" si="61"/>
        <v>3</v>
      </c>
      <c r="AC116" s="27" t="str">
        <f t="shared" si="62"/>
        <v>A</v>
      </c>
      <c r="AD116" s="27">
        <f t="shared" si="63"/>
        <v>1</v>
      </c>
      <c r="AE116" s="27">
        <f t="shared" si="64"/>
        <v>0</v>
      </c>
      <c r="AF116" s="34">
        <f t="shared" si="65"/>
        <v>5498631880704</v>
      </c>
      <c r="AG116" s="203">
        <f t="shared" si="66"/>
        <v>0</v>
      </c>
      <c r="AH116" s="90"/>
      <c r="AI116" s="466">
        <f t="shared" si="67"/>
        <v>1100585369600</v>
      </c>
      <c r="AJ116" s="57" t="str">
        <f t="shared" si="68"/>
        <v/>
      </c>
      <c r="AK116" s="58">
        <f t="shared" si="69"/>
        <v>0</v>
      </c>
      <c r="AL116" s="56">
        <f t="shared" si="70"/>
        <v>5497558138880</v>
      </c>
      <c r="AM116" s="57" t="str">
        <f t="shared" si="71"/>
        <v/>
      </c>
      <c r="AN116" s="55">
        <f t="shared" si="72"/>
        <v>0</v>
      </c>
      <c r="AO116" s="466">
        <f t="shared" si="73"/>
        <v>4399120252928</v>
      </c>
      <c r="AP116" s="57" t="str">
        <f t="shared" si="74"/>
        <v/>
      </c>
      <c r="AQ116" s="58">
        <f t="shared" si="75"/>
        <v>0</v>
      </c>
      <c r="AR116" s="90"/>
      <c r="AS116" s="131">
        <v>343</v>
      </c>
      <c r="AT116" s="2"/>
      <c r="AU116" s="389"/>
      <c r="AV116" s="389"/>
      <c r="AW116" s="13"/>
      <c r="AX116" s="4" t="s">
        <v>296</v>
      </c>
      <c r="AY116" s="16"/>
      <c r="AZ116" s="16" t="s">
        <v>77</v>
      </c>
      <c r="BA116" s="16" t="s">
        <v>65</v>
      </c>
      <c r="BB116" s="115" t="s">
        <v>79</v>
      </c>
      <c r="BC116" s="26" t="s">
        <v>406</v>
      </c>
      <c r="BD116" s="6"/>
      <c r="BE116" s="7"/>
      <c r="BF116" s="15"/>
      <c r="BG116" s="140" t="str">
        <f t="shared" si="76"/>
        <v>{"key_code":"q"},{"key_code":"o"}</v>
      </c>
      <c r="BH116" s="98"/>
      <c r="BI116" s="140" t="str">
        <f t="shared" si="77"/>
        <v>{"key_code":"q"},{"key_code":"o"}</v>
      </c>
      <c r="BJ116" s="370"/>
      <c r="BK116" s="371"/>
    </row>
    <row r="117" spans="1:63" ht="42">
      <c r="A117" s="328"/>
      <c r="B117" s="329"/>
      <c r="C117" s="338"/>
      <c r="D117" s="339"/>
      <c r="E117" s="334"/>
      <c r="F117" s="233" t="str">
        <f t="shared" si="78"/>
        <v>{"description":"左半, く &amp; わ → くゎ","conditions":[{"type":"variable_if","name":"USC","value":2},{"type":"variable_unless","name":"KC_V","value":0},{"type":"variable_unless","name":"KC_H","value":0},{"input_sources":[{"language":"ja"}],"type":"input_source_if"},{"input_sources":[{"input_mode_id":"Roman$"}],"type":"input_source_unless"}],"from":{"key_code":"l","modifiers":{"optional":["caps_lock"]}},"to":[{"key_code":"delete_or_backspace"},{"key_code":"delete_or_backspace"},{"key_code":"q"},{"key_code":"w"},{"key_code":"w"},{"set_variable":{"name":"KC_L","value":1}},{"set_variable":{"name":"USC","value":0}}],"to_after_key_up":[{"set_variable":{"name":"KC_L","value":0}}],"type":"basic"},{"conditions":[{"type":"variable_unless","name":"USC","value":0},{"type":"variable_unless","name":"KC_V","value":0},{"type":"variable_unless","name":"KC_H","value":0},{"input_sources":[{"language":"ja"}],"type":"input_source_if"},{"input_sources":[{"input_mode_id":"Roman$"}],"type":"input_source_unless"}],"from":{"key_code":"l","modifiers":{"optional":["caps_lock"]}},"to":[{"key_code":"delete_or_backspace"},{"key_code":"q"},{"key_code":"w"},{"key_code":"w"},{"set_variable":{"name":"KC_L","value":1}},{"set_variable":{"name":"USC","value":0}}],"to_after_key_up":[{"set_variable":{"name":"KC_L","value":0}}],"type":"basic"},{"conditions":[{"type":"variable_unless","name":"KC_V","value":0},{"type":"variable_unless","name":"KC_H","value":0},{"input_sources":[{"language":"ja"}],"type":"input_source_if"},{"input_sources":[{"input_mode_id":"Roman$"}],"type":"input_source_unless"}],"from":{"key_code":"l","modifiers":{"optional":["caps_lock"]}},"to":[{"key_code":"q"},{"key_code":"w"},{"key_code":"w"},{"set_variable":{"name":"KC_L","value":1}},{"set_variable":{"name":"USC","value":0}}],"to_after_key_up":[{"set_variable":{"name":"KC_L","value":0}}],"type":"basic"},</v>
      </c>
      <c r="G117" s="101" t="str">
        <f t="shared" si="79"/>
        <v>{"conditions":[{"type":"variable_if","name":"USC","value":2},{"type":"variable_unless","name":"KC_V","value":0},{"type":"variable_unless","name":"KC_L","value":0},{"input_sources":[{"language":"ja"}],"type":"input_source_if"},{"input_sources":[{"input_mode_id":"Roman$"}],"type":"input_source_unless"}],"from":{"key_code":"h","modifiers":{"optional":["caps_lock"]}},"to":[{"key_code":"delete_or_backspace"},{"key_code":"delete_or_backspace"},{"key_code":"q"},{"key_code":"w"},{"key_code":"w"},{"set_variable":{"name":"KC_H","value":1}},{"set_variable":{"name":"USC","value":0}}],"to_after_key_up":[{"set_variable":{"name":"KC_H","value":0}}],"type":"basic"},{"conditions":[{"type":"variable_unless","name":"USC","value":0},{"type":"variable_unless","name":"KC_V","value":0},{"type":"variable_unless","name":"KC_L","value":0},{"input_sources":[{"language":"ja"}],"type":"input_source_if"},{"input_sources":[{"input_mode_id":"Roman$"}],"type":"input_source_unless"}],"from":{"key_code":"h","modifiers":{"optional":["caps_lock"]}},"to":[{"key_code":"delete_or_backspace"},{"key_code":"q"},{"key_code":"w"},{"key_code":"w"},{"set_variable":{"name":"KC_H","value":1}},{"set_variable":{"name":"USC","value":0}}],"to_after_key_up":[{"set_variable":{"name":"KC_H","value":0}}],"type":"basic"},{"conditions":[{"type":"variable_unless","name":"KC_V","value":0},{"type":"variable_unless","name":"KC_L","value":0},{"input_sources":[{"language":"ja"}],"type":"input_source_if"},{"input_sources":[{"input_mode_id":"Roman$"}],"type":"input_source_unless"}],"from":{"key_code":"h","modifiers":{"optional":["caps_lock"]}},"to":[{"key_code":"q"},{"key_code":"w"},{"key_code":"w"},{"set_variable":{"name":"KC_H","value":1}},{"set_variable":{"name":"USC","value":0}}],"to_after_key_up":[{"set_variable":{"name":"KC_H","value":0}}],"type":"basic"},</v>
      </c>
      <c r="H117" s="101" t="str">
        <f t="shared" si="80"/>
        <v>{"conditions":[{"type":"variable_if","name":"USC","value":2},{"type":"variable_unless","name":"KC_H","value":0},{"type":"variable_unless","name":"KC_L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q"},{"key_code":"w"},{"key_code":"w"},{"set_variable":{"name":"KC_V","value":1}},{"set_variable":{"name":"USC","value":0}}],"to_after_key_up":[{"set_variable":{"name":"KC_V","value":0}}],"type":"basic"},{"conditions":[{"type":"variable_unless","name":"USC","value":0},{"type":"variable_unless","name":"KC_H","value":0},{"type":"variable_unless","name":"KC_L","value":0},{"input_sources":[{"language":"ja"}],"type":"input_source_if"},{"input_sources":[{"input_mode_id":"Roman$"}],"type":"input_source_unless"}],"from":{"key_code":"v","modifiers":{"optional":["caps_lock"]}},"to":[{"key_code":"delete_or_backspace"},{"key_code":"q"},{"key_code":"w"},{"key_code":"w"},{"set_variable":{"name":"KC_V","value":1}},{"set_variable":{"name":"USC","value":0}}],"to_after_key_up":[{"set_variable":{"name":"KC_V","value":0}}],"type":"basic"},{"conditions":[{"type":"variable_unless","name":"KC_H","value":0},{"type":"variable_unless","name":"KC_L","value":0},{"input_sources":[{"language":"ja"}],"type":"input_source_if"},{"input_sources":[{"input_mode_id":"Roman$"}],"type":"input_source_unless"}],"from":{"key_code":"v","modifiers":{"optional":["caps_lock"]}},"to":[{"key_code":"q"},{"key_code":"w"},{"key_code":"w"},{"set_variable":{"name":"KC_V","value":1}},{"set_variable":{"name":"USC","value":0}}],"to_after_key_up":[{"set_variable":{"name":"KC_V","value":0}}],"type":"basic"},</v>
      </c>
      <c r="I117" s="101" t="str">
        <f t="shared" si="81"/>
        <v/>
      </c>
      <c r="J117" s="101" t="str">
        <f t="shared" si="82"/>
        <v/>
      </c>
      <c r="K117" s="101" t="str">
        <f t="shared" si="83"/>
        <v/>
      </c>
      <c r="L117" s="101" t="str">
        <f t="shared" si="84"/>
        <v/>
      </c>
      <c r="M117" s="101" t="str">
        <f t="shared" si="85"/>
        <v/>
      </c>
      <c r="N117" s="101" t="str">
        <f t="shared" si="86"/>
        <v/>
      </c>
      <c r="O117" s="101" t="str">
        <f t="shared" si="87"/>
        <v/>
      </c>
      <c r="P117" s="101" t="str">
        <f t="shared" si="88"/>
        <v/>
      </c>
      <c r="Q117" s="101" t="str">
        <f t="shared" si="89"/>
        <v/>
      </c>
      <c r="R117" s="101" t="str">
        <f t="shared" si="90"/>
        <v/>
      </c>
      <c r="S117" s="101" t="str">
        <f t="shared" si="91"/>
        <v/>
      </c>
      <c r="T117" s="101" t="str">
        <f t="shared" si="92"/>
        <v/>
      </c>
      <c r="U117" s="329"/>
      <c r="V117" s="107" t="str">
        <f t="shared" si="93"/>
        <v/>
      </c>
      <c r="W117" s="101" t="str">
        <f t="shared" si="94"/>
        <v/>
      </c>
      <c r="X117" s="101" t="str">
        <f t="shared" si="95"/>
        <v/>
      </c>
      <c r="Y117" s="108" t="str">
        <f>IF(AND($AT117&lt;&gt;"",$AB117=1),_xlfn.CONCAT(Y$3,PROPER(_xlfn.XLOOKUP($AZ117,入力キー,入力コード)),IF(OR($BK117="",$BK117=$BI117),_xlfn.CONCAT(Y$4,IF($AZ117=_xlfn.XLOOKUP($AZ117,仮想キートップ,入力キー),Y$7,Y$10),_xlfn.XLOOKUP($AZ117,仮想キートップ,入力コード),Y$13,$BI117,Y$14,_xlfn.XLOOKUP($AZ117,仮想キートップ,キー位置),Y$15,_xlfn.XLOOKUP($AZ117,仮想キートップ,キー位置),Y$17,IF($AZ117=_xlfn.XLOOKUP($AZ117,仮想キートップ,入力キー),Y$12,Y$11),_xlfn.XLOOKUP($AZ117,仮想キートップ,入力コード),Y$13,$BI117,Y$14,_xlfn.XLOOKUP($AZ117,仮想キートップ,キー位置),Y$16,_xlfn.XLOOKUP($AZ117,仮想キートップ,キー位置),IF(COUNTA($AT117:$AT$352)&gt;1,Y$17,Y$18)),_xlfn.CONCAT(Y$4,Y$6,IF($AZ117=_xlfn.XLOOKUP($AZ117,仮想キートップ,入力キー),Y$7,Y$10),_xlfn.XLOOKUP($AZ117,仮想キートップ,入力コード),Y$13,$BI117,Y$14,_xlfn.XLOOKUP($AZ117,仮想キートップ,キー位置),Y$15,_xlfn.XLOOKUP($AZ117,仮想キートップ,キー位置),Y$17,IF($AZ117=_xlfn.XLOOKUP($AZ117,仮想キートップ,入力キー),Y$8,Y$9),_xlfn.XLOOKUP($AZ117,仮想キートップ,入力コード),Y$13,$BI117,Y$14,_xlfn.XLOOKUP($AZ117,仮想キートップ,キー位置),Y$16,_xlfn.XLOOKUP($AZ117,仮想キートップ,キー位置),Y$17,Y$5,IF($AZ117=_xlfn.XLOOKUP($AZ117,仮想キートップ,入力キー),Y$7,Y$10),_xlfn.XLOOKUP($AZ117,仮想キートップ,入力コード),Y$13,$BK117,Y$14,_xlfn.XLOOKUP($AZ117,仮想キートップ,キー位置),Y$15,_xlfn.XLOOKUP($AZ117,仮想キートップ,キー位置),Y$17,IF($AZ117=_xlfn.XLOOKUP($AZ117,仮想キートップ,入力キー),Y$12,Y$11),_xlfn.XLOOKUP($AZ117,仮想キートップ,入力コード),Y$13,$BK117,Y$14,_xlfn.XLOOKUP($AZ117,仮想キートップ,キー位置),Y$16,_xlfn.XLOOKUP($AZ117,仮想キートップ,キー位置),IF(COUNTA($AT117:$AT$352)&gt;1,Y$17,Y$18)))),"")</f>
        <v/>
      </c>
      <c r="Z117" s="325"/>
      <c r="AB117" s="28">
        <f t="shared" si="61"/>
        <v>3</v>
      </c>
      <c r="AC117" s="27" t="str">
        <f t="shared" si="62"/>
        <v>A</v>
      </c>
      <c r="AD117" s="27">
        <f t="shared" si="63"/>
        <v>1</v>
      </c>
      <c r="AE117" s="27">
        <f t="shared" si="64"/>
        <v>0</v>
      </c>
      <c r="AF117" s="34">
        <f t="shared" si="65"/>
        <v>1109175304192</v>
      </c>
      <c r="AG117" s="203">
        <f t="shared" si="66"/>
        <v>0</v>
      </c>
      <c r="AH117" s="90"/>
      <c r="AI117" s="466">
        <f t="shared" si="67"/>
        <v>1100585369600</v>
      </c>
      <c r="AJ117" s="57" t="str">
        <f t="shared" si="68"/>
        <v/>
      </c>
      <c r="AK117" s="58">
        <f t="shared" si="69"/>
        <v>0</v>
      </c>
      <c r="AL117" s="56">
        <f t="shared" si="70"/>
        <v>1108101562368</v>
      </c>
      <c r="AM117" s="57" t="str">
        <f t="shared" si="71"/>
        <v/>
      </c>
      <c r="AN117" s="55">
        <f t="shared" si="72"/>
        <v>0</v>
      </c>
      <c r="AO117" s="466">
        <f t="shared" si="73"/>
        <v>9663676416</v>
      </c>
      <c r="AP117" s="57" t="str">
        <f t="shared" si="74"/>
        <v/>
      </c>
      <c r="AQ117" s="58">
        <f t="shared" si="75"/>
        <v>0</v>
      </c>
      <c r="AR117" s="90"/>
      <c r="AS117" s="131">
        <v>344</v>
      </c>
      <c r="AT117" s="2"/>
      <c r="AU117" s="389"/>
      <c r="AV117" s="389"/>
      <c r="AW117" s="13"/>
      <c r="AX117" s="4" t="s">
        <v>296</v>
      </c>
      <c r="AY117" s="16"/>
      <c r="AZ117" s="16" t="s">
        <v>77</v>
      </c>
      <c r="BA117" s="16" t="s">
        <v>65</v>
      </c>
      <c r="BB117" s="115" t="s">
        <v>54</v>
      </c>
      <c r="BC117" s="26" t="s">
        <v>407</v>
      </c>
      <c r="BD117" s="6"/>
      <c r="BE117" s="7"/>
      <c r="BF117" s="15"/>
      <c r="BG117" s="140" t="str">
        <f t="shared" si="76"/>
        <v>{"key_code":"q"},{"key_code":"w"},{"key_code":"w"}</v>
      </c>
      <c r="BH117" s="98"/>
      <c r="BI117" s="140" t="str">
        <f t="shared" si="77"/>
        <v>{"key_code":"q"},{"key_code":"w"},{"key_code":"w"}</v>
      </c>
      <c r="BJ117" s="370"/>
      <c r="BK117" s="371"/>
    </row>
    <row r="118" spans="1:63" ht="21">
      <c r="A118" s="328"/>
      <c r="B118" s="329"/>
      <c r="C118" s="338"/>
      <c r="D118" s="339"/>
      <c r="E118" s="334"/>
      <c r="F118" s="233" t="str">
        <f t="shared" si="78"/>
        <v>{"description":"左濁, く &amp; あ → ぐぁ","conditions":[{"type":"variable_unless","name":"USC","value":0},{"type":"variable_unless","name":"KC_F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delete_or_backspace"},{"key_code":"g"},{"key_code":"w"},{"key_code":"a"},{"set_variable":{"name":"KC_J","value":1}},{"set_variable":{"name":"USC","value":0}}],"to_after_key_up":[{"set_variable":{"name":"KC_J","value":0}}],"type":"basic"},{"conditions":[{"type":"variable_unless","name":"KC_F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g"},{"key_code":"w"},{"key_code":"a"},{"set_variable":{"name":"KC_J","value":1}},{"set_variable":{"name":"USC","value":0}}],"to_after_key_up":[{"set_variable":{"name":"KC_J","value":0}}],"type":"basic"},</v>
      </c>
      <c r="G118" s="101" t="str">
        <f t="shared" si="79"/>
        <v>{"conditions":[{"type":"variable_unless","name":"USC","value":0},{"type":"variable_unless","name":"KC_F","value":0},{"type":"variable_unless","name":"KC_J","value":0},{"input_sources":[{"language":"ja"}],"type":"input_source_if"},{"input_sources":[{"input_mode_id":"Roman$"}],"type":"input_source_unless"}],"from":{"key_code":"h","modifiers":{"optional":["caps_lock"]}},"to":[{"key_code":"delete_or_backspace"},{"key_code":"g"},{"key_code":"w"},{"key_code":"a"},{"set_variable":{"name":"KC_H","value":1}},{"set_variable":{"name":"USC","value":0}}],"to_after_key_up":[{"set_variable":{"name":"KC_H","value":0}}],"type":"basic"},{"conditions":[{"type":"variable_unless","name":"KC_F","value":0},{"type":"variable_unless","name":"KC_J","value":0},{"input_sources":[{"language":"ja"}],"type":"input_source_if"},{"input_sources":[{"input_mode_id":"Roman$"}],"type":"input_source_unless"}],"from":{"key_code":"h","modifiers":{"optional":["caps_lock"]}},"to":[{"key_code":"g"},{"key_code":"w"},{"key_code":"a"},{"set_variable":{"name":"KC_H","value":1}},{"set_variable":{"name":"USC","value":0}}],"to_after_key_up":[{"set_variable":{"name":"KC_H","value":0}}],"type":"basic"},</v>
      </c>
      <c r="H118" s="101" t="str">
        <f t="shared" si="80"/>
        <v>{"conditions":[{"type":"variable_if","name":"USC","value":2},{"type":"variable_unless","name":"KC_H","value":0},{"type":"variable_unless","name":"KC_J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g"},{"key_code":"w"},{"key_code":"a"},{"set_variable":{"name":"KC_F","value":1}},{"set_variable":{"name":"USC","value":0}}],"to_after_key_up":[{"set_variable":{"name":"KC_F","value":0}}],"type":"basic"},{"conditions":[{"type":"variable_unless","name":"USC","value":0},{"type":"variable_unless","name":"KC_H","value":0},{"type":"variable_unless","name":"KC_J","value":0},{"input_sources":[{"language":"ja"}],"type":"input_source_if"},{"input_sources":[{"input_mode_id":"Roman$"}],"type":"input_source_unless"}],"from":{"key_code":"f","modifiers":{"optional":["caps_lock"]}},"to":[{"key_code":"delete_or_backspace"},{"key_code":"g"},{"key_code":"w"},{"key_code":"a"},{"set_variable":{"name":"KC_F","value":1}},{"set_variable":{"name":"USC","value":0}}],"to_after_key_up":[{"set_variable":{"name":"KC_F","value":0}}],"type":"basic"},{"conditions":[{"type":"variable_unless","name":"KC_H","value":0},{"type":"variable_unless","name":"KC_J","value":0},{"input_sources":[{"language":"ja"}],"type":"input_source_if"},{"input_sources":[{"input_mode_id":"Roman$"}],"type":"input_source_unless"}],"from":{"key_code":"f","modifiers":{"optional":["caps_lock"]}},"to":[{"key_code":"g"},{"key_code":"w"},{"key_code":"a"},{"set_variable":{"name":"KC_F","value":1}},{"set_variable":{"name":"USC","value":0}}],"to_after_key_up":[{"set_variable":{"name":"KC_F","value":0}}],"type":"basic"},</v>
      </c>
      <c r="I118" s="101" t="str">
        <f t="shared" si="81"/>
        <v/>
      </c>
      <c r="J118" s="101" t="str">
        <f t="shared" si="82"/>
        <v/>
      </c>
      <c r="K118" s="101" t="str">
        <f t="shared" si="83"/>
        <v/>
      </c>
      <c r="L118" s="101" t="str">
        <f t="shared" si="84"/>
        <v/>
      </c>
      <c r="M118" s="101" t="str">
        <f t="shared" si="85"/>
        <v/>
      </c>
      <c r="N118" s="101" t="str">
        <f t="shared" si="86"/>
        <v/>
      </c>
      <c r="O118" s="101" t="str">
        <f t="shared" si="87"/>
        <v/>
      </c>
      <c r="P118" s="101" t="str">
        <f t="shared" si="88"/>
        <v/>
      </c>
      <c r="Q118" s="101" t="str">
        <f t="shared" si="89"/>
        <v/>
      </c>
      <c r="R118" s="101" t="str">
        <f t="shared" si="90"/>
        <v/>
      </c>
      <c r="S118" s="101" t="str">
        <f t="shared" si="91"/>
        <v/>
      </c>
      <c r="T118" s="101" t="str">
        <f t="shared" si="92"/>
        <v/>
      </c>
      <c r="U118" s="329"/>
      <c r="V118" s="107" t="str">
        <f t="shared" si="93"/>
        <v/>
      </c>
      <c r="W118" s="101" t="str">
        <f t="shared" si="94"/>
        <v/>
      </c>
      <c r="X118" s="101" t="str">
        <f t="shared" si="95"/>
        <v/>
      </c>
      <c r="Y118" s="108" t="str">
        <f>IF(AND($AT118&lt;&gt;"",$AB118=1),_xlfn.CONCAT(Y$3,PROPER(_xlfn.XLOOKUP($AZ118,入力キー,入力コード)),IF(OR($BK118="",$BK118=$BI118),_xlfn.CONCAT(Y$4,IF($AZ118=_xlfn.XLOOKUP($AZ118,仮想キートップ,入力キー),Y$7,Y$10),_xlfn.XLOOKUP($AZ118,仮想キートップ,入力コード),Y$13,$BI118,Y$14,_xlfn.XLOOKUP($AZ118,仮想キートップ,キー位置),Y$15,_xlfn.XLOOKUP($AZ118,仮想キートップ,キー位置),Y$17,IF($AZ118=_xlfn.XLOOKUP($AZ118,仮想キートップ,入力キー),Y$12,Y$11),_xlfn.XLOOKUP($AZ118,仮想キートップ,入力コード),Y$13,$BI118,Y$14,_xlfn.XLOOKUP($AZ118,仮想キートップ,キー位置),Y$16,_xlfn.XLOOKUP($AZ118,仮想キートップ,キー位置),IF(COUNTA($AT118:$AT$352)&gt;1,Y$17,Y$18)),_xlfn.CONCAT(Y$4,Y$6,IF($AZ118=_xlfn.XLOOKUP($AZ118,仮想キートップ,入力キー),Y$7,Y$10),_xlfn.XLOOKUP($AZ118,仮想キートップ,入力コード),Y$13,$BI118,Y$14,_xlfn.XLOOKUP($AZ118,仮想キートップ,キー位置),Y$15,_xlfn.XLOOKUP($AZ118,仮想キートップ,キー位置),Y$17,IF($AZ118=_xlfn.XLOOKUP($AZ118,仮想キートップ,入力キー),Y$8,Y$9),_xlfn.XLOOKUP($AZ118,仮想キートップ,入力コード),Y$13,$BI118,Y$14,_xlfn.XLOOKUP($AZ118,仮想キートップ,キー位置),Y$16,_xlfn.XLOOKUP($AZ118,仮想キートップ,キー位置),Y$17,Y$5,IF($AZ118=_xlfn.XLOOKUP($AZ118,仮想キートップ,入力キー),Y$7,Y$10),_xlfn.XLOOKUP($AZ118,仮想キートップ,入力コード),Y$13,$BK118,Y$14,_xlfn.XLOOKUP($AZ118,仮想キートップ,キー位置),Y$15,_xlfn.XLOOKUP($AZ118,仮想キートップ,キー位置),Y$17,IF($AZ118=_xlfn.XLOOKUP($AZ118,仮想キートップ,入力キー),Y$12,Y$11),_xlfn.XLOOKUP($AZ118,仮想キートップ,入力コード),Y$13,$BK118,Y$14,_xlfn.XLOOKUP($AZ118,仮想キートップ,キー位置),Y$16,_xlfn.XLOOKUP($AZ118,仮想キートップ,キー位置),IF(COUNTA($AT118:$AT$352)&gt;1,Y$17,Y$18)))),"")</f>
        <v/>
      </c>
      <c r="Z118" s="325"/>
      <c r="AB118" s="28">
        <f t="shared" si="61"/>
        <v>3</v>
      </c>
      <c r="AC118" s="27" t="str">
        <f t="shared" si="62"/>
        <v>A</v>
      </c>
      <c r="AD118" s="27">
        <f t="shared" si="63"/>
        <v>1</v>
      </c>
      <c r="AE118" s="27">
        <f t="shared" si="64"/>
        <v>0</v>
      </c>
      <c r="AF118" s="34">
        <f t="shared" si="65"/>
        <v>3489660928</v>
      </c>
      <c r="AG118" s="203">
        <f t="shared" si="66"/>
        <v>0</v>
      </c>
      <c r="AH118" s="90"/>
      <c r="AI118" s="466">
        <f t="shared" si="67"/>
        <v>1342177280</v>
      </c>
      <c r="AJ118" s="57" t="str">
        <f t="shared" si="68"/>
        <v>ぐ</v>
      </c>
      <c r="AK118" s="58">
        <f t="shared" si="69"/>
        <v>1</v>
      </c>
      <c r="AL118" s="56">
        <f t="shared" si="70"/>
        <v>2415919104</v>
      </c>
      <c r="AM118" s="57" t="str">
        <f t="shared" si="71"/>
        <v>が</v>
      </c>
      <c r="AN118" s="55">
        <f t="shared" si="72"/>
        <v>1</v>
      </c>
      <c r="AO118" s="466">
        <f t="shared" si="73"/>
        <v>3221225472</v>
      </c>
      <c r="AP118" s="57">
        <f t="shared" si="74"/>
        <v>0</v>
      </c>
      <c r="AQ118" s="58">
        <f t="shared" si="75"/>
        <v>0</v>
      </c>
      <c r="AR118" s="90"/>
      <c r="AS118" s="131">
        <v>345</v>
      </c>
      <c r="AT118" s="2"/>
      <c r="AU118" s="389"/>
      <c r="AV118" s="389"/>
      <c r="AW118" s="13"/>
      <c r="AX118" s="4" t="s">
        <v>296</v>
      </c>
      <c r="AY118" s="16"/>
      <c r="AZ118" s="16" t="s">
        <v>47</v>
      </c>
      <c r="BA118" s="16" t="s">
        <v>65</v>
      </c>
      <c r="BB118" s="115" t="s">
        <v>67</v>
      </c>
      <c r="BC118" s="26" t="s">
        <v>408</v>
      </c>
      <c r="BD118" s="6"/>
      <c r="BE118" s="7"/>
      <c r="BF118" s="15"/>
      <c r="BG118" s="140" t="str">
        <f t="shared" si="76"/>
        <v>{"key_code":"g"},{"key_code":"w"},{"key_code":"a"}</v>
      </c>
      <c r="BH118" s="98"/>
      <c r="BI118" s="140" t="str">
        <f t="shared" si="77"/>
        <v>{"key_code":"g"},{"key_code":"w"},{"key_code":"a"}</v>
      </c>
      <c r="BJ118" s="370"/>
      <c r="BK118" s="371"/>
    </row>
    <row r="119" spans="1:63" ht="21">
      <c r="A119" s="328"/>
      <c r="B119" s="329"/>
      <c r="C119" s="338"/>
      <c r="D119" s="339"/>
      <c r="E119" s="334"/>
      <c r="F119" s="233" t="str">
        <f t="shared" si="78"/>
        <v>{"description":"左濁, く &amp; い → ぐぃ","conditions":[{"type":"variable_unless","name":"USC","value":0},{"type":"variable_unless","name":"KC_F","value":0},{"type":"variable_unless","name":"KC_H","value":0},{"input_sources":[{"language":"ja"}],"type":"input_source_if"},{"input_sources":[{"input_mode_id":"Roman$"}],"type":"input_source_unless"}],"from":{"key_code":"k","modifiers":{"optional":["caps_lock"]}},"to":[{"key_code":"delete_or_backspace"},{"key_code":"g"},{"key_code":"w"},{"key_code":"i"},{"set_variable":{"name":"KC_K","value":1}},{"set_variable":{"name":"USC","value":0}}],"to_after_key_up":[{"set_variable":{"name":"KC_K","value":0}}],"type":"basic"},{"conditions":[{"type":"variable_unless","name":"KC_F","value":0},{"type":"variable_unless","name":"KC_H","value":0},{"input_sources":[{"language":"ja"}],"type":"input_source_if"},{"input_sources":[{"input_mode_id":"Roman$"}],"type":"input_source_unless"}],"from":{"key_code":"k","modifiers":{"optional":["caps_lock"]}},"to":[{"key_code":"g"},{"key_code":"w"},{"key_code":"i"},{"set_variable":{"name":"KC_K","value":1}},{"set_variable":{"name":"USC","value":0}}],"to_after_key_up":[{"set_variable":{"name":"KC_K","value":0}}],"type":"basic"},</v>
      </c>
      <c r="G119" s="101" t="str">
        <f t="shared" si="79"/>
        <v>{"conditions":[{"type":"variable_if","name":"USC","value":2},{"type":"variable_unless","name":"KC_F","value":0},{"type":"variable_unless","name":"KC_K","value":0},{"input_sources":[{"language":"ja"}],"type":"input_source_if"},{"input_sources":[{"input_mode_id":"Roman$"}],"type":"input_source_unless"}],"from":{"key_code":"h","modifiers":{"optional":["caps_lock"]}},"to":[{"key_code":"delete_or_backspace"},{"key_code":"delete_or_backspace"},{"key_code":"g"},{"key_code":"w"},{"key_code":"i"},{"set_variable":{"name":"KC_H","value":1}},{"set_variable":{"name":"USC","value":0}}],"to_after_key_up":[{"set_variable":{"name":"KC_H","value":0}}],"type":"basic"},{"conditions":[{"type":"variable_unless","name":"USC","value":0},{"type":"variable_unless","name":"KC_F","value":0},{"type":"variable_unless","name":"KC_K","value":0},{"input_sources":[{"language":"ja"}],"type":"input_source_if"},{"input_sources":[{"input_mode_id":"Roman$"}],"type":"input_source_unless"}],"from":{"key_code":"h","modifiers":{"optional":["caps_lock"]}},"to":[{"key_code":"delete_or_backspace"},{"key_code":"g"},{"key_code":"w"},{"key_code":"i"},{"set_variable":{"name":"KC_H","value":1}},{"set_variable":{"name":"USC","value":0}}],"to_after_key_up":[{"set_variable":{"name":"KC_H","value":0}}],"type":"basic"},{"conditions":[{"type":"variable_unless","name":"KC_F","value":0},{"type":"variable_unless","name":"KC_K","value":0},{"input_sources":[{"language":"ja"}],"type":"input_source_if"},{"input_sources":[{"input_mode_id":"Roman$"}],"type":"input_source_unless"}],"from":{"key_code":"h","modifiers":{"optional":["caps_lock"]}},"to":[{"key_code":"g"},{"key_code":"w"},{"key_code":"i"},{"set_variable":{"name":"KC_H","value":1}},{"set_variable":{"name":"USC","value":0}}],"to_after_key_up":[{"set_variable":{"name":"KC_H","value":0}}],"type":"basic"},</v>
      </c>
      <c r="H119" s="101" t="str">
        <f t="shared" si="80"/>
        <v>{"conditions":[{"type":"variable_if","name":"USC","value":2},{"type":"variable_unless","name":"KC_H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g"},{"key_code":"w"},{"key_code":"i"},{"set_variable":{"name":"KC_F","value":1}},{"set_variable":{"name":"USC","value":0}}],"to_after_key_up":[{"set_variable":{"name":"KC_F","value":0}}],"type":"basic"},{"conditions":[{"type":"variable_unless","name":"USC","value":0},{"type":"variable_unless","name":"KC_H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delete_or_backspace"},{"key_code":"g"},{"key_code":"w"},{"key_code":"i"},{"set_variable":{"name":"KC_F","value":1}},{"set_variable":{"name":"USC","value":0}}],"to_after_key_up":[{"set_variable":{"name":"KC_F","value":0}}],"type":"basic"},{"conditions":[{"type":"variable_unless","name":"KC_H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g"},{"key_code":"w"},{"key_code":"i"},{"set_variable":{"name":"KC_F","value":1}},{"set_variable":{"name":"USC","value":0}}],"to_after_key_up":[{"set_variable":{"name":"KC_F","value":0}}],"type":"basic"},</v>
      </c>
      <c r="I119" s="101" t="str">
        <f t="shared" si="81"/>
        <v/>
      </c>
      <c r="J119" s="101" t="str">
        <f t="shared" si="82"/>
        <v/>
      </c>
      <c r="K119" s="101" t="str">
        <f t="shared" si="83"/>
        <v/>
      </c>
      <c r="L119" s="101" t="str">
        <f t="shared" si="84"/>
        <v/>
      </c>
      <c r="M119" s="101" t="str">
        <f t="shared" si="85"/>
        <v/>
      </c>
      <c r="N119" s="101" t="str">
        <f t="shared" si="86"/>
        <v/>
      </c>
      <c r="O119" s="101" t="str">
        <f t="shared" si="87"/>
        <v/>
      </c>
      <c r="P119" s="101" t="str">
        <f t="shared" si="88"/>
        <v/>
      </c>
      <c r="Q119" s="101" t="str">
        <f t="shared" si="89"/>
        <v/>
      </c>
      <c r="R119" s="101" t="str">
        <f t="shared" si="90"/>
        <v/>
      </c>
      <c r="S119" s="101" t="str">
        <f t="shared" si="91"/>
        <v/>
      </c>
      <c r="T119" s="101" t="str">
        <f t="shared" si="92"/>
        <v/>
      </c>
      <c r="U119" s="329"/>
      <c r="V119" s="107" t="str">
        <f t="shared" si="93"/>
        <v/>
      </c>
      <c r="W119" s="101" t="str">
        <f t="shared" si="94"/>
        <v/>
      </c>
      <c r="X119" s="101" t="str">
        <f t="shared" si="95"/>
        <v/>
      </c>
      <c r="Y119" s="108" t="str">
        <f>IF(AND($AT119&lt;&gt;"",$AB119=1),_xlfn.CONCAT(Y$3,PROPER(_xlfn.XLOOKUP($AZ119,入力キー,入力コード)),IF(OR($BK119="",$BK119=$BI119),_xlfn.CONCAT(Y$4,IF($AZ119=_xlfn.XLOOKUP($AZ119,仮想キートップ,入力キー),Y$7,Y$10),_xlfn.XLOOKUP($AZ119,仮想キートップ,入力コード),Y$13,$BI119,Y$14,_xlfn.XLOOKUP($AZ119,仮想キートップ,キー位置),Y$15,_xlfn.XLOOKUP($AZ119,仮想キートップ,キー位置),Y$17,IF($AZ119=_xlfn.XLOOKUP($AZ119,仮想キートップ,入力キー),Y$12,Y$11),_xlfn.XLOOKUP($AZ119,仮想キートップ,入力コード),Y$13,$BI119,Y$14,_xlfn.XLOOKUP($AZ119,仮想キートップ,キー位置),Y$16,_xlfn.XLOOKUP($AZ119,仮想キートップ,キー位置),IF(COUNTA($AT119:$AT$352)&gt;1,Y$17,Y$18)),_xlfn.CONCAT(Y$4,Y$6,IF($AZ119=_xlfn.XLOOKUP($AZ119,仮想キートップ,入力キー),Y$7,Y$10),_xlfn.XLOOKUP($AZ119,仮想キートップ,入力コード),Y$13,$BI119,Y$14,_xlfn.XLOOKUP($AZ119,仮想キートップ,キー位置),Y$15,_xlfn.XLOOKUP($AZ119,仮想キートップ,キー位置),Y$17,IF($AZ119=_xlfn.XLOOKUP($AZ119,仮想キートップ,入力キー),Y$8,Y$9),_xlfn.XLOOKUP($AZ119,仮想キートップ,入力コード),Y$13,$BI119,Y$14,_xlfn.XLOOKUP($AZ119,仮想キートップ,キー位置),Y$16,_xlfn.XLOOKUP($AZ119,仮想キートップ,キー位置),Y$17,Y$5,IF($AZ119=_xlfn.XLOOKUP($AZ119,仮想キートップ,入力キー),Y$7,Y$10),_xlfn.XLOOKUP($AZ119,仮想キートップ,入力コード),Y$13,$BK119,Y$14,_xlfn.XLOOKUP($AZ119,仮想キートップ,キー位置),Y$15,_xlfn.XLOOKUP($AZ119,仮想キートップ,キー位置),Y$17,IF($AZ119=_xlfn.XLOOKUP($AZ119,仮想キートップ,入力キー),Y$12,Y$11),_xlfn.XLOOKUP($AZ119,仮想キートップ,入力コード),Y$13,$BK119,Y$14,_xlfn.XLOOKUP($AZ119,仮想キートップ,キー位置),Y$16,_xlfn.XLOOKUP($AZ119,仮想キートップ,キー位置),IF(COUNTA($AT119:$AT$352)&gt;1,Y$17,Y$18)))),"")</f>
        <v/>
      </c>
      <c r="Z119" s="325"/>
      <c r="AB119" s="28">
        <f t="shared" si="61"/>
        <v>3</v>
      </c>
      <c r="AC119" s="27" t="str">
        <f t="shared" si="62"/>
        <v>A</v>
      </c>
      <c r="AD119" s="27">
        <f t="shared" si="63"/>
        <v>1</v>
      </c>
      <c r="AE119" s="27">
        <f t="shared" si="64"/>
        <v>0</v>
      </c>
      <c r="AF119" s="34">
        <f t="shared" si="65"/>
        <v>5637144576</v>
      </c>
      <c r="AG119" s="203">
        <f t="shared" si="66"/>
        <v>0</v>
      </c>
      <c r="AH119" s="90"/>
      <c r="AI119" s="466">
        <f t="shared" si="67"/>
        <v>1342177280</v>
      </c>
      <c r="AJ119" s="57" t="str">
        <f t="shared" si="68"/>
        <v>ぐ</v>
      </c>
      <c r="AK119" s="58">
        <f t="shared" si="69"/>
        <v>1</v>
      </c>
      <c r="AL119" s="56">
        <f t="shared" si="70"/>
        <v>4563402752</v>
      </c>
      <c r="AM119" s="57" t="str">
        <f t="shared" si="71"/>
        <v/>
      </c>
      <c r="AN119" s="55">
        <f t="shared" si="72"/>
        <v>0</v>
      </c>
      <c r="AO119" s="466">
        <f t="shared" si="73"/>
        <v>5368709120</v>
      </c>
      <c r="AP119" s="57" t="str">
        <f t="shared" si="74"/>
        <v/>
      </c>
      <c r="AQ119" s="58">
        <f t="shared" si="75"/>
        <v>0</v>
      </c>
      <c r="AR119" s="90"/>
      <c r="AS119" s="131">
        <v>346</v>
      </c>
      <c r="AT119" s="2"/>
      <c r="AU119" s="389"/>
      <c r="AV119" s="389"/>
      <c r="AW119" s="13"/>
      <c r="AX119" s="4" t="s">
        <v>296</v>
      </c>
      <c r="AY119" s="16"/>
      <c r="AZ119" s="16" t="s">
        <v>47</v>
      </c>
      <c r="BA119" s="16" t="s">
        <v>65</v>
      </c>
      <c r="BB119" s="115" t="s">
        <v>69</v>
      </c>
      <c r="BC119" s="26" t="s">
        <v>409</v>
      </c>
      <c r="BD119" s="6"/>
      <c r="BE119" s="7"/>
      <c r="BF119" s="15"/>
      <c r="BG119" s="140" t="str">
        <f t="shared" si="76"/>
        <v>{"key_code":"g"},{"key_code":"w"},{"key_code":"i"}</v>
      </c>
      <c r="BH119" s="98"/>
      <c r="BI119" s="140" t="str">
        <f t="shared" si="77"/>
        <v>{"key_code":"g"},{"key_code":"w"},{"key_code":"i"}</v>
      </c>
      <c r="BJ119" s="370"/>
      <c r="BK119" s="371"/>
    </row>
    <row r="120" spans="1:63" ht="21">
      <c r="A120" s="328"/>
      <c r="B120" s="329"/>
      <c r="C120" s="338"/>
      <c r="D120" s="339"/>
      <c r="E120" s="334"/>
      <c r="F120" s="233" t="str">
        <f t="shared" si="78"/>
        <v>{"description":"左濁, く &amp; え → ぐぇ","conditions":[{"type":"variable_unless","name":"USC","value":0},{"type":"variable_unless","name":"KC_F","value":0},{"type":"variable_unless","name":"KC_H","value":0},{"input_sources":[{"language":"ja"}],"type":"input_source_if"},{"input_sources":[{"input_mode_id":"Roman$"}],"type":"input_source_unless"}],"from":{"key_code":"o","modifiers":{"optional":["caps_lock"]}},"to":[{"key_code":"delete_or_backspace"},{"key_code":"g"},{"key_code":"w"},{"key_code":"e"},{"set_variable":{"name":"KC_O","value":1}},{"set_variable":{"name":"USC","value":0}}],"to_after_key_up":[{"set_variable":{"name":"KC_O","value":0}}],"type":"basic"},{"conditions":[{"type":"variable_unless","name":"KC_F","value":0},{"type":"variable_unless","name":"KC_H","value":0},{"input_sources":[{"language":"ja"}],"type":"input_source_if"},{"input_sources":[{"input_mode_id":"Roman$"}],"type":"input_source_unless"}],"from":{"key_code":"o","modifiers":{"optional":["caps_lock"]}},"to":[{"key_code":"g"},{"key_code":"w"},{"key_code":"e"},{"set_variable":{"name":"KC_O","value":1}},{"set_variable":{"name":"USC","value":0}}],"to_after_key_up":[{"set_variable":{"name":"KC_O","value":0}}],"type":"basic"},</v>
      </c>
      <c r="G120" s="101" t="str">
        <f t="shared" si="79"/>
        <v>{"conditions":[{"type":"variable_unless","name":"USC","value":0},{"type":"variable_unless","name":"KC_F","value":0},{"type":"variable_unless","name":"KC_O","value":0},{"input_sources":[{"language":"ja"}],"type":"input_source_if"},{"input_sources":[{"input_mode_id":"Roman$"}],"type":"input_source_unless"}],"from":{"key_code":"h","modifiers":{"optional":["caps_lock"]}},"to":[{"key_code":"delete_or_backspace"},{"key_code":"g"},{"key_code":"w"},{"key_code":"e"},{"set_variable":{"name":"KC_H","value":1}},{"set_variable":{"name":"USC","value":0}}],"to_after_key_up":[{"set_variable":{"name":"KC_H","value":0}}],"type":"basic"},{"conditions":[{"type":"variable_unless","name":"KC_F","value":0},{"type":"variable_unless","name":"KC_O","value":0},{"input_sources":[{"language":"ja"}],"type":"input_source_if"},{"input_sources":[{"input_mode_id":"Roman$"}],"type":"input_source_unless"}],"from":{"key_code":"h","modifiers":{"optional":["caps_lock"]}},"to":[{"key_code":"g"},{"key_code":"w"},{"key_code":"e"},{"set_variable":{"name":"KC_H","value":1}},{"set_variable":{"name":"USC","value":0}}],"to_after_key_up":[{"set_variable":{"name":"KC_H","value":0}}],"type":"basic"},</v>
      </c>
      <c r="H120" s="101" t="str">
        <f t="shared" si="80"/>
        <v>{"conditions":[{"type":"variable_if","name":"USC","value":2},{"type":"variable_unless","name":"KC_H","value":0},{"type":"variable_unless","name":"KC_O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g"},{"key_code":"w"},{"key_code":"e"},{"set_variable":{"name":"KC_F","value":1}},{"set_variable":{"name":"USC","value":0}}],"to_after_key_up":[{"set_variable":{"name":"KC_F","value":0}}],"type":"basic"},{"conditions":[{"type":"variable_unless","name":"USC","value":0},{"type":"variable_unless","name":"KC_H","value":0},{"type":"variable_unless","name":"KC_O","value":0},{"input_sources":[{"language":"ja"}],"type":"input_source_if"},{"input_sources":[{"input_mode_id":"Roman$"}],"type":"input_source_unless"}],"from":{"key_code":"f","modifiers":{"optional":["caps_lock"]}},"to":[{"key_code":"delete_or_backspace"},{"key_code":"g"},{"key_code":"w"},{"key_code":"e"},{"set_variable":{"name":"KC_F","value":1}},{"set_variable":{"name":"USC","value":0}}],"to_after_key_up":[{"set_variable":{"name":"KC_F","value":0}}],"type":"basic"},{"conditions":[{"type":"variable_unless","name":"KC_H","value":0},{"type":"variable_unless","name":"KC_O","value":0},{"input_sources":[{"language":"ja"}],"type":"input_source_if"},{"input_sources":[{"input_mode_id":"Roman$"}],"type":"input_source_unless"}],"from":{"key_code":"f","modifiers":{"optional":["caps_lock"]}},"to":[{"key_code":"g"},{"key_code":"w"},{"key_code":"e"},{"set_variable":{"name":"KC_F","value":1}},{"set_variable":{"name":"USC","value":0}}],"to_after_key_up":[{"set_variable":{"name":"KC_F","value":0}}],"type":"basic"},</v>
      </c>
      <c r="I120" s="101" t="str">
        <f t="shared" si="81"/>
        <v/>
      </c>
      <c r="J120" s="101" t="str">
        <f t="shared" si="82"/>
        <v/>
      </c>
      <c r="K120" s="101" t="str">
        <f t="shared" si="83"/>
        <v/>
      </c>
      <c r="L120" s="101" t="str">
        <f t="shared" si="84"/>
        <v/>
      </c>
      <c r="M120" s="101" t="str">
        <f t="shared" si="85"/>
        <v/>
      </c>
      <c r="N120" s="101" t="str">
        <f t="shared" si="86"/>
        <v/>
      </c>
      <c r="O120" s="101" t="str">
        <f t="shared" si="87"/>
        <v/>
      </c>
      <c r="P120" s="101" t="str">
        <f t="shared" si="88"/>
        <v/>
      </c>
      <c r="Q120" s="101" t="str">
        <f t="shared" si="89"/>
        <v/>
      </c>
      <c r="R120" s="101" t="str">
        <f t="shared" si="90"/>
        <v/>
      </c>
      <c r="S120" s="101" t="str">
        <f t="shared" si="91"/>
        <v/>
      </c>
      <c r="T120" s="101" t="str">
        <f t="shared" si="92"/>
        <v/>
      </c>
      <c r="U120" s="329"/>
      <c r="V120" s="107" t="str">
        <f t="shared" si="93"/>
        <v/>
      </c>
      <c r="W120" s="101" t="str">
        <f t="shared" si="94"/>
        <v/>
      </c>
      <c r="X120" s="101" t="str">
        <f t="shared" si="95"/>
        <v/>
      </c>
      <c r="Y120" s="108" t="str">
        <f>IF(AND($AT120&lt;&gt;"",$AB120=1),_xlfn.CONCAT(Y$3,PROPER(_xlfn.XLOOKUP($AZ120,入力キー,入力コード)),IF(OR($BK120="",$BK120=$BI120),_xlfn.CONCAT(Y$4,IF($AZ120=_xlfn.XLOOKUP($AZ120,仮想キートップ,入力キー),Y$7,Y$10),_xlfn.XLOOKUP($AZ120,仮想キートップ,入力コード),Y$13,$BI120,Y$14,_xlfn.XLOOKUP($AZ120,仮想キートップ,キー位置),Y$15,_xlfn.XLOOKUP($AZ120,仮想キートップ,キー位置),Y$17,IF($AZ120=_xlfn.XLOOKUP($AZ120,仮想キートップ,入力キー),Y$12,Y$11),_xlfn.XLOOKUP($AZ120,仮想キートップ,入力コード),Y$13,$BI120,Y$14,_xlfn.XLOOKUP($AZ120,仮想キートップ,キー位置),Y$16,_xlfn.XLOOKUP($AZ120,仮想キートップ,キー位置),IF(COUNTA($AT120:$AT$352)&gt;1,Y$17,Y$18)),_xlfn.CONCAT(Y$4,Y$6,IF($AZ120=_xlfn.XLOOKUP($AZ120,仮想キートップ,入力キー),Y$7,Y$10),_xlfn.XLOOKUP($AZ120,仮想キートップ,入力コード),Y$13,$BI120,Y$14,_xlfn.XLOOKUP($AZ120,仮想キートップ,キー位置),Y$15,_xlfn.XLOOKUP($AZ120,仮想キートップ,キー位置),Y$17,IF($AZ120=_xlfn.XLOOKUP($AZ120,仮想キートップ,入力キー),Y$8,Y$9),_xlfn.XLOOKUP($AZ120,仮想キートップ,入力コード),Y$13,$BI120,Y$14,_xlfn.XLOOKUP($AZ120,仮想キートップ,キー位置),Y$16,_xlfn.XLOOKUP($AZ120,仮想キートップ,キー位置),Y$17,Y$5,IF($AZ120=_xlfn.XLOOKUP($AZ120,仮想キートップ,入力キー),Y$7,Y$10),_xlfn.XLOOKUP($AZ120,仮想キートップ,入力コード),Y$13,$BK120,Y$14,_xlfn.XLOOKUP($AZ120,仮想キートップ,キー位置),Y$15,_xlfn.XLOOKUP($AZ120,仮想キートップ,キー位置),Y$17,IF($AZ120=_xlfn.XLOOKUP($AZ120,仮想キートップ,入力キー),Y$12,Y$11),_xlfn.XLOOKUP($AZ120,仮想キートップ,入力コード),Y$13,$BK120,Y$14,_xlfn.XLOOKUP($AZ120,仮想キートップ,キー位置),Y$16,_xlfn.XLOOKUP($AZ120,仮想キートップ,キー位置),IF(COUNTA($AT120:$AT$352)&gt;1,Y$17,Y$18)))),"")</f>
        <v/>
      </c>
      <c r="Z120" s="325"/>
      <c r="AB120" s="28">
        <f t="shared" si="61"/>
        <v>3</v>
      </c>
      <c r="AC120" s="27" t="str">
        <f t="shared" si="62"/>
        <v>A</v>
      </c>
      <c r="AD120" s="27">
        <f t="shared" si="63"/>
        <v>1</v>
      </c>
      <c r="AE120" s="27">
        <f t="shared" si="64"/>
        <v>0</v>
      </c>
      <c r="AF120" s="34">
        <f t="shared" si="65"/>
        <v>1344274432</v>
      </c>
      <c r="AG120" s="203">
        <f t="shared" si="66"/>
        <v>0</v>
      </c>
      <c r="AH120" s="90"/>
      <c r="AI120" s="466">
        <f t="shared" si="67"/>
        <v>1342177280</v>
      </c>
      <c r="AJ120" s="57" t="str">
        <f t="shared" si="68"/>
        <v>ぐ</v>
      </c>
      <c r="AK120" s="58">
        <f t="shared" si="69"/>
        <v>1</v>
      </c>
      <c r="AL120" s="56">
        <f t="shared" si="70"/>
        <v>270532608</v>
      </c>
      <c r="AM120" s="57" t="str">
        <f t="shared" si="71"/>
        <v>ず</v>
      </c>
      <c r="AN120" s="55">
        <f t="shared" si="72"/>
        <v>1</v>
      </c>
      <c r="AO120" s="466">
        <f t="shared" si="73"/>
        <v>1075838976</v>
      </c>
      <c r="AP120" s="57" t="str">
        <f t="shared" si="74"/>
        <v/>
      </c>
      <c r="AQ120" s="58">
        <f t="shared" si="75"/>
        <v>0</v>
      </c>
      <c r="AR120" s="90"/>
      <c r="AS120" s="131">
        <v>347</v>
      </c>
      <c r="AT120" s="2"/>
      <c r="AU120" s="389"/>
      <c r="AV120" s="389"/>
      <c r="AW120" s="13"/>
      <c r="AX120" s="4" t="s">
        <v>296</v>
      </c>
      <c r="AY120" s="16"/>
      <c r="AZ120" s="16" t="s">
        <v>47</v>
      </c>
      <c r="BA120" s="16" t="s">
        <v>65</v>
      </c>
      <c r="BB120" s="115" t="s">
        <v>20</v>
      </c>
      <c r="BC120" s="26" t="s">
        <v>410</v>
      </c>
      <c r="BD120" s="6"/>
      <c r="BE120" s="7"/>
      <c r="BF120" s="15"/>
      <c r="BG120" s="140" t="str">
        <f t="shared" si="76"/>
        <v>{"key_code":"g"},{"key_code":"w"},{"key_code":"e"}</v>
      </c>
      <c r="BH120" s="98"/>
      <c r="BI120" s="140" t="str">
        <f t="shared" si="77"/>
        <v>{"key_code":"g"},{"key_code":"w"},{"key_code":"e"}</v>
      </c>
      <c r="BJ120" s="370"/>
      <c r="BK120" s="371"/>
    </row>
    <row r="121" spans="1:63" ht="21">
      <c r="A121" s="328"/>
      <c r="B121" s="329"/>
      <c r="C121" s="338"/>
      <c r="D121" s="339"/>
      <c r="E121" s="334"/>
      <c r="F121" s="233" t="str">
        <f t="shared" si="78"/>
        <v>{"description":"左濁, く &amp; お → ぐぉ","conditions":[{"type":"variable_unless","name":"USC","value":0},{"type":"variable_unless","name":"KC_F","value":0},{"type":"variable_unless","name":"KC_H","value":0},{"input_sources":[{"language":"ja"}],"type":"input_source_if"},{"input_sources":[{"input_mode_id":"Roman$"}],"type":"input_source_unless"}],"from":{"key_code":"n","modifiers":{"optional":["caps_lock"]}},"to":[{"key_code":"delete_or_backspace"},{"key_code":"g"},{"key_code":"w"},{"key_code":"o"},{"set_variable":{"name":"KC_N","value":1}},{"set_variable":{"name":"USC","value":0}}],"to_after_key_up":[{"set_variable":{"name":"KC_N","value":0}}],"type":"basic"},{"conditions":[{"type":"variable_unless","name":"KC_F","value":0},{"type":"variable_unless","name":"KC_H","value":0},{"input_sources":[{"language":"ja"}],"type":"input_source_if"},{"input_sources":[{"input_mode_id":"Roman$"}],"type":"input_source_unless"}],"from":{"key_code":"n","modifiers":{"optional":["caps_lock"]}},"to":[{"key_code":"g"},{"key_code":"w"},{"key_code":"o"},{"set_variable":{"name":"KC_N","value":1}},{"set_variable":{"name":"USC","value":0}}],"to_after_key_up":[{"set_variable":{"name":"KC_N","value":0}}],"type":"basic"},</v>
      </c>
      <c r="G121" s="101" t="str">
        <f t="shared" si="79"/>
        <v>{"conditions":[{"type":"variable_unless","name":"USC","value":0},{"type":"variable_unless","name":"KC_F","value":0},{"type":"variable_unless","name":"KC_N","value":0},{"input_sources":[{"language":"ja"}],"type":"input_source_if"},{"input_sources":[{"input_mode_id":"Roman$"}],"type":"input_source_unless"}],"from":{"key_code":"h","modifiers":{"optional":["caps_lock"]}},"to":[{"key_code":"delete_or_backspace"},{"key_code":"g"},{"key_code":"w"},{"key_code":"o"},{"set_variable":{"name":"KC_H","value":1}},{"set_variable":{"name":"USC","value":0}}],"to_after_key_up":[{"set_variable":{"name":"KC_H","value":0}}],"type":"basic"},{"conditions":[{"type":"variable_unless","name":"KC_F","value":0},{"type":"variable_unless","name":"KC_N","value":0},{"input_sources":[{"language":"ja"}],"type":"input_source_if"},{"input_sources":[{"input_mode_id":"Roman$"}],"type":"input_source_unless"}],"from":{"key_code":"h","modifiers":{"optional":["caps_lock"]}},"to":[{"key_code":"g"},{"key_code":"w"},{"key_code":"o"},{"set_variable":{"name":"KC_H","value":1}},{"set_variable":{"name":"USC","value":0}}],"to_after_key_up":[{"set_variable":{"name":"KC_H","value":0}}],"type":"basic"},</v>
      </c>
      <c r="H121" s="101" t="str">
        <f t="shared" si="80"/>
        <v>{"conditions":[{"type":"variable_if","name":"USC","value":2},{"type":"variable_unless","name":"KC_H","value":0},{"type":"variable_unless","name":"KC_N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g"},{"key_code":"w"},{"key_code":"o"},{"set_variable":{"name":"KC_F","value":1}},{"set_variable":{"name":"USC","value":0}}],"to_after_key_up":[{"set_variable":{"name":"KC_F","value":0}}],"type":"basic"},{"conditions":[{"type":"variable_unless","name":"USC","value":0},{"type":"variable_unless","name":"KC_H","value":0},{"type":"variable_unless","name":"KC_N","value":0},{"input_sources":[{"language":"ja"}],"type":"input_source_if"},{"input_sources":[{"input_mode_id":"Roman$"}],"type":"input_source_unless"}],"from":{"key_code":"f","modifiers":{"optional":["caps_lock"]}},"to":[{"key_code":"delete_or_backspace"},{"key_code":"g"},{"key_code":"w"},{"key_code":"o"},{"set_variable":{"name":"KC_F","value":1}},{"set_variable":{"name":"USC","value":0}}],"to_after_key_up":[{"set_variable":{"name":"KC_F","value":0}}],"type":"basic"},{"conditions":[{"type":"variable_unless","name":"KC_H","value":0},{"type":"variable_unless","name":"KC_N","value":0},{"input_sources":[{"language":"ja"}],"type":"input_source_if"},{"input_sources":[{"input_mode_id":"Roman$"}],"type":"input_source_unless"}],"from":{"key_code":"f","modifiers":{"optional":["caps_lock"]}},"to":[{"key_code":"g"},{"key_code":"w"},{"key_code":"o"},{"set_variable":{"name":"KC_F","value":1}},{"set_variable":{"name":"USC","value":0}}],"to_after_key_up":[{"set_variable":{"name":"KC_F","value":0}}],"type":"basic"},</v>
      </c>
      <c r="I121" s="101" t="str">
        <f t="shared" si="81"/>
        <v/>
      </c>
      <c r="J121" s="101" t="str">
        <f t="shared" si="82"/>
        <v/>
      </c>
      <c r="K121" s="101" t="str">
        <f t="shared" si="83"/>
        <v/>
      </c>
      <c r="L121" s="101" t="str">
        <f t="shared" si="84"/>
        <v/>
      </c>
      <c r="M121" s="101" t="str">
        <f t="shared" si="85"/>
        <v/>
      </c>
      <c r="N121" s="101" t="str">
        <f t="shared" si="86"/>
        <v/>
      </c>
      <c r="O121" s="101" t="str">
        <f t="shared" si="87"/>
        <v/>
      </c>
      <c r="P121" s="101" t="str">
        <f t="shared" si="88"/>
        <v/>
      </c>
      <c r="Q121" s="101" t="str">
        <f t="shared" si="89"/>
        <v/>
      </c>
      <c r="R121" s="101" t="str">
        <f t="shared" si="90"/>
        <v/>
      </c>
      <c r="S121" s="101" t="str">
        <f t="shared" si="91"/>
        <v/>
      </c>
      <c r="T121" s="101" t="str">
        <f t="shared" si="92"/>
        <v/>
      </c>
      <c r="U121" s="329"/>
      <c r="V121" s="107" t="str">
        <f t="shared" si="93"/>
        <v/>
      </c>
      <c r="W121" s="101" t="str">
        <f t="shared" si="94"/>
        <v/>
      </c>
      <c r="X121" s="101" t="str">
        <f t="shared" si="95"/>
        <v/>
      </c>
      <c r="Y121" s="108" t="str">
        <f>IF(AND($AT121&lt;&gt;"",$AB121=1),_xlfn.CONCAT(Y$3,PROPER(_xlfn.XLOOKUP($AZ121,入力キー,入力コード)),IF(OR($BK121="",$BK121=$BI121),_xlfn.CONCAT(Y$4,IF($AZ121=_xlfn.XLOOKUP($AZ121,仮想キートップ,入力キー),Y$7,Y$10),_xlfn.XLOOKUP($AZ121,仮想キートップ,入力コード),Y$13,$BI121,Y$14,_xlfn.XLOOKUP($AZ121,仮想キートップ,キー位置),Y$15,_xlfn.XLOOKUP($AZ121,仮想キートップ,キー位置),Y$17,IF($AZ121=_xlfn.XLOOKUP($AZ121,仮想キートップ,入力キー),Y$12,Y$11),_xlfn.XLOOKUP($AZ121,仮想キートップ,入力コード),Y$13,$BI121,Y$14,_xlfn.XLOOKUP($AZ121,仮想キートップ,キー位置),Y$16,_xlfn.XLOOKUP($AZ121,仮想キートップ,キー位置),IF(COUNTA($AT121:$AT$352)&gt;1,Y$17,Y$18)),_xlfn.CONCAT(Y$4,Y$6,IF($AZ121=_xlfn.XLOOKUP($AZ121,仮想キートップ,入力キー),Y$7,Y$10),_xlfn.XLOOKUP($AZ121,仮想キートップ,入力コード),Y$13,$BI121,Y$14,_xlfn.XLOOKUP($AZ121,仮想キートップ,キー位置),Y$15,_xlfn.XLOOKUP($AZ121,仮想キートップ,キー位置),Y$17,IF($AZ121=_xlfn.XLOOKUP($AZ121,仮想キートップ,入力キー),Y$8,Y$9),_xlfn.XLOOKUP($AZ121,仮想キートップ,入力コード),Y$13,$BI121,Y$14,_xlfn.XLOOKUP($AZ121,仮想キートップ,キー位置),Y$16,_xlfn.XLOOKUP($AZ121,仮想キートップ,キー位置),Y$17,Y$5,IF($AZ121=_xlfn.XLOOKUP($AZ121,仮想キートップ,入力キー),Y$7,Y$10),_xlfn.XLOOKUP($AZ121,仮想キートップ,入力コード),Y$13,$BK121,Y$14,_xlfn.XLOOKUP($AZ121,仮想キートップ,キー位置),Y$15,_xlfn.XLOOKUP($AZ121,仮想キートップ,キー位置),Y$17,IF($AZ121=_xlfn.XLOOKUP($AZ121,仮想キートップ,入力キー),Y$12,Y$11),_xlfn.XLOOKUP($AZ121,仮想キートップ,入力コード),Y$13,$BK121,Y$14,_xlfn.XLOOKUP($AZ121,仮想キートップ,キー位置),Y$16,_xlfn.XLOOKUP($AZ121,仮想キートップ,キー位置),IF(COUNTA($AT121:$AT$352)&gt;1,Y$17,Y$18)))),"")</f>
        <v/>
      </c>
      <c r="Z121" s="325"/>
      <c r="AB121" s="28">
        <f t="shared" si="61"/>
        <v>3</v>
      </c>
      <c r="AC121" s="27" t="str">
        <f t="shared" si="62"/>
        <v>A</v>
      </c>
      <c r="AD121" s="27">
        <f t="shared" si="63"/>
        <v>1</v>
      </c>
      <c r="AE121" s="27">
        <f t="shared" si="64"/>
        <v>0</v>
      </c>
      <c r="AF121" s="34">
        <f t="shared" si="65"/>
        <v>4399388688384</v>
      </c>
      <c r="AG121" s="203">
        <f t="shared" si="66"/>
        <v>0</v>
      </c>
      <c r="AH121" s="90"/>
      <c r="AI121" s="466">
        <f t="shared" si="67"/>
        <v>1342177280</v>
      </c>
      <c r="AJ121" s="57" t="str">
        <f t="shared" si="68"/>
        <v>ぐ</v>
      </c>
      <c r="AK121" s="58">
        <f t="shared" si="69"/>
        <v>1</v>
      </c>
      <c r="AL121" s="56">
        <f t="shared" si="70"/>
        <v>4398314946560</v>
      </c>
      <c r="AM121" s="57" t="str">
        <f t="shared" si="71"/>
        <v>だ</v>
      </c>
      <c r="AN121" s="55">
        <f t="shared" si="72"/>
        <v>1</v>
      </c>
      <c r="AO121" s="466">
        <f t="shared" si="73"/>
        <v>4399120252928</v>
      </c>
      <c r="AP121" s="57" t="str">
        <f t="shared" si="74"/>
        <v/>
      </c>
      <c r="AQ121" s="58">
        <f t="shared" si="75"/>
        <v>0</v>
      </c>
      <c r="AR121" s="90"/>
      <c r="AS121" s="131">
        <v>348</v>
      </c>
      <c r="AT121" s="2"/>
      <c r="AU121" s="389"/>
      <c r="AV121" s="389"/>
      <c r="AW121" s="13"/>
      <c r="AX121" s="4" t="s">
        <v>296</v>
      </c>
      <c r="AY121" s="16"/>
      <c r="AZ121" s="16" t="s">
        <v>47</v>
      </c>
      <c r="BA121" s="16" t="s">
        <v>65</v>
      </c>
      <c r="BB121" s="115" t="s">
        <v>79</v>
      </c>
      <c r="BC121" s="26" t="s">
        <v>411</v>
      </c>
      <c r="BD121" s="6"/>
      <c r="BE121" s="7"/>
      <c r="BF121" s="15"/>
      <c r="BG121" s="140" t="str">
        <f t="shared" si="76"/>
        <v>{"key_code":"g"},{"key_code":"w"},{"key_code":"o"}</v>
      </c>
      <c r="BH121" s="98"/>
      <c r="BI121" s="140" t="str">
        <f t="shared" si="77"/>
        <v>{"key_code":"g"},{"key_code":"w"},{"key_code":"o"}</v>
      </c>
      <c r="BJ121" s="370"/>
      <c r="BK121" s="371"/>
    </row>
    <row r="122" spans="1:63" ht="42">
      <c r="A122" s="328"/>
      <c r="B122" s="329"/>
      <c r="C122" s="338"/>
      <c r="D122" s="339"/>
      <c r="E122" s="334"/>
      <c r="F122" s="233" t="str">
        <f t="shared" si="78"/>
        <v>{"description":"左濁, く &amp; わ → ぐゎ","conditions":[{"type":"variable_unless","name":"USC","value":0},{"type":"variable_unless","name":"KC_F","value":0},{"type":"variable_unless","name":"KC_H","value":0},{"input_sources":[{"language":"ja"}],"type":"input_source_if"},{"input_sources":[{"input_mode_id":"Roman$"}],"type":"input_source_unless"}],"from":{"key_code":"l","modifiers":{"optional":["caps_lock"]}},"to":[{"key_code":"delete_or_backspace"},{"key_code":"g"},{"key_code":"w"},{"key_code":"w"},{"set_variable":{"name":"KC_L","value":1}},{"set_variable":{"name":"USC","value":0}}],"to_after_key_up":[{"set_variable":{"name":"KC_L","value":0}}],"type":"basic"},{"conditions":[{"type":"variable_unless","name":"KC_F","value":0},{"type":"variable_unless","name":"KC_H","value":0},{"input_sources":[{"language":"ja"}],"type":"input_source_if"},{"input_sources":[{"input_mode_id":"Roman$"}],"type":"input_source_unless"}],"from":{"key_code":"l","modifiers":{"optional":["caps_lock"]}},"to":[{"key_code":"g"},{"key_code":"w"},{"key_code":"w"},{"set_variable":{"name":"KC_L","value":1}},{"set_variable":{"name":"USC","value":0}}],"to_after_key_up":[{"set_variable":{"name":"KC_L","value":0}}],"type":"basic"},</v>
      </c>
      <c r="G122" s="101" t="str">
        <f t="shared" si="79"/>
        <v>{"conditions":[{"type":"variable_unless","name":"USC","value":0},{"type":"variable_unless","name":"KC_F","value":0},{"type":"variable_unless","name":"KC_L","value":0},{"input_sources":[{"language":"ja"}],"type":"input_source_if"},{"input_sources":[{"input_mode_id":"Roman$"}],"type":"input_source_unless"}],"from":{"key_code":"h","modifiers":{"optional":["caps_lock"]}},"to":[{"key_code":"delete_or_backspace"},{"key_code":"g"},{"key_code":"w"},{"key_code":"w"},{"set_variable":{"name":"KC_H","value":1}},{"set_variable":{"name":"USC","value":0}}],"to_after_key_up":[{"set_variable":{"name":"KC_H","value":0}}],"type":"basic"},{"conditions":[{"type":"variable_unless","name":"KC_F","value":0},{"type":"variable_unless","name":"KC_L","value":0},{"input_sources":[{"language":"ja"}],"type":"input_source_if"},{"input_sources":[{"input_mode_id":"Roman$"}],"type":"input_source_unless"}],"from":{"key_code":"h","modifiers":{"optional":["caps_lock"]}},"to":[{"key_code":"g"},{"key_code":"w"},{"key_code":"w"},{"set_variable":{"name":"KC_H","value":1}},{"set_variable":{"name":"USC","value":0}}],"to_after_key_up":[{"set_variable":{"name":"KC_H","value":0}}],"type":"basic"},</v>
      </c>
      <c r="H122" s="101" t="str">
        <f t="shared" si="80"/>
        <v>{"conditions":[{"type":"variable_if","name":"USC","value":2},{"type":"variable_unless","name":"KC_H","value":0},{"type":"variable_unless","name":"KC_L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g"},{"key_code":"w"},{"key_code":"w"},{"set_variable":{"name":"KC_F","value":1}},{"set_variable":{"name":"USC","value":0}}],"to_after_key_up":[{"set_variable":{"name":"KC_F","value":0}}],"type":"basic"},{"conditions":[{"type":"variable_unless","name":"USC","value":0},{"type":"variable_unless","name":"KC_H","value":0},{"type":"variable_unless","name":"KC_L","value":0},{"input_sources":[{"language":"ja"}],"type":"input_source_if"},{"input_sources":[{"input_mode_id":"Roman$"}],"type":"input_source_unless"}],"from":{"key_code":"f","modifiers":{"optional":["caps_lock"]}},"to":[{"key_code":"delete_or_backspace"},{"key_code":"g"},{"key_code":"w"},{"key_code":"w"},{"set_variable":{"name":"KC_F","value":1}},{"set_variable":{"name":"USC","value":0}}],"to_after_key_up":[{"set_variable":{"name":"KC_F","value":0}}],"type":"basic"},{"conditions":[{"type":"variable_unless","name":"KC_H","value":0},{"type":"variable_unless","name":"KC_L","value":0},{"input_sources":[{"language":"ja"}],"type":"input_source_if"},{"input_sources":[{"input_mode_id":"Roman$"}],"type":"input_source_unless"}],"from":{"key_code":"f","modifiers":{"optional":["caps_lock"]}},"to":[{"key_code":"g"},{"key_code":"w"},{"key_code":"w"},{"set_variable":{"name":"KC_F","value":1}},{"set_variable":{"name":"USC","value":0}}],"to_after_key_up":[{"set_variable":{"name":"KC_F","value":0}}],"type":"basic"},</v>
      </c>
      <c r="I122" s="101" t="str">
        <f t="shared" si="81"/>
        <v/>
      </c>
      <c r="J122" s="101" t="str">
        <f t="shared" si="82"/>
        <v/>
      </c>
      <c r="K122" s="101" t="str">
        <f t="shared" si="83"/>
        <v/>
      </c>
      <c r="L122" s="101" t="str">
        <f t="shared" si="84"/>
        <v/>
      </c>
      <c r="M122" s="101" t="str">
        <f t="shared" si="85"/>
        <v/>
      </c>
      <c r="N122" s="101" t="str">
        <f t="shared" si="86"/>
        <v/>
      </c>
      <c r="O122" s="101" t="str">
        <f t="shared" si="87"/>
        <v/>
      </c>
      <c r="P122" s="101" t="str">
        <f t="shared" si="88"/>
        <v/>
      </c>
      <c r="Q122" s="101" t="str">
        <f t="shared" si="89"/>
        <v/>
      </c>
      <c r="R122" s="101" t="str">
        <f t="shared" si="90"/>
        <v/>
      </c>
      <c r="S122" s="101" t="str">
        <f t="shared" si="91"/>
        <v/>
      </c>
      <c r="T122" s="101" t="str">
        <f t="shared" si="92"/>
        <v/>
      </c>
      <c r="U122" s="329"/>
      <c r="V122" s="107" t="str">
        <f t="shared" si="93"/>
        <v/>
      </c>
      <c r="W122" s="101" t="str">
        <f t="shared" si="94"/>
        <v/>
      </c>
      <c r="X122" s="101" t="str">
        <f t="shared" si="95"/>
        <v/>
      </c>
      <c r="Y122" s="108" t="str">
        <f>IF(AND($AT122&lt;&gt;"",$AB122=1),_xlfn.CONCAT(Y$3,PROPER(_xlfn.XLOOKUP($AZ122,入力キー,入力コード)),IF(OR($BK122="",$BK122=$BI122),_xlfn.CONCAT(Y$4,IF($AZ122=_xlfn.XLOOKUP($AZ122,仮想キートップ,入力キー),Y$7,Y$10),_xlfn.XLOOKUP($AZ122,仮想キートップ,入力コード),Y$13,$BI122,Y$14,_xlfn.XLOOKUP($AZ122,仮想キートップ,キー位置),Y$15,_xlfn.XLOOKUP($AZ122,仮想キートップ,キー位置),Y$17,IF($AZ122=_xlfn.XLOOKUP($AZ122,仮想キートップ,入力キー),Y$12,Y$11),_xlfn.XLOOKUP($AZ122,仮想キートップ,入力コード),Y$13,$BI122,Y$14,_xlfn.XLOOKUP($AZ122,仮想キートップ,キー位置),Y$16,_xlfn.XLOOKUP($AZ122,仮想キートップ,キー位置),IF(COUNTA($AT122:$AT$352)&gt;1,Y$17,Y$18)),_xlfn.CONCAT(Y$4,Y$6,IF($AZ122=_xlfn.XLOOKUP($AZ122,仮想キートップ,入力キー),Y$7,Y$10),_xlfn.XLOOKUP($AZ122,仮想キートップ,入力コード),Y$13,$BI122,Y$14,_xlfn.XLOOKUP($AZ122,仮想キートップ,キー位置),Y$15,_xlfn.XLOOKUP($AZ122,仮想キートップ,キー位置),Y$17,IF($AZ122=_xlfn.XLOOKUP($AZ122,仮想キートップ,入力キー),Y$8,Y$9),_xlfn.XLOOKUP($AZ122,仮想キートップ,入力コード),Y$13,$BI122,Y$14,_xlfn.XLOOKUP($AZ122,仮想キートップ,キー位置),Y$16,_xlfn.XLOOKUP($AZ122,仮想キートップ,キー位置),Y$17,Y$5,IF($AZ122=_xlfn.XLOOKUP($AZ122,仮想キートップ,入力キー),Y$7,Y$10),_xlfn.XLOOKUP($AZ122,仮想キートップ,入力コード),Y$13,$BK122,Y$14,_xlfn.XLOOKUP($AZ122,仮想キートップ,キー位置),Y$15,_xlfn.XLOOKUP($AZ122,仮想キートップ,キー位置),Y$17,IF($AZ122=_xlfn.XLOOKUP($AZ122,仮想キートップ,入力キー),Y$12,Y$11),_xlfn.XLOOKUP($AZ122,仮想キートップ,入力コード),Y$13,$BK122,Y$14,_xlfn.XLOOKUP($AZ122,仮想キートップ,キー位置),Y$16,_xlfn.XLOOKUP($AZ122,仮想キートップ,キー位置),IF(COUNTA($AT122:$AT$352)&gt;1,Y$17,Y$18)))),"")</f>
        <v/>
      </c>
      <c r="Z122" s="325"/>
      <c r="AB122" s="28">
        <f t="shared" si="61"/>
        <v>3</v>
      </c>
      <c r="AC122" s="27" t="str">
        <f t="shared" si="62"/>
        <v>A</v>
      </c>
      <c r="AD122" s="27">
        <f t="shared" si="63"/>
        <v>1</v>
      </c>
      <c r="AE122" s="27">
        <f t="shared" si="64"/>
        <v>0</v>
      </c>
      <c r="AF122" s="34">
        <f t="shared" si="65"/>
        <v>9932111872</v>
      </c>
      <c r="AG122" s="203">
        <f t="shared" si="66"/>
        <v>0</v>
      </c>
      <c r="AH122" s="90"/>
      <c r="AI122" s="466">
        <f t="shared" si="67"/>
        <v>1342177280</v>
      </c>
      <c r="AJ122" s="57" t="str">
        <f t="shared" si="68"/>
        <v>ぐ</v>
      </c>
      <c r="AK122" s="58">
        <f t="shared" si="69"/>
        <v>1</v>
      </c>
      <c r="AL122" s="56">
        <f t="shared" si="70"/>
        <v>8858370048</v>
      </c>
      <c r="AM122" s="57" t="str">
        <f t="shared" si="71"/>
        <v>ヴ</v>
      </c>
      <c r="AN122" s="55">
        <f t="shared" si="72"/>
        <v>1</v>
      </c>
      <c r="AO122" s="466">
        <f t="shared" si="73"/>
        <v>9663676416</v>
      </c>
      <c r="AP122" s="57" t="str">
        <f t="shared" si="74"/>
        <v/>
      </c>
      <c r="AQ122" s="58">
        <f t="shared" si="75"/>
        <v>0</v>
      </c>
      <c r="AR122" s="90"/>
      <c r="AS122" s="131">
        <v>349</v>
      </c>
      <c r="AT122" s="2"/>
      <c r="AU122" s="389"/>
      <c r="AV122" s="389"/>
      <c r="AW122" s="13"/>
      <c r="AX122" s="4" t="s">
        <v>296</v>
      </c>
      <c r="AY122" s="16"/>
      <c r="AZ122" s="16" t="s">
        <v>47</v>
      </c>
      <c r="BA122" s="16" t="s">
        <v>65</v>
      </c>
      <c r="BB122" s="115" t="s">
        <v>54</v>
      </c>
      <c r="BC122" s="26" t="s">
        <v>412</v>
      </c>
      <c r="BD122" s="6"/>
      <c r="BE122" s="7"/>
      <c r="BF122" s="15"/>
      <c r="BG122" s="140" t="str">
        <f t="shared" si="76"/>
        <v>{"key_code":"g"},{"key_code":"w"},{"key_code":"w"}</v>
      </c>
      <c r="BH122" s="98"/>
      <c r="BI122" s="140" t="str">
        <f t="shared" si="77"/>
        <v>{"key_code":"g"},{"key_code":"w"},{"key_code":"w"}</v>
      </c>
      <c r="BJ122" s="370"/>
      <c r="BK122" s="371"/>
    </row>
    <row r="123" spans="1:63" ht="21">
      <c r="A123" s="328"/>
      <c r="B123" s="329"/>
      <c r="C123" s="338"/>
      <c r="D123" s="339"/>
      <c r="E123" s="334"/>
      <c r="F123" s="233" t="str">
        <f t="shared" si="78"/>
        <v>{"description":"左半, ー &amp; あ → つぁ","conditions":[{"type":"variable_if","name":"USC","value":2},{"type":"variable_unless","name":"KC_V","value":0},{"type":"variable_unless","name":"KC_SCLN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t"},{"key_code":"s"},{"key_code":"a"},{"set_variable":{"name":"KC_J","value":1}},{"set_variable":{"name":"USC","value":0}}],"to_after_key_up":[{"set_variable":{"name":"KC_J","value":0}}],"type":"basic"},{"conditions":[{"type":"variable_unless","name":"USC","value":0},{"type":"variable_unless","name":"KC_V","value":0},{"type":"variable_unless","name":"KC_SCLN","value":0},{"input_sources":[{"language":"ja"}],"type":"input_source_if"},{"input_sources":[{"input_mode_id":"Roman$"}],"type":"input_source_unless"}],"from":{"key_code":"j","modifiers":{"optional":["caps_lock"]}},"to":[{"key_code":"delete_or_backspace"},{"key_code":"t"},{"key_code":"s"},{"key_code":"a"},{"set_variable":{"name":"KC_J","value":1}},{"set_variable":{"name":"USC","value":0}}],"to_after_key_up":[{"set_variable":{"name":"KC_J","value":0}}],"type":"basic"},{"conditions":[{"type":"variable_unless","name":"KC_V","value":0},{"type":"variable_unless","name":"KC_SCLN","value":0},{"input_sources":[{"language":"ja"}],"type":"input_source_if"},{"input_sources":[{"input_mode_id":"Roman$"}],"type":"input_source_unless"}],"from":{"key_code":"j","modifiers":{"optional":["caps_lock"]}},"to":[{"key_code":"t"},{"key_code":"s"},{"key_code":"a"},{"set_variable":{"name":"KC_J","value":1}},{"set_variable":{"name":"USC","value":0}}],"to_after_key_up":[{"set_variable":{"name":"KC_J","value":0}}],"type":"basic"},</v>
      </c>
      <c r="G123" s="101" t="str">
        <f t="shared" si="79"/>
        <v>{"conditions":[{"type":"variable_unless","name":"USC","value":0},{"type":"variable_unless","name":"KC_V","value":0},{"type":"variable_unless","name":"KC_J","value":0},{"input_sources":[{"language":"ja"}],"type":"input_source_if"},{"input_sources":[{"input_mode_id":"Roman$"}],"type":"input_source_unless"}],"from":{"key_code":"semicolon","modifiers":{"optional":["caps_lock"]}},"to":[{"key_code":"delete_or_backspace"},{"key_code":"t"},{"key_code":"s"},{"key_code":"a"},{"set_variable":{"name":"KC_SCLN","value":1}},{"set_variable":{"name":"USC","value":0}}],"to_after_key_up":[{"set_variable":{"name":"KC_SCLN","value":0}}],"type":"basic"},{"conditions":[{"type":"variable_unless","name":"KC_V","value":0},{"type":"variable_unless","name":"KC_J","value":0},{"input_sources":[{"language":"ja"}],"type":"input_source_if"},{"input_sources":[{"input_mode_id":"Roman$"}],"type":"input_source_unless"}],"from":{"key_code":"semicolon","modifiers":{"optional":["caps_lock"]}},"to":[{"key_code":"t"},{"key_code":"s"},{"key_code":"a"},{"set_variable":{"name":"KC_SCLN","value":1}},{"set_variable":{"name":"USC","value":0}}],"to_after_key_up":[{"set_variable":{"name":"KC_SCLN","value":0}}],"type":"basic"},</v>
      </c>
      <c r="H123" s="101" t="str">
        <f t="shared" si="80"/>
        <v>{"conditions":[{"type":"variable_if","name":"USC","value":2},{"type":"variable_unless","name":"KC_SCLN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t"},{"key_code":"s"},{"key_code":"a"},{"set_variable":{"name":"KC_V","value":1}},{"set_variable":{"name":"USC","value":0}}],"to_after_key_up":[{"set_variable":{"name":"KC_V","value":0}}],"type":"basic"},{"conditions":[{"type":"variable_unless","name":"USC","value":0},{"type":"variable_unless","name":"KC_SCLN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delete_or_backspace"},{"key_code":"t"},{"key_code":"s"},{"key_code":"a"},{"set_variable":{"name":"KC_V","value":1}},{"set_variable":{"name":"USC","value":0}}],"to_after_key_up":[{"set_variable":{"name":"KC_V","value":0}}],"type":"basic"},{"conditions":[{"type":"variable_unless","name":"KC_SCLN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t"},{"key_code":"s"},{"key_code":"a"},{"set_variable":{"name":"KC_V","value":1}},{"set_variable":{"name":"USC","value":0}}],"to_after_key_up":[{"set_variable":{"name":"KC_V","value":0}}],"type":"basic"},</v>
      </c>
      <c r="I123" s="101" t="str">
        <f t="shared" si="81"/>
        <v/>
      </c>
      <c r="J123" s="101" t="str">
        <f t="shared" si="82"/>
        <v/>
      </c>
      <c r="K123" s="101" t="str">
        <f t="shared" si="83"/>
        <v/>
      </c>
      <c r="L123" s="101" t="str">
        <f t="shared" si="84"/>
        <v/>
      </c>
      <c r="M123" s="101" t="str">
        <f t="shared" si="85"/>
        <v/>
      </c>
      <c r="N123" s="101" t="str">
        <f t="shared" si="86"/>
        <v/>
      </c>
      <c r="O123" s="101" t="str">
        <f t="shared" si="87"/>
        <v/>
      </c>
      <c r="P123" s="101" t="str">
        <f t="shared" si="88"/>
        <v/>
      </c>
      <c r="Q123" s="101" t="str">
        <f t="shared" si="89"/>
        <v/>
      </c>
      <c r="R123" s="101" t="str">
        <f t="shared" si="90"/>
        <v/>
      </c>
      <c r="S123" s="101" t="str">
        <f t="shared" si="91"/>
        <v/>
      </c>
      <c r="T123" s="101" t="str">
        <f t="shared" si="92"/>
        <v/>
      </c>
      <c r="U123" s="329"/>
      <c r="V123" s="107" t="str">
        <f t="shared" si="93"/>
        <v/>
      </c>
      <c r="W123" s="101" t="str">
        <f t="shared" si="94"/>
        <v/>
      </c>
      <c r="X123" s="101" t="str">
        <f t="shared" si="95"/>
        <v/>
      </c>
      <c r="Y123" s="108" t="str">
        <f>IF(AND($AT123&lt;&gt;"",$AB123=1),_xlfn.CONCAT(Y$3,PROPER(_xlfn.XLOOKUP($AZ123,入力キー,入力コード)),IF(OR($BK123="",$BK123=$BI123),_xlfn.CONCAT(Y$4,IF($AZ123=_xlfn.XLOOKUP($AZ123,仮想キートップ,入力キー),Y$7,Y$10),_xlfn.XLOOKUP($AZ123,仮想キートップ,入力コード),Y$13,$BI123,Y$14,_xlfn.XLOOKUP($AZ123,仮想キートップ,キー位置),Y$15,_xlfn.XLOOKUP($AZ123,仮想キートップ,キー位置),Y$17,IF($AZ123=_xlfn.XLOOKUP($AZ123,仮想キートップ,入力キー),Y$12,Y$11),_xlfn.XLOOKUP($AZ123,仮想キートップ,入力コード),Y$13,$BI123,Y$14,_xlfn.XLOOKUP($AZ123,仮想キートップ,キー位置),Y$16,_xlfn.XLOOKUP($AZ123,仮想キートップ,キー位置),IF(COUNTA($AT123:$AT$352)&gt;1,Y$17,Y$18)),_xlfn.CONCAT(Y$4,Y$6,IF($AZ123=_xlfn.XLOOKUP($AZ123,仮想キートップ,入力キー),Y$7,Y$10),_xlfn.XLOOKUP($AZ123,仮想キートップ,入力コード),Y$13,$BI123,Y$14,_xlfn.XLOOKUP($AZ123,仮想キートップ,キー位置),Y$15,_xlfn.XLOOKUP($AZ123,仮想キートップ,キー位置),Y$17,IF($AZ123=_xlfn.XLOOKUP($AZ123,仮想キートップ,入力キー),Y$8,Y$9),_xlfn.XLOOKUP($AZ123,仮想キートップ,入力コード),Y$13,$BI123,Y$14,_xlfn.XLOOKUP($AZ123,仮想キートップ,キー位置),Y$16,_xlfn.XLOOKUP($AZ123,仮想キートップ,キー位置),Y$17,Y$5,IF($AZ123=_xlfn.XLOOKUP($AZ123,仮想キートップ,入力キー),Y$7,Y$10),_xlfn.XLOOKUP($AZ123,仮想キートップ,入力コード),Y$13,$BK123,Y$14,_xlfn.XLOOKUP($AZ123,仮想キートップ,キー位置),Y$15,_xlfn.XLOOKUP($AZ123,仮想キートップ,キー位置),Y$17,IF($AZ123=_xlfn.XLOOKUP($AZ123,仮想キートップ,入力キー),Y$12,Y$11),_xlfn.XLOOKUP($AZ123,仮想キートップ,入力コード),Y$13,$BK123,Y$14,_xlfn.XLOOKUP($AZ123,仮想キートップ,キー位置),Y$16,_xlfn.XLOOKUP($AZ123,仮想キートップ,キー位置),IF(COUNTA($AT123:$AT$352)&gt;1,Y$17,Y$18)))),"")</f>
        <v/>
      </c>
      <c r="Z123" s="325"/>
      <c r="AB123" s="28">
        <f t="shared" si="61"/>
        <v>3</v>
      </c>
      <c r="AC123" s="27" t="str">
        <f t="shared" si="62"/>
        <v>A</v>
      </c>
      <c r="AD123" s="27">
        <f t="shared" si="63"/>
        <v>1</v>
      </c>
      <c r="AE123" s="27">
        <f t="shared" si="64"/>
        <v>0</v>
      </c>
      <c r="AF123" s="34">
        <f t="shared" si="65"/>
        <v>1118838980608</v>
      </c>
      <c r="AG123" s="203">
        <f t="shared" si="66"/>
        <v>0</v>
      </c>
      <c r="AH123" s="90"/>
      <c r="AI123" s="466">
        <f t="shared" si="67"/>
        <v>1116691496960</v>
      </c>
      <c r="AJ123" s="57" t="str">
        <f t="shared" si="68"/>
        <v/>
      </c>
      <c r="AK123" s="58">
        <f t="shared" si="69"/>
        <v>0</v>
      </c>
      <c r="AL123" s="56">
        <f t="shared" si="70"/>
        <v>1101659111424</v>
      </c>
      <c r="AM123" s="57" t="str">
        <f t="shared" si="71"/>
        <v>ご</v>
      </c>
      <c r="AN123" s="55">
        <f t="shared" si="72"/>
        <v>1</v>
      </c>
      <c r="AO123" s="466">
        <f t="shared" si="73"/>
        <v>19327352832</v>
      </c>
      <c r="AP123" s="57" t="str">
        <f t="shared" si="74"/>
        <v/>
      </c>
      <c r="AQ123" s="58">
        <f t="shared" si="75"/>
        <v>0</v>
      </c>
      <c r="AR123" s="90"/>
      <c r="AS123" s="131">
        <v>350</v>
      </c>
      <c r="AT123" s="2"/>
      <c r="AU123" s="389"/>
      <c r="AV123" s="389"/>
      <c r="AW123" s="13"/>
      <c r="AX123" s="4" t="s">
        <v>296</v>
      </c>
      <c r="AY123" s="16"/>
      <c r="AZ123" s="16" t="s">
        <v>77</v>
      </c>
      <c r="BA123" s="16" t="s">
        <v>73</v>
      </c>
      <c r="BB123" s="115" t="s">
        <v>67</v>
      </c>
      <c r="BC123" s="26" t="s">
        <v>413</v>
      </c>
      <c r="BD123" s="6"/>
      <c r="BE123" s="7"/>
      <c r="BF123" s="15"/>
      <c r="BG123" s="140" t="str">
        <f t="shared" si="76"/>
        <v>{"key_code":"t"},{"key_code":"s"},{"key_code":"a"}</v>
      </c>
      <c r="BH123" s="98"/>
      <c r="BI123" s="140" t="str">
        <f t="shared" si="77"/>
        <v>{"key_code":"t"},{"key_code":"s"},{"key_code":"a"}</v>
      </c>
      <c r="BJ123" s="370"/>
      <c r="BK123" s="371"/>
    </row>
    <row r="124" spans="1:63" ht="21">
      <c r="A124" s="328"/>
      <c r="B124" s="329"/>
      <c r="C124" s="338"/>
      <c r="D124" s="339"/>
      <c r="E124" s="334"/>
      <c r="F124" s="233" t="str">
        <f t="shared" si="78"/>
        <v>{"description":"左半, ー &amp; い → つぃ","conditions":[{"type":"variable_if","name":"USC","value":2},{"type":"variable_unless","name":"KC_V","value":0},{"type":"variable_unless","name":"KC_SCLN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t"},{"key_code":"s"},{"key_code":"i"},{"set_variable":{"name":"KC_K","value":1}},{"set_variable":{"name":"USC","value":0}}],"to_after_key_up":[{"set_variable":{"name":"KC_K","value":0}}],"type":"basic"},{"conditions":[{"type":"variable_unless","name":"USC","value":0},{"type":"variable_unless","name":"KC_V","value":0},{"type":"variable_unless","name":"KC_SCLN","value":0},{"input_sources":[{"language":"ja"}],"type":"input_source_if"},{"input_sources":[{"input_mode_id":"Roman$"}],"type":"input_source_unless"}],"from":{"key_code":"k","modifiers":{"optional":["caps_lock"]}},"to":[{"key_code":"delete_or_backspace"},{"key_code":"t"},{"key_code":"s"},{"key_code":"i"},{"set_variable":{"name":"KC_K","value":1}},{"set_variable":{"name":"USC","value":0}}],"to_after_key_up":[{"set_variable":{"name":"KC_K","value":0}}],"type":"basic"},{"conditions":[{"type":"variable_unless","name":"KC_V","value":0},{"type":"variable_unless","name":"KC_SCLN","value":0},{"input_sources":[{"language":"ja"}],"type":"input_source_if"},{"input_sources":[{"input_mode_id":"Roman$"}],"type":"input_source_unless"}],"from":{"key_code":"k","modifiers":{"optional":["caps_lock"]}},"to":[{"key_code":"t"},{"key_code":"s"},{"key_code":"i"},{"set_variable":{"name":"KC_K","value":1}},{"set_variable":{"name":"USC","value":0}}],"to_after_key_up":[{"set_variable":{"name":"KC_K","value":0}}],"type":"basic"},</v>
      </c>
      <c r="G124" s="101" t="str">
        <f t="shared" si="79"/>
        <v>{"conditions":[{"type":"variable_if","name":"USC","value":2},{"type":"variable_unless","name":"KC_V","value":0},{"type":"variable_unless","name":"KC_K","value":0},{"input_sources":[{"language":"ja"}],"type":"input_source_if"},{"input_sources":[{"input_mode_id":"Roman$"}],"type":"input_source_unless"}],"from":{"key_code":"semicolon","modifiers":{"optional":["caps_lock"]}},"to":[{"key_code":"delete_or_backspace"},{"key_code":"delete_or_backspace"},{"key_code":"t"},{"key_code":"s"},{"key_code":"i"},{"set_variable":{"name":"KC_SCLN","value":1}},{"set_variable":{"name":"USC","value":0}}],"to_after_key_up":[{"set_variable":{"name":"KC_SCLN","value":0}}],"type":"basic"},{"conditions":[{"type":"variable_unless","name":"USC","value":0},{"type":"variable_unless","name":"KC_V","value":0},{"type":"variable_unless","name":"KC_K","value":0},{"input_sources":[{"language":"ja"}],"type":"input_source_if"},{"input_sources":[{"input_mode_id":"Roman$"}],"type":"input_source_unless"}],"from":{"key_code":"semicolon","modifiers":{"optional":["caps_lock"]}},"to":[{"key_code":"delete_or_backspace"},{"key_code":"t"},{"key_code":"s"},{"key_code":"i"},{"set_variable":{"name":"KC_SCLN","value":1}},{"set_variable":{"name":"USC","value":0}}],"to_after_key_up":[{"set_variable":{"name":"KC_SCLN","value":0}}],"type":"basic"},{"conditions":[{"type":"variable_unless","name":"KC_V","value":0},{"type":"variable_unless","name":"KC_K","value":0},{"input_sources":[{"language":"ja"}],"type":"input_source_if"},{"input_sources":[{"input_mode_id":"Roman$"}],"type":"input_source_unless"}],"from":{"key_code":"semicolon","modifiers":{"optional":["caps_lock"]}},"to":[{"key_code":"t"},{"key_code":"s"},{"key_code":"i"},{"set_variable":{"name":"KC_SCLN","value":1}},{"set_variable":{"name":"USC","value":0}}],"to_after_key_up":[{"set_variable":{"name":"KC_SCLN","value":0}}],"type":"basic"},</v>
      </c>
      <c r="H124" s="101" t="str">
        <f t="shared" si="80"/>
        <v>{"conditions":[{"type":"variable_if","name":"USC","value":2},{"type":"variable_unless","name":"KC_SCLN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t"},{"key_code":"s"},{"key_code":"i"},{"set_variable":{"name":"KC_V","value":1}},{"set_variable":{"name":"USC","value":0}}],"to_after_key_up":[{"set_variable":{"name":"KC_V","value":0}}],"type":"basic"},{"conditions":[{"type":"variable_unless","name":"USC","value":0},{"type":"variable_unless","name":"KC_SCLN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t"},{"key_code":"s"},{"key_code":"i"},{"set_variable":{"name":"KC_V","value":1}},{"set_variable":{"name":"USC","value":0}}],"to_after_key_up":[{"set_variable":{"name":"KC_V","value":0}}],"type":"basic"},{"conditions":[{"type":"variable_unless","name":"KC_SCLN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t"},{"key_code":"s"},{"key_code":"i"},{"set_variable":{"name":"KC_V","value":1}},{"set_variable":{"name":"USC","value":0}}],"to_after_key_up":[{"set_variable":{"name":"KC_V","value":0}}],"type":"basic"},</v>
      </c>
      <c r="I124" s="101" t="str">
        <f t="shared" si="81"/>
        <v/>
      </c>
      <c r="J124" s="101" t="str">
        <f t="shared" si="82"/>
        <v/>
      </c>
      <c r="K124" s="101" t="str">
        <f t="shared" si="83"/>
        <v/>
      </c>
      <c r="L124" s="101" t="str">
        <f t="shared" si="84"/>
        <v/>
      </c>
      <c r="M124" s="101" t="str">
        <f t="shared" si="85"/>
        <v/>
      </c>
      <c r="N124" s="101" t="str">
        <f t="shared" si="86"/>
        <v/>
      </c>
      <c r="O124" s="101" t="str">
        <f t="shared" si="87"/>
        <v/>
      </c>
      <c r="P124" s="101" t="str">
        <f t="shared" si="88"/>
        <v/>
      </c>
      <c r="Q124" s="101" t="str">
        <f t="shared" si="89"/>
        <v/>
      </c>
      <c r="R124" s="101" t="str">
        <f t="shared" si="90"/>
        <v/>
      </c>
      <c r="S124" s="101" t="str">
        <f t="shared" si="91"/>
        <v/>
      </c>
      <c r="T124" s="101" t="str">
        <f t="shared" si="92"/>
        <v/>
      </c>
      <c r="U124" s="329"/>
      <c r="V124" s="107" t="str">
        <f t="shared" si="93"/>
        <v/>
      </c>
      <c r="W124" s="101" t="str">
        <f t="shared" si="94"/>
        <v/>
      </c>
      <c r="X124" s="101" t="str">
        <f t="shared" si="95"/>
        <v/>
      </c>
      <c r="Y124" s="108" t="str">
        <f>IF(AND($AT124&lt;&gt;"",$AB124=1),_xlfn.CONCAT(Y$3,PROPER(_xlfn.XLOOKUP($AZ124,入力キー,入力コード)),IF(OR($BK124="",$BK124=$BI124),_xlfn.CONCAT(Y$4,IF($AZ124=_xlfn.XLOOKUP($AZ124,仮想キートップ,入力キー),Y$7,Y$10),_xlfn.XLOOKUP($AZ124,仮想キートップ,入力コード),Y$13,$BI124,Y$14,_xlfn.XLOOKUP($AZ124,仮想キートップ,キー位置),Y$15,_xlfn.XLOOKUP($AZ124,仮想キートップ,キー位置),Y$17,IF($AZ124=_xlfn.XLOOKUP($AZ124,仮想キートップ,入力キー),Y$12,Y$11),_xlfn.XLOOKUP($AZ124,仮想キートップ,入力コード),Y$13,$BI124,Y$14,_xlfn.XLOOKUP($AZ124,仮想キートップ,キー位置),Y$16,_xlfn.XLOOKUP($AZ124,仮想キートップ,キー位置),IF(COUNTA($AT124:$AT$352)&gt;1,Y$17,Y$18)),_xlfn.CONCAT(Y$4,Y$6,IF($AZ124=_xlfn.XLOOKUP($AZ124,仮想キートップ,入力キー),Y$7,Y$10),_xlfn.XLOOKUP($AZ124,仮想キートップ,入力コード),Y$13,$BI124,Y$14,_xlfn.XLOOKUP($AZ124,仮想キートップ,キー位置),Y$15,_xlfn.XLOOKUP($AZ124,仮想キートップ,キー位置),Y$17,IF($AZ124=_xlfn.XLOOKUP($AZ124,仮想キートップ,入力キー),Y$8,Y$9),_xlfn.XLOOKUP($AZ124,仮想キートップ,入力コード),Y$13,$BI124,Y$14,_xlfn.XLOOKUP($AZ124,仮想キートップ,キー位置),Y$16,_xlfn.XLOOKUP($AZ124,仮想キートップ,キー位置),Y$17,Y$5,IF($AZ124=_xlfn.XLOOKUP($AZ124,仮想キートップ,入力キー),Y$7,Y$10),_xlfn.XLOOKUP($AZ124,仮想キートップ,入力コード),Y$13,$BK124,Y$14,_xlfn.XLOOKUP($AZ124,仮想キートップ,キー位置),Y$15,_xlfn.XLOOKUP($AZ124,仮想キートップ,キー位置),Y$17,IF($AZ124=_xlfn.XLOOKUP($AZ124,仮想キートップ,入力キー),Y$12,Y$11),_xlfn.XLOOKUP($AZ124,仮想キートップ,入力コード),Y$13,$BK124,Y$14,_xlfn.XLOOKUP($AZ124,仮想キートップ,キー位置),Y$16,_xlfn.XLOOKUP($AZ124,仮想キートップ,キー位置),IF(COUNTA($AT124:$AT$352)&gt;1,Y$17,Y$18)))),"")</f>
        <v/>
      </c>
      <c r="Z124" s="325"/>
      <c r="AB124" s="28">
        <f t="shared" si="61"/>
        <v>3</v>
      </c>
      <c r="AC124" s="27" t="str">
        <f t="shared" si="62"/>
        <v>A</v>
      </c>
      <c r="AD124" s="27">
        <f t="shared" si="63"/>
        <v>1</v>
      </c>
      <c r="AE124" s="27">
        <f t="shared" si="64"/>
        <v>0</v>
      </c>
      <c r="AF124" s="34">
        <f t="shared" si="65"/>
        <v>1120986464256</v>
      </c>
      <c r="AG124" s="203">
        <f t="shared" si="66"/>
        <v>0</v>
      </c>
      <c r="AH124" s="90"/>
      <c r="AI124" s="466">
        <f t="shared" si="67"/>
        <v>1116691496960</v>
      </c>
      <c r="AJ124" s="57" t="str">
        <f t="shared" si="68"/>
        <v/>
      </c>
      <c r="AK124" s="58">
        <f t="shared" si="69"/>
        <v>0</v>
      </c>
      <c r="AL124" s="56">
        <f t="shared" si="70"/>
        <v>1103806595072</v>
      </c>
      <c r="AM124" s="57" t="str">
        <f t="shared" si="71"/>
        <v/>
      </c>
      <c r="AN124" s="55">
        <f t="shared" si="72"/>
        <v>0</v>
      </c>
      <c r="AO124" s="466">
        <f t="shared" si="73"/>
        <v>21474836480</v>
      </c>
      <c r="AP124" s="57" t="str">
        <f t="shared" si="74"/>
        <v/>
      </c>
      <c r="AQ124" s="58">
        <f t="shared" si="75"/>
        <v>0</v>
      </c>
      <c r="AR124" s="90"/>
      <c r="AS124" s="131">
        <v>351</v>
      </c>
      <c r="AT124" s="2"/>
      <c r="AU124" s="389"/>
      <c r="AV124" s="389"/>
      <c r="AW124" s="13"/>
      <c r="AX124" s="4" t="s">
        <v>296</v>
      </c>
      <c r="AY124" s="16"/>
      <c r="AZ124" s="16" t="s">
        <v>77</v>
      </c>
      <c r="BA124" s="16" t="s">
        <v>73</v>
      </c>
      <c r="BB124" s="115" t="s">
        <v>69</v>
      </c>
      <c r="BC124" s="26" t="s">
        <v>414</v>
      </c>
      <c r="BD124" s="6"/>
      <c r="BE124" s="7"/>
      <c r="BF124" s="15"/>
      <c r="BG124" s="140" t="str">
        <f t="shared" si="76"/>
        <v>{"key_code":"t"},{"key_code":"s"},{"key_code":"i"}</v>
      </c>
      <c r="BH124" s="98"/>
      <c r="BI124" s="140" t="str">
        <f t="shared" si="77"/>
        <v>{"key_code":"t"},{"key_code":"s"},{"key_code":"i"}</v>
      </c>
      <c r="BJ124" s="370"/>
      <c r="BK124" s="371"/>
    </row>
    <row r="125" spans="1:63" ht="21">
      <c r="A125" s="328"/>
      <c r="B125" s="329"/>
      <c r="C125" s="338"/>
      <c r="D125" s="339"/>
      <c r="E125" s="334"/>
      <c r="F125" s="233" t="str">
        <f t="shared" si="78"/>
        <v>{"description":"左半, ー &amp; え → つぇ","conditions":[{"type":"variable_if","name":"USC","value":2},{"type":"variable_unless","name":"KC_V","value":0},{"type":"variable_unless","name":"KC_SCLN","value":0},{"input_sources":[{"language":"ja"}],"type":"input_source_if"},{"input_sources":[{"input_mode_id":"Roman$"}],"type":"input_source_unless"}],"from":{"key_code":"o","modifiers":{"optional":["caps_lock"]}},"to":[{"key_code":"delete_or_backspace"},{"key_code":"delete_or_backspace"},{"key_code":"t"},{"key_code":"s"},{"key_code":"e"},{"set_variable":{"name":"KC_O","value":1}},{"set_variable":{"name":"USC","value":0}}],"to_after_key_up":[{"set_variable":{"name":"KC_O","value":0}}],"type":"basic"},{"conditions":[{"type":"variable_unless","name":"USC","value":0},{"type":"variable_unless","name":"KC_V","value":0},{"type":"variable_unless","name":"KC_SCLN","value":0},{"input_sources":[{"language":"ja"}],"type":"input_source_if"},{"input_sources":[{"input_mode_id":"Roman$"}],"type":"input_source_unless"}],"from":{"key_code":"o","modifiers":{"optional":["caps_lock"]}},"to":[{"key_code":"delete_or_backspace"},{"key_code":"t"},{"key_code":"s"},{"key_code":"e"},{"set_variable":{"name":"KC_O","value":1}},{"set_variable":{"name":"USC","value":0}}],"to_after_key_up":[{"set_variable":{"name":"KC_O","value":0}}],"type":"basic"},{"conditions":[{"type":"variable_unless","name":"KC_V","value":0},{"type":"variable_unless","name":"KC_SCLN","value":0},{"input_sources":[{"language":"ja"}],"type":"input_source_if"},{"input_sources":[{"input_mode_id":"Roman$"}],"type":"input_source_unless"}],"from":{"key_code":"o","modifiers":{"optional":["caps_lock"]}},"to":[{"key_code":"t"},{"key_code":"s"},{"key_code":"e"},{"set_variable":{"name":"KC_O","value":1}},{"set_variable":{"name":"USC","value":0}}],"to_after_key_up":[{"set_variable":{"name":"KC_O","value":0}}],"type":"basic"},</v>
      </c>
      <c r="G125" s="101" t="str">
        <f t="shared" si="79"/>
        <v>{"conditions":[{"type":"variable_if","name":"USC","value":2},{"type":"variable_unless","name":"KC_V","value":0},{"type":"variable_unless","name":"KC_O","value":0},{"input_sources":[{"language":"ja"}],"type":"input_source_if"},{"input_sources":[{"input_mode_id":"Roman$"}],"type":"input_source_unless"}],"from":{"key_code":"semicolon","modifiers":{"optional":["caps_lock"]}},"to":[{"key_code":"delete_or_backspace"},{"key_code":"delete_or_backspace"},{"key_code":"t"},{"key_code":"s"},{"key_code":"e"},{"set_variable":{"name":"KC_SCLN","value":1}},{"set_variable":{"name":"USC","value":0}}],"to_after_key_up":[{"set_variable":{"name":"KC_SCLN","value":0}}],"type":"basic"},{"conditions":[{"type":"variable_unless","name":"USC","value":0},{"type":"variable_unless","name":"KC_V","value":0},{"type":"variable_unless","name":"KC_O","value":0},{"input_sources":[{"language":"ja"}],"type":"input_source_if"},{"input_sources":[{"input_mode_id":"Roman$"}],"type":"input_source_unless"}],"from":{"key_code":"semicolon","modifiers":{"optional":["caps_lock"]}},"to":[{"key_code":"delete_or_backspace"},{"key_code":"t"},{"key_code":"s"},{"key_code":"e"},{"set_variable":{"name":"KC_SCLN","value":1}},{"set_variable":{"name":"USC","value":0}}],"to_after_key_up":[{"set_variable":{"name":"KC_SCLN","value":0}}],"type":"basic"},{"conditions":[{"type":"variable_unless","name":"KC_V","value":0},{"type":"variable_unless","name":"KC_O","value":0},{"input_sources":[{"language":"ja"}],"type":"input_source_if"},{"input_sources":[{"input_mode_id":"Roman$"}],"type":"input_source_unless"}],"from":{"key_code":"semicolon","modifiers":{"optional":["caps_lock"]}},"to":[{"key_code":"t"},{"key_code":"s"},{"key_code":"e"},{"set_variable":{"name":"KC_SCLN","value":1}},{"set_variable":{"name":"USC","value":0}}],"to_after_key_up":[{"set_variable":{"name":"KC_SCLN","value":0}}],"type":"basic"},</v>
      </c>
      <c r="H125" s="101" t="str">
        <f t="shared" si="80"/>
        <v>{"conditions":[{"type":"variable_if","name":"USC","value":2},{"type":"variable_unless","name":"KC_SCLN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t"},{"key_code":"s"},{"key_code":"e"},{"set_variable":{"name":"KC_V","value":1}},{"set_variable":{"name":"USC","value":0}}],"to_after_key_up":[{"set_variable":{"name":"KC_V","value":0}}],"type":"basic"},{"conditions":[{"type":"variable_unless","name":"USC","value":0},{"type":"variable_unless","name":"KC_SCLN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t"},{"key_code":"s"},{"key_code":"e"},{"set_variable":{"name":"KC_V","value":1}},{"set_variable":{"name":"USC","value":0}}],"to_after_key_up":[{"set_variable":{"name":"KC_V","value":0}}],"type":"basic"},{"conditions":[{"type":"variable_unless","name":"KC_SCLN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t"},{"key_code":"s"},{"key_code":"e"},{"set_variable":{"name":"KC_V","value":1}},{"set_variable":{"name":"USC","value":0}}],"to_after_key_up":[{"set_variable":{"name":"KC_V","value":0}}],"type":"basic"},</v>
      </c>
      <c r="I125" s="101" t="str">
        <f t="shared" si="81"/>
        <v/>
      </c>
      <c r="J125" s="101" t="str">
        <f t="shared" si="82"/>
        <v/>
      </c>
      <c r="K125" s="101" t="str">
        <f t="shared" si="83"/>
        <v/>
      </c>
      <c r="L125" s="101" t="str">
        <f t="shared" si="84"/>
        <v/>
      </c>
      <c r="M125" s="101" t="str">
        <f t="shared" si="85"/>
        <v/>
      </c>
      <c r="N125" s="101" t="str">
        <f t="shared" si="86"/>
        <v/>
      </c>
      <c r="O125" s="101" t="str">
        <f t="shared" si="87"/>
        <v/>
      </c>
      <c r="P125" s="101" t="str">
        <f t="shared" si="88"/>
        <v/>
      </c>
      <c r="Q125" s="101" t="str">
        <f t="shared" si="89"/>
        <v/>
      </c>
      <c r="R125" s="101" t="str">
        <f t="shared" si="90"/>
        <v/>
      </c>
      <c r="S125" s="101" t="str">
        <f t="shared" si="91"/>
        <v/>
      </c>
      <c r="T125" s="101" t="str">
        <f t="shared" si="92"/>
        <v/>
      </c>
      <c r="U125" s="329"/>
      <c r="V125" s="107" t="str">
        <f t="shared" si="93"/>
        <v/>
      </c>
      <c r="W125" s="101" t="str">
        <f t="shared" si="94"/>
        <v/>
      </c>
      <c r="X125" s="101" t="str">
        <f t="shared" si="95"/>
        <v/>
      </c>
      <c r="Y125" s="108" t="str">
        <f>IF(AND($AT125&lt;&gt;"",$AB125=1),_xlfn.CONCAT(Y$3,PROPER(_xlfn.XLOOKUP($AZ125,入力キー,入力コード)),IF(OR($BK125="",$BK125=$BI125),_xlfn.CONCAT(Y$4,IF($AZ125=_xlfn.XLOOKUP($AZ125,仮想キートップ,入力キー),Y$7,Y$10),_xlfn.XLOOKUP($AZ125,仮想キートップ,入力コード),Y$13,$BI125,Y$14,_xlfn.XLOOKUP($AZ125,仮想キートップ,キー位置),Y$15,_xlfn.XLOOKUP($AZ125,仮想キートップ,キー位置),Y$17,IF($AZ125=_xlfn.XLOOKUP($AZ125,仮想キートップ,入力キー),Y$12,Y$11),_xlfn.XLOOKUP($AZ125,仮想キートップ,入力コード),Y$13,$BI125,Y$14,_xlfn.XLOOKUP($AZ125,仮想キートップ,キー位置),Y$16,_xlfn.XLOOKUP($AZ125,仮想キートップ,キー位置),IF(COUNTA($AT125:$AT$352)&gt;1,Y$17,Y$18)),_xlfn.CONCAT(Y$4,Y$6,IF($AZ125=_xlfn.XLOOKUP($AZ125,仮想キートップ,入力キー),Y$7,Y$10),_xlfn.XLOOKUP($AZ125,仮想キートップ,入力コード),Y$13,$BI125,Y$14,_xlfn.XLOOKUP($AZ125,仮想キートップ,キー位置),Y$15,_xlfn.XLOOKUP($AZ125,仮想キートップ,キー位置),Y$17,IF($AZ125=_xlfn.XLOOKUP($AZ125,仮想キートップ,入力キー),Y$8,Y$9),_xlfn.XLOOKUP($AZ125,仮想キートップ,入力コード),Y$13,$BI125,Y$14,_xlfn.XLOOKUP($AZ125,仮想キートップ,キー位置),Y$16,_xlfn.XLOOKUP($AZ125,仮想キートップ,キー位置),Y$17,Y$5,IF($AZ125=_xlfn.XLOOKUP($AZ125,仮想キートップ,入力キー),Y$7,Y$10),_xlfn.XLOOKUP($AZ125,仮想キートップ,入力コード),Y$13,$BK125,Y$14,_xlfn.XLOOKUP($AZ125,仮想キートップ,キー位置),Y$15,_xlfn.XLOOKUP($AZ125,仮想キートップ,キー位置),Y$17,IF($AZ125=_xlfn.XLOOKUP($AZ125,仮想キートップ,入力キー),Y$12,Y$11),_xlfn.XLOOKUP($AZ125,仮想キートップ,入力コード),Y$13,$BK125,Y$14,_xlfn.XLOOKUP($AZ125,仮想キートップ,キー位置),Y$16,_xlfn.XLOOKUP($AZ125,仮想キートップ,キー位置),IF(COUNTA($AT125:$AT$352)&gt;1,Y$17,Y$18)))),"")</f>
        <v/>
      </c>
      <c r="Z125" s="325"/>
      <c r="AB125" s="28">
        <f t="shared" si="61"/>
        <v>3</v>
      </c>
      <c r="AC125" s="27" t="str">
        <f t="shared" si="62"/>
        <v>A</v>
      </c>
      <c r="AD125" s="27">
        <f t="shared" si="63"/>
        <v>1</v>
      </c>
      <c r="AE125" s="27">
        <f t="shared" si="64"/>
        <v>0</v>
      </c>
      <c r="AF125" s="34">
        <f t="shared" si="65"/>
        <v>1116693594112</v>
      </c>
      <c r="AG125" s="203">
        <f t="shared" si="66"/>
        <v>0</v>
      </c>
      <c r="AH125" s="90"/>
      <c r="AI125" s="466">
        <f t="shared" si="67"/>
        <v>1116691496960</v>
      </c>
      <c r="AJ125" s="57" t="str">
        <f t="shared" si="68"/>
        <v/>
      </c>
      <c r="AK125" s="58">
        <f t="shared" si="69"/>
        <v>0</v>
      </c>
      <c r="AL125" s="56">
        <f t="shared" si="70"/>
        <v>1099513724928</v>
      </c>
      <c r="AM125" s="57" t="str">
        <f t="shared" si="71"/>
        <v/>
      </c>
      <c r="AN125" s="55">
        <f t="shared" si="72"/>
        <v>0</v>
      </c>
      <c r="AO125" s="466">
        <f t="shared" si="73"/>
        <v>17181966336</v>
      </c>
      <c r="AP125" s="57" t="str">
        <f t="shared" si="74"/>
        <v/>
      </c>
      <c r="AQ125" s="58">
        <f t="shared" si="75"/>
        <v>0</v>
      </c>
      <c r="AR125" s="90"/>
      <c r="AS125" s="131">
        <v>352</v>
      </c>
      <c r="AT125" s="2"/>
      <c r="AU125" s="389"/>
      <c r="AV125" s="389"/>
      <c r="AW125" s="13"/>
      <c r="AX125" s="4" t="s">
        <v>296</v>
      </c>
      <c r="AY125" s="16"/>
      <c r="AZ125" s="16" t="s">
        <v>77</v>
      </c>
      <c r="BA125" s="16" t="s">
        <v>73</v>
      </c>
      <c r="BB125" s="115" t="s">
        <v>20</v>
      </c>
      <c r="BC125" s="26" t="s">
        <v>415</v>
      </c>
      <c r="BD125" s="6"/>
      <c r="BE125" s="7"/>
      <c r="BF125" s="15"/>
      <c r="BG125" s="140" t="str">
        <f t="shared" si="76"/>
        <v>{"key_code":"t"},{"key_code":"s"},{"key_code":"e"}</v>
      </c>
      <c r="BH125" s="98"/>
      <c r="BI125" s="140" t="str">
        <f t="shared" si="77"/>
        <v>{"key_code":"t"},{"key_code":"s"},{"key_code":"e"}</v>
      </c>
      <c r="BJ125" s="370"/>
      <c r="BK125" s="371"/>
    </row>
    <row r="126" spans="1:63" ht="21">
      <c r="A126" s="328"/>
      <c r="B126" s="329"/>
      <c r="C126" s="338"/>
      <c r="D126" s="339"/>
      <c r="E126" s="334"/>
      <c r="F126" s="233" t="str">
        <f t="shared" si="78"/>
        <v>{"description":"左半, ー &amp; お → つぉ","conditions":[{"type":"variable_if","name":"USC","value":2},{"type":"variable_unless","name":"KC_V","value":0},{"type":"variable_unless","name":"KC_SCLN","value":0},{"input_sources":[{"language":"ja"}],"type":"input_source_if"},{"input_sources":[{"input_mode_id":"Roman$"}],"type":"input_source_unless"}],"from":{"key_code":"n","modifiers":{"optional":["caps_lock"]}},"to":[{"key_code":"delete_or_backspace"},{"key_code":"delete_or_backspace"},{"key_code":"t"},{"key_code":"s"},{"key_code":"o"},{"set_variable":{"name":"KC_N","value":1}},{"set_variable":{"name":"USC","value":0}}],"to_after_key_up":[{"set_variable":{"name":"KC_N","value":0}}],"type":"basic"},{"conditions":[{"type":"variable_unless","name":"USC","value":0},{"type":"variable_unless","name":"KC_V","value":0},{"type":"variable_unless","name":"KC_SCLN","value":0},{"input_sources":[{"language":"ja"}],"type":"input_source_if"},{"input_sources":[{"input_mode_id":"Roman$"}],"type":"input_source_unless"}],"from":{"key_code":"n","modifiers":{"optional":["caps_lock"]}},"to":[{"key_code":"delete_or_backspace"},{"key_code":"t"},{"key_code":"s"},{"key_code":"o"},{"set_variable":{"name":"KC_N","value":1}},{"set_variable":{"name":"USC","value":0}}],"to_after_key_up":[{"set_variable":{"name":"KC_N","value":0}}],"type":"basic"},{"conditions":[{"type":"variable_unless","name":"KC_V","value":0},{"type":"variable_unless","name":"KC_SCLN","value":0},{"input_sources":[{"language":"ja"}],"type":"input_source_if"},{"input_sources":[{"input_mode_id":"Roman$"}],"type":"input_source_unless"}],"from":{"key_code":"n","modifiers":{"optional":["caps_lock"]}},"to":[{"key_code":"t"},{"key_code":"s"},{"key_code":"o"},{"set_variable":{"name":"KC_N","value":1}},{"set_variable":{"name":"USC","value":0}}],"to_after_key_up":[{"set_variable":{"name":"KC_N","value":0}}],"type":"basic"},</v>
      </c>
      <c r="G126" s="101" t="str">
        <f t="shared" si="79"/>
        <v>{"conditions":[{"type":"variable_if","name":"USC","value":2},{"type":"variable_unless","name":"KC_V","value":0},{"type":"variable_unless","name":"KC_N","value":0},{"input_sources":[{"language":"ja"}],"type":"input_source_if"},{"input_sources":[{"input_mode_id":"Roman$"}],"type":"input_source_unless"}],"from":{"key_code":"semicolon","modifiers":{"optional":["caps_lock"]}},"to":[{"key_code":"delete_or_backspace"},{"key_code":"delete_or_backspace"},{"key_code":"t"},{"key_code":"s"},{"key_code":"o"},{"set_variable":{"name":"KC_SCLN","value":1}},{"set_variable":{"name":"USC","value":0}}],"to_after_key_up":[{"set_variable":{"name":"KC_SCLN","value":0}}],"type":"basic"},{"conditions":[{"type":"variable_unless","name":"USC","value":0},{"type":"variable_unless","name":"KC_V","value":0},{"type":"variable_unless","name":"KC_N","value":0},{"input_sources":[{"language":"ja"}],"type":"input_source_if"},{"input_sources":[{"input_mode_id":"Roman$"}],"type":"input_source_unless"}],"from":{"key_code":"semicolon","modifiers":{"optional":["caps_lock"]}},"to":[{"key_code":"delete_or_backspace"},{"key_code":"t"},{"key_code":"s"},{"key_code":"o"},{"set_variable":{"name":"KC_SCLN","value":1}},{"set_variable":{"name":"USC","value":0}}],"to_after_key_up":[{"set_variable":{"name":"KC_SCLN","value":0}}],"type":"basic"},{"conditions":[{"type":"variable_unless","name":"KC_V","value":0},{"type":"variable_unless","name":"KC_N","value":0},{"input_sources":[{"language":"ja"}],"type":"input_source_if"},{"input_sources":[{"input_mode_id":"Roman$"}],"type":"input_source_unless"}],"from":{"key_code":"semicolon","modifiers":{"optional":["caps_lock"]}},"to":[{"key_code":"t"},{"key_code":"s"},{"key_code":"o"},{"set_variable":{"name":"KC_SCLN","value":1}},{"set_variable":{"name":"USC","value":0}}],"to_after_key_up":[{"set_variable":{"name":"KC_SCLN","value":0}}],"type":"basic"},</v>
      </c>
      <c r="H126" s="101" t="str">
        <f t="shared" si="80"/>
        <v>{"conditions":[{"type":"variable_if","name":"USC","value":2},{"type":"variable_unless","name":"KC_SCLN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t"},{"key_code":"s"},{"key_code":"o"},{"set_variable":{"name":"KC_V","value":1}},{"set_variable":{"name":"USC","value":0}}],"to_after_key_up":[{"set_variable":{"name":"KC_V","value":0}}],"type":"basic"},{"conditions":[{"type":"variable_unless","name":"USC","value":0},{"type":"variable_unless","name":"KC_SCLN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delete_or_backspace"},{"key_code":"t"},{"key_code":"s"},{"key_code":"o"},{"set_variable":{"name":"KC_V","value":1}},{"set_variable":{"name":"USC","value":0}}],"to_after_key_up":[{"set_variable":{"name":"KC_V","value":0}}],"type":"basic"},{"conditions":[{"type":"variable_unless","name":"KC_SCLN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t"},{"key_code":"s"},{"key_code":"o"},{"set_variable":{"name":"KC_V","value":1}},{"set_variable":{"name":"USC","value":0}}],"to_after_key_up":[{"set_variable":{"name":"KC_V","value":0}}],"type":"basic"},</v>
      </c>
      <c r="I126" s="101" t="str">
        <f t="shared" si="81"/>
        <v/>
      </c>
      <c r="J126" s="101" t="str">
        <f t="shared" si="82"/>
        <v/>
      </c>
      <c r="K126" s="101" t="str">
        <f t="shared" si="83"/>
        <v/>
      </c>
      <c r="L126" s="101" t="str">
        <f t="shared" si="84"/>
        <v/>
      </c>
      <c r="M126" s="101" t="str">
        <f t="shared" si="85"/>
        <v/>
      </c>
      <c r="N126" s="101" t="str">
        <f t="shared" si="86"/>
        <v/>
      </c>
      <c r="O126" s="101" t="str">
        <f t="shared" si="87"/>
        <v/>
      </c>
      <c r="P126" s="101" t="str">
        <f t="shared" si="88"/>
        <v/>
      </c>
      <c r="Q126" s="101" t="str">
        <f t="shared" si="89"/>
        <v/>
      </c>
      <c r="R126" s="101" t="str">
        <f t="shared" si="90"/>
        <v/>
      </c>
      <c r="S126" s="101" t="str">
        <f t="shared" si="91"/>
        <v/>
      </c>
      <c r="T126" s="101" t="str">
        <f t="shared" si="92"/>
        <v/>
      </c>
      <c r="U126" s="329"/>
      <c r="V126" s="107" t="str">
        <f t="shared" si="93"/>
        <v/>
      </c>
      <c r="W126" s="101" t="str">
        <f t="shared" si="94"/>
        <v/>
      </c>
      <c r="X126" s="101" t="str">
        <f t="shared" si="95"/>
        <v/>
      </c>
      <c r="Y126" s="108" t="str">
        <f>IF(AND($AT126&lt;&gt;"",$AB126=1),_xlfn.CONCAT(Y$3,PROPER(_xlfn.XLOOKUP($AZ126,入力キー,入力コード)),IF(OR($BK126="",$BK126=$BI126),_xlfn.CONCAT(Y$4,IF($AZ126=_xlfn.XLOOKUP($AZ126,仮想キートップ,入力キー),Y$7,Y$10),_xlfn.XLOOKUP($AZ126,仮想キートップ,入力コード),Y$13,$BI126,Y$14,_xlfn.XLOOKUP($AZ126,仮想キートップ,キー位置),Y$15,_xlfn.XLOOKUP($AZ126,仮想キートップ,キー位置),Y$17,IF($AZ126=_xlfn.XLOOKUP($AZ126,仮想キートップ,入力キー),Y$12,Y$11),_xlfn.XLOOKUP($AZ126,仮想キートップ,入力コード),Y$13,$BI126,Y$14,_xlfn.XLOOKUP($AZ126,仮想キートップ,キー位置),Y$16,_xlfn.XLOOKUP($AZ126,仮想キートップ,キー位置),IF(COUNTA($AT126:$AT$352)&gt;1,Y$17,Y$18)),_xlfn.CONCAT(Y$4,Y$6,IF($AZ126=_xlfn.XLOOKUP($AZ126,仮想キートップ,入力キー),Y$7,Y$10),_xlfn.XLOOKUP($AZ126,仮想キートップ,入力コード),Y$13,$BI126,Y$14,_xlfn.XLOOKUP($AZ126,仮想キートップ,キー位置),Y$15,_xlfn.XLOOKUP($AZ126,仮想キートップ,キー位置),Y$17,IF($AZ126=_xlfn.XLOOKUP($AZ126,仮想キートップ,入力キー),Y$8,Y$9),_xlfn.XLOOKUP($AZ126,仮想キートップ,入力コード),Y$13,$BI126,Y$14,_xlfn.XLOOKUP($AZ126,仮想キートップ,キー位置),Y$16,_xlfn.XLOOKUP($AZ126,仮想キートップ,キー位置),Y$17,Y$5,IF($AZ126=_xlfn.XLOOKUP($AZ126,仮想キートップ,入力キー),Y$7,Y$10),_xlfn.XLOOKUP($AZ126,仮想キートップ,入力コード),Y$13,$BK126,Y$14,_xlfn.XLOOKUP($AZ126,仮想キートップ,キー位置),Y$15,_xlfn.XLOOKUP($AZ126,仮想キートップ,キー位置),Y$17,IF($AZ126=_xlfn.XLOOKUP($AZ126,仮想キートップ,入力キー),Y$12,Y$11),_xlfn.XLOOKUP($AZ126,仮想キートップ,入力コード),Y$13,$BK126,Y$14,_xlfn.XLOOKUP($AZ126,仮想キートップ,キー位置),Y$16,_xlfn.XLOOKUP($AZ126,仮想キートップ,キー位置),IF(COUNTA($AT126:$AT$352)&gt;1,Y$17,Y$18)))),"")</f>
        <v/>
      </c>
      <c r="Z126" s="325"/>
      <c r="AB126" s="28">
        <f t="shared" si="61"/>
        <v>3</v>
      </c>
      <c r="AC126" s="27" t="str">
        <f t="shared" si="62"/>
        <v>A</v>
      </c>
      <c r="AD126" s="27">
        <f t="shared" si="63"/>
        <v>1</v>
      </c>
      <c r="AE126" s="27">
        <f t="shared" si="64"/>
        <v>0</v>
      </c>
      <c r="AF126" s="34">
        <f t="shared" si="65"/>
        <v>5514738008064</v>
      </c>
      <c r="AG126" s="203">
        <f t="shared" si="66"/>
        <v>0</v>
      </c>
      <c r="AH126" s="90"/>
      <c r="AI126" s="466">
        <f t="shared" si="67"/>
        <v>1116691496960</v>
      </c>
      <c r="AJ126" s="57" t="str">
        <f t="shared" si="68"/>
        <v/>
      </c>
      <c r="AK126" s="58">
        <f t="shared" si="69"/>
        <v>0</v>
      </c>
      <c r="AL126" s="56">
        <f t="shared" si="70"/>
        <v>5497558138880</v>
      </c>
      <c r="AM126" s="57" t="str">
        <f t="shared" si="71"/>
        <v/>
      </c>
      <c r="AN126" s="55">
        <f t="shared" si="72"/>
        <v>0</v>
      </c>
      <c r="AO126" s="466">
        <f t="shared" si="73"/>
        <v>4415226380288</v>
      </c>
      <c r="AP126" s="57" t="str">
        <f t="shared" si="74"/>
        <v/>
      </c>
      <c r="AQ126" s="58">
        <f t="shared" si="75"/>
        <v>0</v>
      </c>
      <c r="AR126" s="90"/>
      <c r="AS126" s="131">
        <v>353</v>
      </c>
      <c r="AT126" s="2"/>
      <c r="AU126" s="389"/>
      <c r="AV126" s="389"/>
      <c r="AW126" s="13"/>
      <c r="AX126" s="4" t="s">
        <v>296</v>
      </c>
      <c r="AY126" s="16"/>
      <c r="AZ126" s="16" t="s">
        <v>77</v>
      </c>
      <c r="BA126" s="16" t="s">
        <v>73</v>
      </c>
      <c r="BB126" s="115" t="s">
        <v>79</v>
      </c>
      <c r="BC126" s="26" t="s">
        <v>416</v>
      </c>
      <c r="BD126" s="6"/>
      <c r="BE126" s="7"/>
      <c r="BF126" s="15"/>
      <c r="BG126" s="140" t="str">
        <f t="shared" si="76"/>
        <v>{"key_code":"t"},{"key_code":"s"},{"key_code":"o"}</v>
      </c>
      <c r="BH126" s="98"/>
      <c r="BI126" s="140" t="str">
        <f t="shared" si="77"/>
        <v>{"key_code":"t"},{"key_code":"s"},{"key_code":"o"}</v>
      </c>
      <c r="BJ126" s="370"/>
      <c r="BK126" s="371"/>
    </row>
    <row r="127" spans="1:63" ht="63">
      <c r="A127" s="328"/>
      <c r="B127" s="329"/>
      <c r="C127" s="338"/>
      <c r="D127" s="339"/>
      <c r="E127" s="334"/>
      <c r="F127" s="233" t="str">
        <f t="shared" si="78"/>
        <v>{"description":"あ, い &amp; 小 → ◀新","conditions":[{"type":"variable_if","name":"USC","value":2},{"type":"variable_unless","name":"KC_J","value":0},{"type":"variable_unless","name":"KC_K","value":0}],"from":{"key_code":"q","modifiers":{"optional":["caps_lock"]}},"to":[{"key_code":"delete_or_backspace"},{"key_code":"delete_or_backspace"},{"key_code":"left_arrow","modifiers":["command"]},{"key_code":"down_arrow","modifiers":["command"]},{"set_variable":{"name":"KC_Q","value":1}},{"set_variable":{"name":"USC","value":0}}],"to_after_key_up":[{"set_variable":{"name":"KC_Q","value":0}}],"type":"basic"},{"conditions":[{"type":"variable_unless","name":"USC","value":0},{"type":"variable_unless","name":"KC_J","value":0},{"type":"variable_unless","name":"KC_K","value":0}],"from":{"key_code":"q","modifiers":{"optional":["caps_lock"]}},"to":[{"key_code":"delete_or_backspace"},{"key_code":"left_arrow","modifiers":["command"]},{"key_code":"down_arrow","modifiers":["command"]},{"set_variable":{"name":"KC_Q","value":1}},{"set_variable":{"name":"USC","value":0}}],"to_after_key_up":[{"set_variable":{"name":"KC_Q","value":0}}],"type":"basic"},{"conditions":[{"type":"variable_unless","name":"KC_J","value":0},{"type":"variable_unless","name":"KC_K","value":0}],"from":{"key_code":"q","modifiers":{"optional":["caps_lock"]}},"to":[{"key_code":"left_arrow","modifiers":["command"]},{"key_code":"down_arrow","modifiers":["command"]},{"set_variable":{"name":"KC_Q","value":1}},{"set_variable":{"name":"USC","value":0}}],"to_after_key_up":[{"set_variable":{"name":"KC_Q","value":0}}],"type":"basic"},</v>
      </c>
      <c r="G127" s="101" t="str">
        <f t="shared" si="79"/>
        <v>{"conditions":[{"type":"variable_if","name":"USC","value":2},{"type":"variable_unless","name":"KC_J","value":0},{"type":"variable_unless","name":"KC_Q","value":0}],"from":{"key_code":"k","modifiers":{"optional":["caps_lock"]}},"to":[{"key_code":"delete_or_backspace"},{"key_code":"delete_or_backspace"},{"key_code":"left_arrow","modifiers":["command"]},{"key_code":"down_arrow","modifiers":["command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Q","value":0}],"from":{"key_code":"k","modifiers":{"optional":["caps_lock"]}},"to":[{"key_code":"delete_or_backspace"},{"key_code":"left_arrow","modifiers":["command"]},{"key_code":"down_arrow","modifiers":["command"]},{"set_variable":{"name":"KC_K","value":1}},{"set_variable":{"name":"USC","value":0}}],"to_after_key_up":[{"set_variable":{"name":"KC_K","value":0}}],"type":"basic"},{"conditions":[{"type":"variable_unless","name":"KC_J","value":0},{"type":"variable_unless","name":"KC_Q","value":0}],"from":{"key_code":"k","modifiers":{"optional":["caps_lock"]}},"to":[{"key_code":"left_arrow","modifiers":["command"]},{"key_code":"down_arrow","modifiers":["command"]},{"set_variable":{"name":"KC_K","value":1}},{"set_variable":{"name":"USC","value":0}}],"to_after_key_up":[{"set_variable":{"name":"KC_K","value":0}}],"type":"basic"},</v>
      </c>
      <c r="H127" s="101" t="str">
        <f t="shared" si="80"/>
        <v>{"conditions":[{"type":"variable_if","name":"USC","value":2},{"type":"variable_unless","name":"KC_K","value":0},{"type":"variable_unless","name":"KC_Q","value":0}],"from":{"key_code":"j","modifiers":{"optional":["caps_lock"]}},"to":[{"key_code":"delete_or_backspace"},{"key_code":"delete_or_backspace"},{"key_code":"left_arrow","modifiers":["command"]},{"key_code":"down_arrow","modifiers":["command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Q","value":0}],"from":{"key_code":"j","modifiers":{"optional":["caps_lock"]}},"to":[{"key_code":"delete_or_backspace"},{"key_code":"left_arrow","modifiers":["command"]},{"key_code":"down_arrow","modifiers":["command"]},{"set_variable":{"name":"KC_J","value":1}},{"set_variable":{"name":"USC","value":0}}],"to_after_key_up":[{"set_variable":{"name":"KC_J","value":0}}],"type":"basic"},{"conditions":[{"type":"variable_unless","name":"KC_K","value":0},{"type":"variable_unless","name":"KC_Q","value":0}],"from":{"key_code":"j","modifiers":{"optional":["caps_lock"]}},"to":[{"key_code":"left_arrow","modifiers":["command"]},{"key_code":"down_arrow","modifiers":["command"]},{"set_variable":{"name":"KC_J","value":1}},{"set_variable":{"name":"USC","value":0}}],"to_after_key_up":[{"set_variable":{"name":"KC_J","value":0}}],"type":"basic"},</v>
      </c>
      <c r="I127" s="101" t="str">
        <f t="shared" si="81"/>
        <v/>
      </c>
      <c r="J127" s="101" t="str">
        <f t="shared" si="82"/>
        <v/>
      </c>
      <c r="K127" s="101" t="str">
        <f t="shared" si="83"/>
        <v/>
      </c>
      <c r="L127" s="101" t="str">
        <f t="shared" si="84"/>
        <v/>
      </c>
      <c r="M127" s="101" t="str">
        <f t="shared" si="85"/>
        <v/>
      </c>
      <c r="N127" s="101" t="str">
        <f t="shared" si="86"/>
        <v/>
      </c>
      <c r="O127" s="101" t="str">
        <f t="shared" si="87"/>
        <v/>
      </c>
      <c r="P127" s="101" t="str">
        <f t="shared" si="88"/>
        <v/>
      </c>
      <c r="Q127" s="101" t="str">
        <f t="shared" si="89"/>
        <v/>
      </c>
      <c r="R127" s="101" t="str">
        <f t="shared" si="90"/>
        <v/>
      </c>
      <c r="S127" s="101" t="str">
        <f t="shared" si="91"/>
        <v/>
      </c>
      <c r="T127" s="101" t="str">
        <f t="shared" si="92"/>
        <v/>
      </c>
      <c r="U127" s="329"/>
      <c r="V127" s="107" t="str">
        <f t="shared" si="93"/>
        <v/>
      </c>
      <c r="W127" s="101" t="str">
        <f t="shared" si="94"/>
        <v/>
      </c>
      <c r="X127" s="101" t="str">
        <f t="shared" si="95"/>
        <v/>
      </c>
      <c r="Y127" s="108" t="str">
        <f>IF(AND($AT127&lt;&gt;"",$AB127=1),_xlfn.CONCAT(Y$3,PROPER(_xlfn.XLOOKUP($AZ127,入力キー,入力コード)),IF(OR($BK127="",$BK127=$BI127),_xlfn.CONCAT(Y$4,IF($AZ127=_xlfn.XLOOKUP($AZ127,仮想キートップ,入力キー),Y$7,Y$10),_xlfn.XLOOKUP($AZ127,仮想キートップ,入力コード),Y$13,$BI127,Y$14,_xlfn.XLOOKUP($AZ127,仮想キートップ,キー位置),Y$15,_xlfn.XLOOKUP($AZ127,仮想キートップ,キー位置),Y$17,IF($AZ127=_xlfn.XLOOKUP($AZ127,仮想キートップ,入力キー),Y$12,Y$11),_xlfn.XLOOKUP($AZ127,仮想キートップ,入力コード),Y$13,$BI127,Y$14,_xlfn.XLOOKUP($AZ127,仮想キートップ,キー位置),Y$16,_xlfn.XLOOKUP($AZ127,仮想キートップ,キー位置),IF(COUNTA($AT127:$AT$352)&gt;1,Y$17,Y$18)),_xlfn.CONCAT(Y$4,Y$6,IF($AZ127=_xlfn.XLOOKUP($AZ127,仮想キートップ,入力キー),Y$7,Y$10),_xlfn.XLOOKUP($AZ127,仮想キートップ,入力コード),Y$13,$BI127,Y$14,_xlfn.XLOOKUP($AZ127,仮想キートップ,キー位置),Y$15,_xlfn.XLOOKUP($AZ127,仮想キートップ,キー位置),Y$17,IF($AZ127=_xlfn.XLOOKUP($AZ127,仮想キートップ,入力キー),Y$8,Y$9),_xlfn.XLOOKUP($AZ127,仮想キートップ,入力コード),Y$13,$BI127,Y$14,_xlfn.XLOOKUP($AZ127,仮想キートップ,キー位置),Y$16,_xlfn.XLOOKUP($AZ127,仮想キートップ,キー位置),Y$17,Y$5,IF($AZ127=_xlfn.XLOOKUP($AZ127,仮想キートップ,入力キー),Y$7,Y$10),_xlfn.XLOOKUP($AZ127,仮想キートップ,入力コード),Y$13,$BK127,Y$14,_xlfn.XLOOKUP($AZ127,仮想キートップ,キー位置),Y$15,_xlfn.XLOOKUP($AZ127,仮想キートップ,キー位置),Y$17,IF($AZ127=_xlfn.XLOOKUP($AZ127,仮想キートップ,入力キー),Y$12,Y$11),_xlfn.XLOOKUP($AZ127,仮想キートップ,入力コード),Y$13,$BK127,Y$14,_xlfn.XLOOKUP($AZ127,仮想キートップ,キー位置),Y$16,_xlfn.XLOOKUP($AZ127,仮想キートップ,キー位置),IF(COUNTA($AT127:$AT$352)&gt;1,Y$17,Y$18)))),"")</f>
        <v/>
      </c>
      <c r="Z127" s="325"/>
      <c r="AB127" s="28">
        <f t="shared" si="61"/>
        <v>3</v>
      </c>
      <c r="AC127" s="27" t="str">
        <f t="shared" si="62"/>
        <v>A</v>
      </c>
      <c r="AD127" s="27">
        <f t="shared" si="63"/>
        <v>1</v>
      </c>
      <c r="AE127" s="27">
        <f t="shared" si="64"/>
        <v>0</v>
      </c>
      <c r="AF127" s="34">
        <f t="shared" si="65"/>
        <v>6442459136</v>
      </c>
      <c r="AG127" s="203">
        <f t="shared" si="66"/>
        <v>0</v>
      </c>
      <c r="AH127" s="90"/>
      <c r="AI127" s="466">
        <f t="shared" si="67"/>
        <v>6442450944</v>
      </c>
      <c r="AJ127" s="57" t="str">
        <f t="shared" si="68"/>
        <v/>
      </c>
      <c r="AK127" s="58">
        <f t="shared" si="69"/>
        <v>0</v>
      </c>
      <c r="AL127" s="56">
        <f t="shared" si="70"/>
        <v>2147491840</v>
      </c>
      <c r="AM127" s="57" t="str">
        <f t="shared" si="71"/>
        <v>(ぁ)</v>
      </c>
      <c r="AN127" s="55">
        <f t="shared" si="72"/>
        <v>1</v>
      </c>
      <c r="AO127" s="466">
        <f t="shared" si="73"/>
        <v>4294975488</v>
      </c>
      <c r="AP127" s="57" t="str">
        <f t="shared" si="74"/>
        <v>(ぃ)</v>
      </c>
      <c r="AQ127" s="58">
        <f t="shared" si="75"/>
        <v>1</v>
      </c>
      <c r="AR127" s="90"/>
      <c r="AS127" s="131">
        <v>404</v>
      </c>
      <c r="AT127" s="4" t="s">
        <v>296</v>
      </c>
      <c r="AU127" s="389"/>
      <c r="AV127" s="389"/>
      <c r="AW127" s="13"/>
      <c r="AX127" s="4" t="s">
        <v>296</v>
      </c>
      <c r="AY127" s="16"/>
      <c r="AZ127" s="16" t="s">
        <v>67</v>
      </c>
      <c r="BA127" s="16" t="s">
        <v>69</v>
      </c>
      <c r="BB127" s="115" t="s">
        <v>23</v>
      </c>
      <c r="BC127" s="26"/>
      <c r="BD127" s="6" t="s">
        <v>1052</v>
      </c>
      <c r="BE127" s="7" t="s">
        <v>307</v>
      </c>
      <c r="BF127" s="15" t="s">
        <v>978</v>
      </c>
      <c r="BG127" s="140" t="str">
        <f t="shared" si="76"/>
        <v>{"key_code":"left_arrow","modifiers":["command"]},{"key_code":"down_arrow","modifiers":["command"]}</v>
      </c>
      <c r="BH127" s="98"/>
      <c r="BI127" s="140" t="str">
        <f t="shared" si="77"/>
        <v>{"key_code":"left_arrow","modifiers":["command"]},{"key_code":"down_arrow","modifiers":["command"]}</v>
      </c>
      <c r="BJ127" s="370"/>
      <c r="BK127" s="371"/>
    </row>
    <row r="128" spans="1:63" ht="105">
      <c r="A128" s="328"/>
      <c r="B128" s="329"/>
      <c r="C128" s="338"/>
      <c r="D128" s="339"/>
      <c r="E128" s="334"/>
      <c r="F128" s="233" t="str">
        <f t="shared" si="78"/>
        <v>{"description":"あ, い &amp; き → 『』","conditions":[{"type":"keyboard_type_if","keyboard_types":["jis"]},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w","modifiers":{"optional":["caps_lock"]}},"to":[{"key_code":"delete_or_backspace"},{"key_code":"delete_or_backspace"},{"key_code":"z","modifiers":["shift","option"]},{"key_code":"close_bracket","modifiers":["shift"]},{"key_code":"non_us_pound","modifiers":["shift"]},{"key_code":"return_or_enter"},{"key_code":"b","modifiers":["control"]},{"set_variable":{"name":"KC_W","value":1}},{"set_variable":{"name":"USC","value":0}}],"to_after_key_up":[{"set_variable":{"name":"KC_W","value":0}}],"type":"basic"},{"conditions":[{"type":"keyboard_type_if","keyboard_types":["jis"]},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w","modifiers":{"optional":["caps_lock"]}},"to":[{"key_code":"delete_or_backspace"},{"key_code":"z","modifiers":["shift","option"]},{"key_code":"close_bracket","modifiers":["shift"]},{"key_code":"non_us_pound","modifiers":["shift"]},{"key_code":"return_or_enter"},{"key_code":"b","modifiers":["control"]},{"set_variable":{"name":"KC_W","value":1}},{"set_variable":{"name":"USC","value":0}}],"to_after_key_up":[{"set_variable":{"name":"KC_W","value":0}}],"type":"basic"},{"conditions":[{"type":"keyboard_type_if","keyboard_types":["jis"]},{"type":"variable_unless","name":"KC_J","value":0},{"type":"variable_unless","name":"KC_K","value":0},{"input_sources":[{"language":"ja"}],"type":"input_source_if"},{"input_sources":[{"input_mode_id":"Roman$"}],"type":"input_source_unless"}],"from":{"key_code":"w","modifiers":{"optional":["caps_lock"]}},"to":[{"key_code":"z","modifiers":["shift","option"]},{"key_code":"close_bracket","modifiers":["shift"]},{"key_code":"non_us_pound","modifiers":["shift"]},{"key_code":"return_or_enter"},{"key_code":"b","modifiers":["control"]},{"set_variable":{"name":"KC_W","value":1}},{"set_variable":{"name":"USC","value":0}}],"to_after_key_up":[{"set_variable":{"name":"KC_W","value":0}}],"type":"basic"},{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w","modifiers":{"optional":["caps_lock"]}},"to":[{"key_code":"delete_or_backspace"},{"key_code":"delete_or_backspace"},{"key_code":"z","modifiers":["shift","option"]},{"key_code":"open_bracket","modifiers":["shift"]},{"key_code":"close_bracket","modifiers":["shift"]},{"key_code":"return_or_enter"},{"key_code":"b","modifiers":["control"]},{"set_variable":{"name":"KC_W","value":1}},{"set_variable":{"name":"USC","value":0}}],"to_after_key_up":[{"set_variable":{"name":"KC_W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w","modifiers":{"optional":["caps_lock"]}},"to":[{"key_code":"delete_or_backspace"},{"key_code":"z","modifiers":["shift","option"]},{"key_code":"open_bracket","modifiers":["shift"]},{"key_code":"close_bracket","modifiers":["shift"]},{"key_code":"return_or_enter"},{"key_code":"b","modifiers":["control"]},{"set_variable":{"name":"KC_W","value":1}},{"set_variable":{"name":"USC","value":0}}],"to_after_key_up":[{"set_variable":{"name":"KC_W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w","modifiers":{"optional":["caps_lock"]}},"to":[{"key_code":"z","modifiers":["shift","option"]},{"key_code":"open_bracket","modifiers":["shift"]},{"key_code":"close_bracket","modifiers":["shift"]},{"key_code":"return_or_enter"},{"key_code":"b","modifiers":["control"]},{"set_variable":{"name":"KC_W","value":1}},{"set_variable":{"name":"USC","value":0}}],"to_after_key_up":[{"set_variable":{"name":"KC_W","value":0}}],"type":"basic"},</v>
      </c>
      <c r="G128" s="101" t="str">
        <f t="shared" si="79"/>
        <v>{"conditions":[{"type":"keyboard_type_if","keyboard_types":["jis"]},{"type":"variable_unless","name":"USC","value":0},{"type":"variable_unless","name":"KC_J","value":0},{"type":"variable_unless","name":"KC_W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close_bracket","modifiers":["shift"]},{"key_code":"non_us_pound","modifiers":["shift"]},{"key_code":"return_or_enter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KC_J","value":0},{"type":"variable_unless","name":"KC_W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close_bracket","modifiers":["shift"]},{"key_code":"non_us_pound","modifiers":["shift"]},{"key_code":"return_or_enter"},{"key_code":"b","modifiers":["control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W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open_bracket","modifiers":["shift"]},{"key_code":"close_bracket","modifiers":["shift"]},{"key_code":"return_or_enter"},{"key_code":"b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W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open_bracket","modifiers":["shift"]},{"key_code":"close_bracket","modifiers":["shift"]},{"key_code":"return_or_enter"},{"key_code":"b","modifiers":["control"]},{"set_variable":{"name":"KC_K","value":1}},{"set_variable":{"name":"USC","value":0}}],"to_after_key_up":[{"set_variable":{"name":"KC_K","value":0}}],"type":"basic"},</v>
      </c>
      <c r="H128" s="101" t="str">
        <f t="shared" si="80"/>
        <v>{"conditions":[{"type":"keyboard_type_if","keyboard_types":["jis"]},{"type":"variable_if","name":"USC","value":2},{"type":"variable_unless","name":"KC_K","value":0},{"type":"variable_unless","name":"KC_W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close_bracket","modifiers":["shift"]},{"key_code":"non_us_pound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USC","value":0},{"type":"variable_unless","name":"KC_K","value":0},{"type":"variable_unless","name":"KC_W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close_bracket","modifiers":["shift"]},{"key_code":"non_us_pound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KC_K","value":0},{"type":"variable_unless","name":"KC_W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close_bracket","modifiers":["shift"]},{"key_code":"non_us_pound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variable_if","name":"USC","value":2},{"type":"variable_unless","name":"KC_K","value":0},{"type":"variable_unless","name":"KC_W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open_bracket","modifiers":["shift"]},{"key_code":"close_bracket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W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open_bracket","modifiers":["shift"]},{"key_code":"close_bracket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W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open_bracket","modifiers":["shift"]},{"key_code":"close_bracket","modifiers":["shift"]},{"key_code":"return_or_enter"},{"key_code":"b","modifiers":["control"]},{"set_variable":{"name":"KC_J","value":1}},{"set_variable":{"name":"USC","value":0}}],"to_after_key_up":[{"set_variable":{"name":"KC_J","value":0}}],"type":"basic"},</v>
      </c>
      <c r="I128" s="101" t="str">
        <f t="shared" si="81"/>
        <v/>
      </c>
      <c r="J128" s="101" t="str">
        <f t="shared" si="82"/>
        <v/>
      </c>
      <c r="K128" s="101" t="str">
        <f t="shared" si="83"/>
        <v/>
      </c>
      <c r="L128" s="101" t="str">
        <f t="shared" si="84"/>
        <v/>
      </c>
      <c r="M128" s="101" t="str">
        <f t="shared" si="85"/>
        <v/>
      </c>
      <c r="N128" s="101" t="str">
        <f t="shared" si="86"/>
        <v/>
      </c>
      <c r="O128" s="101" t="str">
        <f t="shared" si="87"/>
        <v/>
      </c>
      <c r="P128" s="101" t="str">
        <f t="shared" si="88"/>
        <v/>
      </c>
      <c r="Q128" s="101" t="str">
        <f t="shared" si="89"/>
        <v/>
      </c>
      <c r="R128" s="101" t="str">
        <f t="shared" si="90"/>
        <v/>
      </c>
      <c r="S128" s="101" t="str">
        <f t="shared" si="91"/>
        <v/>
      </c>
      <c r="T128" s="101" t="str">
        <f t="shared" si="92"/>
        <v/>
      </c>
      <c r="U128" s="329"/>
      <c r="V128" s="107" t="str">
        <f t="shared" si="93"/>
        <v>{"description":"[英数] J, K &amp; W → 『』","conditions":[{"type":"keyboard_type_if","keyboard_types":["jis"]},{"type":"variable_if","name":"USC","value":2},{"type":"variable_unless","name":"KC_J","value":0},{"type":"variable_unless","name":"KC_K","value":0}],"from":{"key_code":"w","modifiers":{"optional":["caps_lock"]}},"to":[{"key_code":"delete_or_backspace"},{"key_code":"delete_or_backspace"},{"key_code":"lang1"},{"key_code":"close_bracket","modifiers":["shift"]},{"key_code":"non_us_pound","modifiers":["shift"]},{"key_code":"return_or_enter"},{"key_code":"lang2"},{"key_code":"b","modifiers":["control"]},{"set_variable":{"name":"KC_W","value":1}},{"set_variable":{"name":"USC","value":0}}],"to_after_key_up":[{"set_variable":{"name":"KC_W","value":0}}],"type":"basic"},{"conditions":[{"type":"keyboard_type_if","keyboard_types":["jis"]},{"type":"variable_unless","name":"USC","value":0},{"type":"variable_unless","name":"KC_J","value":0},{"type":"variable_unless","name":"KC_K","value":0}],"from":{"key_code":"w","modifiers":{"optional":["caps_lock"]}},"to":[{"key_code":"delete_or_backspace"},{"key_code":"lang1"},{"key_code":"close_bracket","modifiers":["shift"]},{"key_code":"non_us_pound","modifiers":["shift"]},{"key_code":"return_or_enter"},{"key_code":"lang2"},{"key_code":"b","modifiers":["control"]},{"set_variable":{"name":"KC_W","value":1}},{"set_variable":{"name":"USC","value":0}}],"to_after_key_up":[{"set_variable":{"name":"KC_W","value":0}}],"type":"basic"},{"conditions":[{"type":"keyboard_type_if","keyboard_types":["jis"]},{"type":"variable_unless","name":"KC_J","value":0},{"type":"variable_unless","name":"KC_K","value":0}],"from":{"key_code":"w","modifiers":{"optional":["caps_lock"]}},"to":[{"key_code":"lang1"},{"key_code":"close_bracket","modifiers":["shift"]},{"key_code":"non_us_pound","modifiers":["shift"]},{"key_code":"return_or_enter"},{"key_code":"lang2"},{"key_code":"b","modifiers":["control"]},{"set_variable":{"name":"KC_W","value":1}},{"set_variable":{"name":"USC","value":0}}],"to_after_key_up":[{"set_variable":{"name":"KC_W","value":0}}],"type":"basic"},{"conditions":[{"type":"variable_if","name":"USC","value":2},{"type":"variable_unless","name":"KC_J","value":0},{"type":"variable_unless","name":"KC_K","value":0}],"from":{"key_code":"w","modifiers":{"optional":["caps_lock"]}},"to":[{"key_code":"delete_or_backspace"},{"key_code":"delete_or_backspace"},{"key_code":"lang1"},{"key_code":"open_bracket","modifiers":["shift"]},{"key_code":"close_bracket","modifiers":["shift"]},{"key_code":"return_or_enter"},{"key_code":"lang2"},{"key_code":"b","modifiers":["control"]},{"set_variable":{"name":"KC_W","value":1}},{"set_variable":{"name":"USC","value":0}}],"to_after_key_up":[{"set_variable":{"name":"KC_W","value":0}}],"type":"basic"},{"conditions":[{"type":"variable_unless","name":"USC","value":0},{"type":"variable_unless","name":"KC_J","value":0},{"type":"variable_unless","name":"KC_K","value":0}],"from":{"key_code":"w","modifiers":{"optional":["caps_lock"]}},"to":[{"key_code":"delete_or_backspace"},{"key_code":"lang1"},{"key_code":"open_bracket","modifiers":["shift"]},{"key_code":"close_bracket","modifiers":["shift"]},{"key_code":"return_or_enter"},{"key_code":"lang2"},{"key_code":"b","modifiers":["control"]},{"set_variable":{"name":"KC_W","value":1}},{"set_variable":{"name":"USC","value":0}}],"to_after_key_up":[{"set_variable":{"name":"KC_W","value":0}}],"type":"basic"},{"conditions":[{"type":"variable_unless","name":"KC_J","value":0},{"type":"variable_unless","name":"KC_K","value":0}],"from":{"key_code":"w","modifiers":{"optional":["caps_lock"]}},"to":[{"key_code":"lang1"},{"key_code":"open_bracket","modifiers":["shift"]},{"key_code":"close_bracket","modifiers":["shift"]},{"key_code":"return_or_enter"},{"key_code":"lang2"},{"key_code":"b","modifiers":["control"]},{"set_variable":{"name":"KC_W","value":1}},{"set_variable":{"name":"USC","value":0}}],"to_after_key_up":[{"set_variable":{"name":"KC_W","value":0}}],"type":"basic"},</v>
      </c>
      <c r="W128" s="101" t="str">
        <f t="shared" si="94"/>
        <v>{"conditions":[{"type":"keyboard_type_if","keyboard_types":["jis"]},{"type":"variable_if","name":"USC","value":2},{"type":"variable_unless","name":"KC_J","value":0},{"type":"variable_unless","name":"KC_W","value":0}],"from":{"key_code":"k","modifiers":{"optional":["caps_lock"]}},"to":[{"key_code":"delete_or_backspace"},{"key_code":"delete_or_backspace"},{"key_code":"lang1"},{"key_code":"close_bracket","modifiers":["shift"]},{"key_code":"non_us_pound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USC","value":0},{"type":"variable_unless","name":"KC_J","value":0},{"type":"variable_unless","name":"KC_W","value":0}],"from":{"key_code":"k","modifiers":{"optional":["caps_lock"]}},"to":[{"key_code":"delete_or_backspace"},{"key_code":"lang1"},{"key_code":"close_bracket","modifiers":["shift"]},{"key_code":"non_us_pound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KC_J","value":0},{"type":"variable_unless","name":"KC_W","value":0}],"from":{"key_code":"k","modifiers":{"optional":["caps_lock"]}},"to":[{"key_code":"lang1"},{"key_code":"close_bracket","modifiers":["shift"]},{"key_code":"non_us_pound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variable_if","name":"USC","value":2},{"type":"variable_unless","name":"KC_J","value":0},{"type":"variable_unless","name":"KC_W","value":0}],"from":{"key_code":"k","modifiers":{"optional":["caps_lock"]}},"to":[{"key_code":"delete_or_backspace"},{"key_code":"delete_or_backspace"},{"key_code":"lang1"},{"key_code":"open_bracket","modifiers":["shift"]},{"key_code":"close_bracket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W","value":0}],"from":{"key_code":"k","modifiers":{"optional":["caps_lock"]}},"to":[{"key_code":"delete_or_backspace"},{"key_code":"lang1"},{"key_code":"open_bracket","modifiers":["shift"]},{"key_code":"close_bracket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W","value":0}],"from":{"key_code":"k","modifiers":{"optional":["caps_lock"]}},"to":[{"key_code":"lang1"},{"key_code":"open_bracket","modifiers":["shift"]},{"key_code":"close_bracket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</v>
      </c>
      <c r="X128" s="101" t="str">
        <f t="shared" si="95"/>
        <v>{"conditions":[{"type":"keyboard_type_if","keyboard_types":["jis"]},{"type":"variable_if","name":"USC","value":2},{"type":"variable_unless","name":"KC_K","value":0},{"type":"variable_unless","name":"KC_W","value":0}],"from":{"key_code":"j","modifiers":{"optional":["caps_lock"]}},"to":[{"key_code":"delete_or_backspace"},{"key_code":"delete_or_backspace"},{"key_code":"lang1"},{"key_code":"close_bracket","modifiers":["shift"]},{"key_code":"non_us_pound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USC","value":0},{"type":"variable_unless","name":"KC_K","value":0},{"type":"variable_unless","name":"KC_W","value":0}],"from":{"key_code":"j","modifiers":{"optional":["caps_lock"]}},"to":[{"key_code":"delete_or_backspace"},{"key_code":"lang1"},{"key_code":"close_bracket","modifiers":["shift"]},{"key_code":"non_us_pound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KC_K","value":0},{"type":"variable_unless","name":"KC_W","value":0}],"from":{"key_code":"j","modifiers":{"optional":["caps_lock"]}},"to":[{"key_code":"lang1"},{"key_code":"close_bracket","modifiers":["shift"]},{"key_code":"non_us_pound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variable_if","name":"USC","value":2},{"type":"variable_unless","name":"KC_K","value":0},{"type":"variable_unless","name":"KC_W","value":0}],"from":{"key_code":"j","modifiers":{"optional":["caps_lock"]}},"to":[{"key_code":"delete_or_backspace"},{"key_code":"delete_or_backspace"},{"key_code":"lang1"},{"key_code":"open_bracket","modifiers":["shift"]},{"key_code":"close_bracket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W","value":0}],"from":{"key_code":"j","modifiers":{"optional":["caps_lock"]}},"to":[{"key_code":"delete_or_backspace"},{"key_code":"lang1"},{"key_code":"open_bracket","modifiers":["shift"]},{"key_code":"close_bracket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W","value":0}],"from":{"key_code":"j","modifiers":{"optional":["caps_lock"]}},"to":[{"key_code":"lang1"},{"key_code":"open_bracket","modifiers":["shift"]},{"key_code":"close_bracket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</v>
      </c>
      <c r="Y128" s="108" t="str">
        <f>IF(AND($AT128&lt;&gt;"",$AB128=1),_xlfn.CONCAT(Y$3,PROPER(_xlfn.XLOOKUP($AZ128,入力キー,入力コード)),IF(OR($BK128="",$BK128=$BI128),_xlfn.CONCAT(Y$4,IF($AZ128=_xlfn.XLOOKUP($AZ128,仮想キートップ,入力キー),Y$7,Y$10),_xlfn.XLOOKUP($AZ128,仮想キートップ,入力コード),Y$13,$BI128,Y$14,_xlfn.XLOOKUP($AZ128,仮想キートップ,キー位置),Y$15,_xlfn.XLOOKUP($AZ128,仮想キートップ,キー位置),Y$17,IF($AZ128=_xlfn.XLOOKUP($AZ128,仮想キートップ,入力キー),Y$12,Y$11),_xlfn.XLOOKUP($AZ128,仮想キートップ,入力コード),Y$13,$BI128,Y$14,_xlfn.XLOOKUP($AZ128,仮想キートップ,キー位置),Y$16,_xlfn.XLOOKUP($AZ128,仮想キートップ,キー位置),IF(COUNTA($AT128:$AT$352)&gt;1,Y$17,Y$18)),_xlfn.CONCAT(Y$4,Y$6,IF($AZ128=_xlfn.XLOOKUP($AZ128,仮想キートップ,入力キー),Y$7,Y$10),_xlfn.XLOOKUP($AZ128,仮想キートップ,入力コード),Y$13,$BI128,Y$14,_xlfn.XLOOKUP($AZ128,仮想キートップ,キー位置),Y$15,_xlfn.XLOOKUP($AZ128,仮想キートップ,キー位置),Y$17,IF($AZ128=_xlfn.XLOOKUP($AZ128,仮想キートップ,入力キー),Y$8,Y$9),_xlfn.XLOOKUP($AZ128,仮想キートップ,入力コード),Y$13,$BI128,Y$14,_xlfn.XLOOKUP($AZ128,仮想キートップ,キー位置),Y$16,_xlfn.XLOOKUP($AZ128,仮想キートップ,キー位置),Y$17,Y$5,IF($AZ128=_xlfn.XLOOKUP($AZ128,仮想キートップ,入力キー),Y$7,Y$10),_xlfn.XLOOKUP($AZ128,仮想キートップ,入力コード),Y$13,$BK128,Y$14,_xlfn.XLOOKUP($AZ128,仮想キートップ,キー位置),Y$15,_xlfn.XLOOKUP($AZ128,仮想キートップ,キー位置),Y$17,IF($AZ128=_xlfn.XLOOKUP($AZ128,仮想キートップ,入力キー),Y$12,Y$11),_xlfn.XLOOKUP($AZ128,仮想キートップ,入力コード),Y$13,$BK128,Y$14,_xlfn.XLOOKUP($AZ128,仮想キートップ,キー位置),Y$16,_xlfn.XLOOKUP($AZ128,仮想キートップ,キー位置),IF(COUNTA($AT128:$AT$352)&gt;1,Y$17,Y$18)))),"")</f>
        <v/>
      </c>
      <c r="Z128" s="325"/>
      <c r="AB128" s="28">
        <f t="shared" si="61"/>
        <v>3</v>
      </c>
      <c r="AC128" s="27" t="str">
        <f t="shared" si="62"/>
        <v>A</v>
      </c>
      <c r="AD128" s="27">
        <f t="shared" si="63"/>
        <v>1</v>
      </c>
      <c r="AE128" s="27">
        <f t="shared" si="64"/>
        <v>0</v>
      </c>
      <c r="AF128" s="34">
        <f t="shared" si="65"/>
        <v>6442467328</v>
      </c>
      <c r="AG128" s="203">
        <f t="shared" si="66"/>
        <v>0</v>
      </c>
      <c r="AH128" s="90"/>
      <c r="AI128" s="466">
        <f t="shared" si="67"/>
        <v>6442450944</v>
      </c>
      <c r="AJ128" s="57" t="str">
        <f t="shared" si="68"/>
        <v/>
      </c>
      <c r="AK128" s="58">
        <f t="shared" si="69"/>
        <v>0</v>
      </c>
      <c r="AL128" s="56">
        <f t="shared" si="70"/>
        <v>2147500032</v>
      </c>
      <c r="AM128" s="57" t="str">
        <f t="shared" si="71"/>
        <v>ぎ</v>
      </c>
      <c r="AN128" s="55">
        <f t="shared" si="72"/>
        <v>1</v>
      </c>
      <c r="AO128" s="466">
        <f t="shared" si="73"/>
        <v>4294983680</v>
      </c>
      <c r="AP128" s="57" t="str">
        <f t="shared" si="74"/>
        <v/>
      </c>
      <c r="AQ128" s="58">
        <f t="shared" si="75"/>
        <v>0</v>
      </c>
      <c r="AR128" s="90"/>
      <c r="AS128" s="131">
        <v>405</v>
      </c>
      <c r="AT128" s="4" t="s">
        <v>296</v>
      </c>
      <c r="AU128" s="389"/>
      <c r="AV128" s="389"/>
      <c r="AW128" s="13"/>
      <c r="AX128" s="4" t="s">
        <v>296</v>
      </c>
      <c r="AY128" s="16"/>
      <c r="AZ128" s="16" t="s">
        <v>67</v>
      </c>
      <c r="BA128" s="16" t="s">
        <v>69</v>
      </c>
      <c r="BB128" s="115" t="s">
        <v>25</v>
      </c>
      <c r="BC128" s="26"/>
      <c r="BD128" s="6" t="s">
        <v>1029</v>
      </c>
      <c r="BE128" s="7" t="s">
        <v>1030</v>
      </c>
      <c r="BF128" s="15" t="s">
        <v>1031</v>
      </c>
      <c r="BG128" s="140" t="str">
        <f t="shared" si="76"/>
        <v>{"key_code":"z","modifiers":["shift","option"]},{"key_code":"close_bracket","modifiers":["shift"]},{"key_code":"non_us_pound","modifiers":["shift"]},{"key_code":"return_or_enter"},{"key_code":"b","modifiers":["control"]}</v>
      </c>
      <c r="BH128" s="98" t="s">
        <v>1109</v>
      </c>
      <c r="BI128" s="140" t="str">
        <f t="shared" si="77"/>
        <v>{"key_code":"lang1"},{"key_code":"close_bracket","modifiers":["shift"]},{"key_code":"non_us_pound","modifiers":["shift"]},{"key_code":"return_or_enter"},{"key_code":"lang2"},{"key_code":"b","modifiers":["control"]}</v>
      </c>
      <c r="BJ128" s="370" t="s">
        <v>1032</v>
      </c>
      <c r="BK128" s="371" t="s">
        <v>1110</v>
      </c>
    </row>
    <row r="129" spans="1:63" ht="21">
      <c r="A129" s="328"/>
      <c r="B129" s="329"/>
      <c r="C129" s="338"/>
      <c r="D129" s="339"/>
      <c r="E129" s="334"/>
      <c r="F129" s="233" t="str">
        <f t="shared" si="78"/>
        <v>{"description":"あ, い &amp; し → 保","conditions":[{"type":"variable_if","name":"USC","value":2},{"type":"variable_unless","name":"KC_J","value":0},{"type":"variable_unless","name":"KC_K","value":0}],"from":{"key_code":"r","modifiers":{"optional":["caps_lock"]}},"to":[{"key_code":"delete_or_backspace"},{"key_code":"delete_or_backspace"},{"key_code":"s","modifiers":["command"]},{"set_variable":{"name":"KC_R","value":1}},{"set_variable":{"name":"USC","value":0}}],"to_after_key_up":[{"set_variable":{"name":"KC_R","value":0}}],"type":"basic"},{"conditions":[{"type":"variable_unless","name":"USC","value":0},{"type":"variable_unless","name":"KC_J","value":0},{"type":"variable_unless","name":"KC_K","value":0}],"from":{"key_code":"r","modifiers":{"optional":["caps_lock"]}},"to":[{"key_code":"delete_or_backspace"},{"key_code":"s","modifiers":["command"]},{"set_variable":{"name":"KC_R","value":1}},{"set_variable":{"name":"USC","value":0}}],"to_after_key_up":[{"set_variable":{"name":"KC_R","value":0}}],"type":"basic"},{"conditions":[{"type":"variable_unless","name":"KC_J","value":0},{"type":"variable_unless","name":"KC_K","value":0}],"from":{"key_code":"r","modifiers":{"optional":["caps_lock"]}},"to":[{"key_code":"s","modifiers":["command"]},{"set_variable":{"name":"KC_R","value":1}},{"set_variable":{"name":"USC","value":0}}],"to_after_key_up":[{"set_variable":{"name":"KC_R","value":0}}],"type":"basic"},</v>
      </c>
      <c r="G129" s="101" t="str">
        <f t="shared" si="79"/>
        <v>{"conditions":[{"type":"variable_if","name":"USC","value":2},{"type":"variable_unless","name":"KC_J","value":0},{"type":"variable_unless","name":"KC_R","value":0}],"from":{"key_code":"k","modifiers":{"optional":["caps_lock"]}},"to":[{"key_code":"delete_or_backspace"},{"key_code":"delete_or_backspace"},{"key_code":"s","modifiers":["command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R","value":0}],"from":{"key_code":"k","modifiers":{"optional":["caps_lock"]}},"to":[{"key_code":"delete_or_backspace"},{"key_code":"s","modifiers":["command"]},{"set_variable":{"name":"KC_K","value":1}},{"set_variable":{"name":"USC","value":0}}],"to_after_key_up":[{"set_variable":{"name":"KC_K","value":0}}],"type":"basic"},{"conditions":[{"type":"variable_unless","name":"KC_J","value":0},{"type":"variable_unless","name":"KC_R","value":0}],"from":{"key_code":"k","modifiers":{"optional":["caps_lock"]}},"to":[{"key_code":"s","modifiers":["command"]},{"set_variable":{"name":"KC_K","value":1}},{"set_variable":{"name":"USC","value":0}}],"to_after_key_up":[{"set_variable":{"name":"KC_K","value":0}}],"type":"basic"},</v>
      </c>
      <c r="H129" s="101" t="str">
        <f t="shared" si="80"/>
        <v>{"conditions":[{"type":"variable_if","name":"USC","value":2},{"type":"variable_unless","name":"KC_K","value":0},{"type":"variable_unless","name":"KC_R","value":0}],"from":{"key_code":"j","modifiers":{"optional":["caps_lock"]}},"to":[{"key_code":"delete_or_backspace"},{"key_code":"delete_or_backspace"},{"key_code":"s","modifiers":["command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R","value":0}],"from":{"key_code":"j","modifiers":{"optional":["caps_lock"]}},"to":[{"key_code":"delete_or_backspace"},{"key_code":"s","modifiers":["command"]},{"set_variable":{"name":"KC_J","value":1}},{"set_variable":{"name":"USC","value":0}}],"to_after_key_up":[{"set_variable":{"name":"KC_J","value":0}}],"type":"basic"},{"conditions":[{"type":"variable_unless","name":"KC_K","value":0},{"type":"variable_unless","name":"KC_R","value":0}],"from":{"key_code":"j","modifiers":{"optional":["caps_lock"]}},"to":[{"key_code":"s","modifiers":["command"]},{"set_variable":{"name":"KC_J","value":1}},{"set_variable":{"name":"USC","value":0}}],"to_after_key_up":[{"set_variable":{"name":"KC_J","value":0}}],"type":"basic"},</v>
      </c>
      <c r="I129" s="101" t="str">
        <f t="shared" si="81"/>
        <v/>
      </c>
      <c r="J129" s="101" t="str">
        <f t="shared" si="82"/>
        <v/>
      </c>
      <c r="K129" s="101" t="str">
        <f t="shared" si="83"/>
        <v/>
      </c>
      <c r="L129" s="101" t="str">
        <f t="shared" si="84"/>
        <v/>
      </c>
      <c r="M129" s="101" t="str">
        <f t="shared" si="85"/>
        <v/>
      </c>
      <c r="N129" s="101" t="str">
        <f t="shared" si="86"/>
        <v/>
      </c>
      <c r="O129" s="101" t="str">
        <f t="shared" si="87"/>
        <v/>
      </c>
      <c r="P129" s="101" t="str">
        <f t="shared" si="88"/>
        <v/>
      </c>
      <c r="Q129" s="101" t="str">
        <f t="shared" si="89"/>
        <v/>
      </c>
      <c r="R129" s="101" t="str">
        <f t="shared" si="90"/>
        <v/>
      </c>
      <c r="S129" s="101" t="str">
        <f t="shared" si="91"/>
        <v/>
      </c>
      <c r="T129" s="101" t="str">
        <f t="shared" si="92"/>
        <v/>
      </c>
      <c r="U129" s="329"/>
      <c r="V129" s="107" t="str">
        <f t="shared" si="93"/>
        <v/>
      </c>
      <c r="W129" s="101" t="str">
        <f t="shared" si="94"/>
        <v/>
      </c>
      <c r="X129" s="101" t="str">
        <f t="shared" si="95"/>
        <v/>
      </c>
      <c r="Y129" s="108" t="str">
        <f>IF(AND($AT129&lt;&gt;"",$AB129=1),_xlfn.CONCAT(Y$3,PROPER(_xlfn.XLOOKUP($AZ129,入力キー,入力コード)),IF(OR($BK129="",$BK129=$BI129),_xlfn.CONCAT(Y$4,IF($AZ129=_xlfn.XLOOKUP($AZ129,仮想キートップ,入力キー),Y$7,Y$10),_xlfn.XLOOKUP($AZ129,仮想キートップ,入力コード),Y$13,$BI129,Y$14,_xlfn.XLOOKUP($AZ129,仮想キートップ,キー位置),Y$15,_xlfn.XLOOKUP($AZ129,仮想キートップ,キー位置),Y$17,IF($AZ129=_xlfn.XLOOKUP($AZ129,仮想キートップ,入力キー),Y$12,Y$11),_xlfn.XLOOKUP($AZ129,仮想キートップ,入力コード),Y$13,$BI129,Y$14,_xlfn.XLOOKUP($AZ129,仮想キートップ,キー位置),Y$16,_xlfn.XLOOKUP($AZ129,仮想キートップ,キー位置),IF(COUNTA($AT129:$AT$352)&gt;1,Y$17,Y$18)),_xlfn.CONCAT(Y$4,Y$6,IF($AZ129=_xlfn.XLOOKUP($AZ129,仮想キートップ,入力キー),Y$7,Y$10),_xlfn.XLOOKUP($AZ129,仮想キートップ,入力コード),Y$13,$BI129,Y$14,_xlfn.XLOOKUP($AZ129,仮想キートップ,キー位置),Y$15,_xlfn.XLOOKUP($AZ129,仮想キートップ,キー位置),Y$17,IF($AZ129=_xlfn.XLOOKUP($AZ129,仮想キートップ,入力キー),Y$8,Y$9),_xlfn.XLOOKUP($AZ129,仮想キートップ,入力コード),Y$13,$BI129,Y$14,_xlfn.XLOOKUP($AZ129,仮想キートップ,キー位置),Y$16,_xlfn.XLOOKUP($AZ129,仮想キートップ,キー位置),Y$17,Y$5,IF($AZ129=_xlfn.XLOOKUP($AZ129,仮想キートップ,入力キー),Y$7,Y$10),_xlfn.XLOOKUP($AZ129,仮想キートップ,入力コード),Y$13,$BK129,Y$14,_xlfn.XLOOKUP($AZ129,仮想キートップ,キー位置),Y$15,_xlfn.XLOOKUP($AZ129,仮想キートップ,キー位置),Y$17,IF($AZ129=_xlfn.XLOOKUP($AZ129,仮想キートップ,入力キー),Y$12,Y$11),_xlfn.XLOOKUP($AZ129,仮想キートップ,入力コード),Y$13,$BK129,Y$14,_xlfn.XLOOKUP($AZ129,仮想キートップ,キー位置),Y$16,_xlfn.XLOOKUP($AZ129,仮想キートップ,キー位置),IF(COUNTA($AT129:$AT$352)&gt;1,Y$17,Y$18)))),"")</f>
        <v/>
      </c>
      <c r="Z129" s="325"/>
      <c r="AB129" s="28">
        <f t="shared" si="61"/>
        <v>3</v>
      </c>
      <c r="AC129" s="27" t="str">
        <f t="shared" si="62"/>
        <v>A</v>
      </c>
      <c r="AD129" s="27">
        <f t="shared" si="63"/>
        <v>1</v>
      </c>
      <c r="AE129" s="27">
        <f t="shared" si="64"/>
        <v>0</v>
      </c>
      <c r="AF129" s="34">
        <f t="shared" si="65"/>
        <v>6442516480</v>
      </c>
      <c r="AG129" s="203">
        <f t="shared" si="66"/>
        <v>0</v>
      </c>
      <c r="AH129" s="90"/>
      <c r="AI129" s="466">
        <f t="shared" si="67"/>
        <v>6442450944</v>
      </c>
      <c r="AJ129" s="57" t="str">
        <f t="shared" si="68"/>
        <v/>
      </c>
      <c r="AK129" s="58">
        <f t="shared" si="69"/>
        <v>0</v>
      </c>
      <c r="AL129" s="56">
        <f t="shared" si="70"/>
        <v>2147549184</v>
      </c>
      <c r="AM129" s="57" t="str">
        <f t="shared" si="71"/>
        <v>じ</v>
      </c>
      <c r="AN129" s="55">
        <f t="shared" si="72"/>
        <v>1</v>
      </c>
      <c r="AO129" s="466">
        <f t="shared" si="73"/>
        <v>4295032832</v>
      </c>
      <c r="AP129" s="57" t="str">
        <f t="shared" si="74"/>
        <v/>
      </c>
      <c r="AQ129" s="58">
        <f t="shared" si="75"/>
        <v>0</v>
      </c>
      <c r="AR129" s="90"/>
      <c r="AS129" s="131">
        <v>406</v>
      </c>
      <c r="AT129" s="4" t="s">
        <v>296</v>
      </c>
      <c r="AU129" s="389"/>
      <c r="AV129" s="389"/>
      <c r="AW129" s="13"/>
      <c r="AX129" s="4" t="s">
        <v>296</v>
      </c>
      <c r="AY129" s="16"/>
      <c r="AZ129" s="16" t="s">
        <v>67</v>
      </c>
      <c r="BA129" s="16" t="s">
        <v>69</v>
      </c>
      <c r="BB129" s="115" t="s">
        <v>29</v>
      </c>
      <c r="BC129" s="26"/>
      <c r="BD129" s="6" t="s">
        <v>1100</v>
      </c>
      <c r="BE129" s="7" t="s">
        <v>308</v>
      </c>
      <c r="BF129" s="15" t="s">
        <v>309</v>
      </c>
      <c r="BG129" s="140" t="str">
        <f t="shared" si="76"/>
        <v>{"key_code":"s","modifiers":["command"]}</v>
      </c>
      <c r="BH129" s="98"/>
      <c r="BI129" s="140" t="str">
        <f t="shared" si="77"/>
        <v>{"key_code":"s","modifiers":["command"]}</v>
      </c>
      <c r="BJ129" s="370"/>
      <c r="BK129" s="371"/>
    </row>
    <row r="130" spans="1:63" ht="42">
      <c r="A130" s="328"/>
      <c r="B130" s="329"/>
      <c r="C130" s="338"/>
      <c r="D130" s="339"/>
      <c r="E130" s="334"/>
      <c r="F130" s="233" t="str">
        <f t="shared" si="78"/>
        <v>{"description":"あ, い &amp; 左 → ・未確定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t","modifiers":{"optional":["caps_lock"]}},"to":[{"key_code":"delete_or_backspace"},{"key_code":"delete_or_backspace"},{"key_code":"z","modifiers":["shift","option"]},{"key_code":"slash"},{"set_variable":{"name":"KC_T","value":1}},{"set_variable":{"name":"USC","value":0}}],"to_after_key_up":[{"set_variable":{"name":"KC_T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t","modifiers":{"optional":["caps_lock"]}},"to":[{"key_code":"delete_or_backspace"},{"key_code":"z","modifiers":["shift","option"]},{"key_code":"slash"},{"set_variable":{"name":"KC_T","value":1}},{"set_variable":{"name":"USC","value":0}}],"to_after_key_up":[{"set_variable":{"name":"KC_T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t","modifiers":{"optional":["caps_lock"]}},"to":[{"key_code":"z","modifiers":["shift","option"]},{"key_code":"slash"},{"set_variable":{"name":"KC_T","value":1}},{"set_variable":{"name":"USC","value":0}}],"to_after_key_up":[{"set_variable":{"name":"KC_T","value":0}}],"type":"basic"},</v>
      </c>
      <c r="G130" s="101" t="str">
        <f t="shared" si="79"/>
        <v>{"conditions":[{"type":"variable_if","name":"USC","value":2},{"type":"variable_unless","name":"KC_J","value":0},{"type":"variable_unless","name":"KC_T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z","modifiers":["shift","option"]},{"key_code":"slash"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T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slash"},{"set_variable":{"name":"KC_K","value":1}},{"set_variable":{"name":"USC","value":0}}],"to_after_key_up":[{"set_variable":{"name":"KC_K","value":0}}],"type":"basic"},{"conditions":[{"type":"variable_unless","name":"KC_J","value":0},{"type":"variable_unless","name":"KC_T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slash"},{"set_variable":{"name":"KC_K","value":1}},{"set_variable":{"name":"USC","value":0}}],"to_after_key_up":[{"set_variable":{"name":"KC_K","value":0}}],"type":"basic"},</v>
      </c>
      <c r="H130" s="101" t="str">
        <f t="shared" si="80"/>
        <v>{"conditions":[{"type":"variable_if","name":"USC","value":2},{"type":"variable_unless","name":"KC_K","value":0},{"type":"variable_unless","name":"KC_T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slash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T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slash"},{"set_variable":{"name":"KC_J","value":1}},{"set_variable":{"name":"USC","value":0}}],"to_after_key_up":[{"set_variable":{"name":"KC_J","value":0}}],"type":"basic"},{"conditions":[{"type":"variable_unless","name":"KC_K","value":0},{"type":"variable_unless","name":"KC_T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slash"},{"set_variable":{"name":"KC_J","value":1}},{"set_variable":{"name":"USC","value":0}}],"to_after_key_up":[{"set_variable":{"name":"KC_J","value":0}}],"type":"basic"},</v>
      </c>
      <c r="I130" s="101" t="str">
        <f t="shared" si="81"/>
        <v/>
      </c>
      <c r="J130" s="101" t="str">
        <f t="shared" si="82"/>
        <v/>
      </c>
      <c r="K130" s="101" t="str">
        <f t="shared" si="83"/>
        <v/>
      </c>
      <c r="L130" s="101" t="str">
        <f t="shared" si="84"/>
        <v/>
      </c>
      <c r="M130" s="101" t="str">
        <f t="shared" si="85"/>
        <v/>
      </c>
      <c r="N130" s="101" t="str">
        <f t="shared" si="86"/>
        <v/>
      </c>
      <c r="O130" s="101" t="str">
        <f t="shared" si="87"/>
        <v/>
      </c>
      <c r="P130" s="101" t="str">
        <f t="shared" si="88"/>
        <v/>
      </c>
      <c r="Q130" s="101" t="str">
        <f t="shared" si="89"/>
        <v/>
      </c>
      <c r="R130" s="101" t="str">
        <f t="shared" si="90"/>
        <v/>
      </c>
      <c r="S130" s="101" t="str">
        <f t="shared" si="91"/>
        <v/>
      </c>
      <c r="T130" s="101" t="str">
        <f t="shared" si="92"/>
        <v/>
      </c>
      <c r="U130" s="329"/>
      <c r="V130" s="107" t="str">
        <f t="shared" si="93"/>
        <v>{"description":"[英数] J, K &amp; T → ・未確定","conditions":[{"type":"variable_if","name":"USC","value":2},{"type":"variable_unless","name":"KC_J","value":0},{"type":"variable_unless","name":"KC_K","value":0}],"from":{"key_code":"t","modifiers":{"optional":["caps_lock"]}},"to":[{"key_code":"delete_or_backspace"},{"key_code":"delete_or_backspace"},{"key_code":"lang1"},{"key_code":"slash"},{"key_code":"return_or_enter"},{"key_code":"lang2"},{"set_variable":{"name":"KC_T","value":1}},{"set_variable":{"name":"USC","value":0}}],"to_after_key_up":[{"set_variable":{"name":"KC_T","value":0}}],"type":"basic"},{"conditions":[{"type":"variable_unless","name":"USC","value":0},{"type":"variable_unless","name":"KC_J","value":0},{"type":"variable_unless","name":"KC_K","value":0}],"from":{"key_code":"t","modifiers":{"optional":["caps_lock"]}},"to":[{"key_code":"delete_or_backspace"},{"key_code":"lang1"},{"key_code":"slash"},{"key_code":"return_or_enter"},{"key_code":"lang2"},{"set_variable":{"name":"KC_T","value":1}},{"set_variable":{"name":"USC","value":0}}],"to_after_key_up":[{"set_variable":{"name":"KC_T","value":0}}],"type":"basic"},{"conditions":[{"type":"variable_unless","name":"KC_J","value":0},{"type":"variable_unless","name":"KC_K","value":0}],"from":{"key_code":"t","modifiers":{"optional":["caps_lock"]}},"to":[{"key_code":"lang1"},{"key_code":"slash"},{"key_code":"return_or_enter"},{"key_code":"lang2"},{"set_variable":{"name":"KC_T","value":1}},{"set_variable":{"name":"USC","value":0}}],"to_after_key_up":[{"set_variable":{"name":"KC_T","value":0}}],"type":"basic"},</v>
      </c>
      <c r="W130" s="101" t="str">
        <f t="shared" si="94"/>
        <v>{"conditions":[{"type":"variable_if","name":"USC","value":2},{"type":"variable_unless","name":"KC_J","value":0},{"type":"variable_unless","name":"KC_T","value":0}],"from":{"key_code":"k","modifiers":{"optional":["caps_lock"]}},"to":[{"key_code":"delete_or_backspace"},{"key_code":"delete_or_backspace"},{"key_code":"lang1"},{"key_code":"slash"},{"key_code":"return_or_enter"},{"key_code":"lang2"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T","value":0}],"from":{"key_code":"k","modifiers":{"optional":["caps_lock"]}},"to":[{"key_code":"delete_or_backspace"},{"key_code":"lang1"},{"key_code":"slash"},{"key_code":"return_or_enter"},{"key_code":"lang2"},{"set_variable":{"name":"KC_K","value":1}},{"set_variable":{"name":"USC","value":0}}],"to_after_key_up":[{"set_variable":{"name":"KC_K","value":0}}],"type":"basic"},{"conditions":[{"type":"variable_unless","name":"KC_J","value":0},{"type":"variable_unless","name":"KC_T","value":0}],"from":{"key_code":"k","modifiers":{"optional":["caps_lock"]}},"to":[{"key_code":"lang1"},{"key_code":"slash"},{"key_code":"return_or_enter"},{"key_code":"lang2"},{"set_variable":{"name":"KC_K","value":1}},{"set_variable":{"name":"USC","value":0}}],"to_after_key_up":[{"set_variable":{"name":"KC_K","value":0}}],"type":"basic"},</v>
      </c>
      <c r="X130" s="101" t="str">
        <f t="shared" si="95"/>
        <v>{"conditions":[{"type":"variable_if","name":"USC","value":2},{"type":"variable_unless","name":"KC_K","value":0},{"type":"variable_unless","name":"KC_T","value":0}],"from":{"key_code":"j","modifiers":{"optional":["caps_lock"]}},"to":[{"key_code":"delete_or_backspace"},{"key_code":"delete_or_backspace"},{"key_code":"lang1"},{"key_code":"slash"},{"key_code":"return_or_enter"},{"key_code":"lang2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T","value":0}],"from":{"key_code":"j","modifiers":{"optional":["caps_lock"]}},"to":[{"key_code":"delete_or_backspace"},{"key_code":"lang1"},{"key_code":"slash"},{"key_code":"return_or_enter"},{"key_code":"lang2"},{"set_variable":{"name":"KC_J","value":1}},{"set_variable":{"name":"USC","value":0}}],"to_after_key_up":[{"set_variable":{"name":"KC_J","value":0}}],"type":"basic"},{"conditions":[{"type":"variable_unless","name":"KC_K","value":0},{"type":"variable_unless","name":"KC_T","value":0}],"from":{"key_code":"j","modifiers":{"optional":["caps_lock"]}},"to":[{"key_code":"lang1"},{"key_code":"slash"},{"key_code":"return_or_enter"},{"key_code":"lang2"},{"set_variable":{"name":"KC_J","value":1}},{"set_variable":{"name":"USC","value":0}}],"to_after_key_up":[{"set_variable":{"name":"KC_J","value":0}}],"type":"basic"},</v>
      </c>
      <c r="Y130" s="108" t="str">
        <f>IF(AND($AT130&lt;&gt;"",$AB130=1),_xlfn.CONCAT(Y$3,PROPER(_xlfn.XLOOKUP($AZ130,入力キー,入力コード)),IF(OR($BK130="",$BK130=$BI130),_xlfn.CONCAT(Y$4,IF($AZ130=_xlfn.XLOOKUP($AZ130,仮想キートップ,入力キー),Y$7,Y$10),_xlfn.XLOOKUP($AZ130,仮想キートップ,入力コード),Y$13,$BI130,Y$14,_xlfn.XLOOKUP($AZ130,仮想キートップ,キー位置),Y$15,_xlfn.XLOOKUP($AZ130,仮想キートップ,キー位置),Y$17,IF($AZ130=_xlfn.XLOOKUP($AZ130,仮想キートップ,入力キー),Y$12,Y$11),_xlfn.XLOOKUP($AZ130,仮想キートップ,入力コード),Y$13,$BI130,Y$14,_xlfn.XLOOKUP($AZ130,仮想キートップ,キー位置),Y$16,_xlfn.XLOOKUP($AZ130,仮想キートップ,キー位置),IF(COUNTA($AT130:$AT$352)&gt;1,Y$17,Y$18)),_xlfn.CONCAT(Y$4,Y$6,IF($AZ130=_xlfn.XLOOKUP($AZ130,仮想キートップ,入力キー),Y$7,Y$10),_xlfn.XLOOKUP($AZ130,仮想キートップ,入力コード),Y$13,$BI130,Y$14,_xlfn.XLOOKUP($AZ130,仮想キートップ,キー位置),Y$15,_xlfn.XLOOKUP($AZ130,仮想キートップ,キー位置),Y$17,IF($AZ130=_xlfn.XLOOKUP($AZ130,仮想キートップ,入力キー),Y$8,Y$9),_xlfn.XLOOKUP($AZ130,仮想キートップ,入力コード),Y$13,$BI130,Y$14,_xlfn.XLOOKUP($AZ130,仮想キートップ,キー位置),Y$16,_xlfn.XLOOKUP($AZ130,仮想キートップ,キー位置),Y$17,Y$5,IF($AZ130=_xlfn.XLOOKUP($AZ130,仮想キートップ,入力キー),Y$7,Y$10),_xlfn.XLOOKUP($AZ130,仮想キートップ,入力コード),Y$13,$BK130,Y$14,_xlfn.XLOOKUP($AZ130,仮想キートップ,キー位置),Y$15,_xlfn.XLOOKUP($AZ130,仮想キートップ,キー位置),Y$17,IF($AZ130=_xlfn.XLOOKUP($AZ130,仮想キートップ,入力キー),Y$12,Y$11),_xlfn.XLOOKUP($AZ130,仮想キートップ,入力コード),Y$13,$BK130,Y$14,_xlfn.XLOOKUP($AZ130,仮想キートップ,キー位置),Y$16,_xlfn.XLOOKUP($AZ130,仮想キートップ,キー位置),IF(COUNTA($AT130:$AT$352)&gt;1,Y$17,Y$18)))),"")</f>
        <v/>
      </c>
      <c r="Z130" s="325"/>
      <c r="AB130" s="28">
        <f t="shared" si="61"/>
        <v>3</v>
      </c>
      <c r="AC130" s="27" t="str">
        <f t="shared" si="62"/>
        <v>A</v>
      </c>
      <c r="AD130" s="27">
        <f t="shared" si="63"/>
        <v>1</v>
      </c>
      <c r="AE130" s="27">
        <f t="shared" si="64"/>
        <v>0</v>
      </c>
      <c r="AF130" s="34">
        <f t="shared" si="65"/>
        <v>6442582016</v>
      </c>
      <c r="AG130" s="203">
        <f t="shared" si="66"/>
        <v>0</v>
      </c>
      <c r="AH130" s="90"/>
      <c r="AI130" s="466">
        <f t="shared" si="67"/>
        <v>6442450944</v>
      </c>
      <c r="AJ130" s="57" t="str">
        <f t="shared" si="68"/>
        <v/>
      </c>
      <c r="AK130" s="58">
        <f t="shared" si="69"/>
        <v>0</v>
      </c>
      <c r="AL130" s="56">
        <f t="shared" si="70"/>
        <v>2147614720</v>
      </c>
      <c r="AM130" s="57" t="str">
        <f t="shared" si="71"/>
        <v/>
      </c>
      <c r="AN130" s="55">
        <f t="shared" si="72"/>
        <v>0</v>
      </c>
      <c r="AO130" s="466">
        <f t="shared" si="73"/>
        <v>4295098368</v>
      </c>
      <c r="AP130" s="57" t="str">
        <f t="shared" si="74"/>
        <v/>
      </c>
      <c r="AQ130" s="58">
        <f t="shared" si="75"/>
        <v>0</v>
      </c>
      <c r="AR130" s="90"/>
      <c r="AS130" s="131">
        <v>407</v>
      </c>
      <c r="AT130" s="4" t="s">
        <v>296</v>
      </c>
      <c r="AU130" s="389"/>
      <c r="AV130" s="389"/>
      <c r="AW130" s="13"/>
      <c r="AX130" s="4" t="s">
        <v>296</v>
      </c>
      <c r="AY130" s="16"/>
      <c r="AZ130" s="16" t="s">
        <v>67</v>
      </c>
      <c r="BA130" s="16" t="s">
        <v>69</v>
      </c>
      <c r="BB130" s="115" t="s">
        <v>31</v>
      </c>
      <c r="BC130" s="26"/>
      <c r="BD130" s="6" t="s">
        <v>1010</v>
      </c>
      <c r="BE130" s="7" t="s">
        <v>310</v>
      </c>
      <c r="BF130" s="15" t="s">
        <v>984</v>
      </c>
      <c r="BG130" s="140" t="str">
        <f t="shared" si="76"/>
        <v>{"key_code":"z","modifiers":["shift","option"]},{"key_code":"slash"}</v>
      </c>
      <c r="BH130" s="98" t="s">
        <v>656</v>
      </c>
      <c r="BI130" s="140" t="str">
        <f t="shared" si="77"/>
        <v>{"key_code":"lang1"},{"key_code":"slash"},{"key_code":"return_or_enter"},{"key_code":"lang2"}</v>
      </c>
      <c r="BJ130" s="370"/>
      <c r="BK130" s="371"/>
    </row>
    <row r="131" spans="1:63" ht="63">
      <c r="A131" s="328"/>
      <c r="B131" s="329"/>
      <c r="C131" s="338"/>
      <c r="D131" s="339"/>
      <c r="E131" s="334"/>
      <c r="F131" s="233" t="str">
        <f t="shared" si="78"/>
        <v>{"description":"あ, い &amp; ろ → ……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a","modifiers":{"optional":["caps_lock"]}},"to":[{"key_code":"delete_or_backspace"},{"key_code":"delete_or_backspace"},{"key_code":"semicolon","modifiers":["option"]},{"key_code":"semicolon","modifiers":["option"]},{"key_code":"return_or_enter"},{"set_variable":{"name":"KC_A","value":1}},{"set_variable":{"name":"USC","value":0}}],"to_after_key_up":[{"set_variable":{"name":"KC_A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a","modifiers":{"optional":["caps_lock"]}},"to":[{"key_code":"delete_or_backspace"},{"key_code":"semicolon","modifiers":["option"]},{"key_code":"semicolon","modifiers":["option"]},{"key_code":"return_or_enter"},{"set_variable":{"name":"KC_A","value":1}},{"set_variable":{"name":"USC","value":0}}],"to_after_key_up":[{"set_variable":{"name":"KC_A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a","modifiers":{"optional":["caps_lock"]}},"to":[{"key_code":"semicolon","modifiers":["option"]},{"key_code":"semicolon","modifiers":["option"]},{"key_code":"return_or_enter"},{"set_variable":{"name":"KC_A","value":1}},{"set_variable":{"name":"USC","value":0}}],"to_after_key_up":[{"set_variable":{"name":"KC_A","value":0}}],"type":"basic"},</v>
      </c>
      <c r="G131" s="101" t="str">
        <f t="shared" si="79"/>
        <v>{"conditions":[{"type":"variable_unless","name":"USC","value":0},{"type":"variable_unless","name":"KC_J","value":0},{"type":"variable_unless","name":"KC_A","value":0},{"input_sources":[{"language":"ja"}],"type":"input_source_if"},{"input_sources":[{"input_mode_id":"Roman$"}],"type":"input_source_unless"}],"from":{"key_code":"k","modifiers":{"optional":["caps_lock"]}},"to":[{"key_code":"delete_or_backspace"},{"key_code":"semicolon","modifiers":["option"]},{"key_code":"semicolon","modifiers":["option"]},{"key_code":"return_or_enter"},{"set_variable":{"name":"KC_K","value":1}},{"set_variable":{"name":"USC","value":0}}],"to_after_key_up":[{"set_variable":{"name":"KC_K","value":0}}],"type":"basic"},{"conditions":[{"type":"variable_unless","name":"KC_J","value":0},{"type":"variable_unless","name":"KC_A","value":0},{"input_sources":[{"language":"ja"}],"type":"input_source_if"},{"input_sources":[{"input_mode_id":"Roman$"}],"type":"input_source_unless"}],"from":{"key_code":"k","modifiers":{"optional":["caps_lock"]}},"to":[{"key_code":"semicolon","modifiers":["option"]},{"key_code":"semicolon","modifiers":["option"]},{"key_code":"return_or_enter"},{"set_variable":{"name":"KC_K","value":1}},{"set_variable":{"name":"USC","value":0}}],"to_after_key_up":[{"set_variable":{"name":"KC_K","value":0}}],"type":"basic"},</v>
      </c>
      <c r="H131" s="101" t="str">
        <f t="shared" si="80"/>
        <v>{"conditions":[{"type":"variable_if","name":"USC","value":2},{"type":"variable_unless","name":"KC_K","value":0},{"type":"variable_unless","name":"KC_A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semicolon","modifiers":["option"]},{"key_code":"semicolon","modifiers":["option"]},{"key_code":"return_or_enter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A","value":0},{"input_sources":[{"language":"ja"}],"type":"input_source_if"},{"input_sources":[{"input_mode_id":"Roman$"}],"type":"input_source_unless"}],"from":{"key_code":"j","modifiers":{"optional":["caps_lock"]}},"to":[{"key_code":"delete_or_backspace"},{"key_code":"semicolon","modifiers":["option"]},{"key_code":"semicolon","modifiers":["option"]},{"key_code":"return_or_enter"},{"set_variable":{"name":"KC_J","value":1}},{"set_variable":{"name":"USC","value":0}}],"to_after_key_up":[{"set_variable":{"name":"KC_J","value":0}}],"type":"basic"},{"conditions":[{"type":"variable_unless","name":"KC_K","value":0},{"type":"variable_unless","name":"KC_A","value":0},{"input_sources":[{"language":"ja"}],"type":"input_source_if"},{"input_sources":[{"input_mode_id":"Roman$"}],"type":"input_source_unless"}],"from":{"key_code":"j","modifiers":{"optional":["caps_lock"]}},"to":[{"key_code":"semicolon","modifiers":["option"]},{"key_code":"semicolon","modifiers":["option"]},{"key_code":"return_or_enter"},{"set_variable":{"name":"KC_J","value":1}},{"set_variable":{"name":"USC","value":0}}],"to_after_key_up":[{"set_variable":{"name":"KC_J","value":0}}],"type":"basic"},</v>
      </c>
      <c r="I131" s="101" t="str">
        <f t="shared" si="81"/>
        <v/>
      </c>
      <c r="J131" s="101" t="str">
        <f t="shared" si="82"/>
        <v/>
      </c>
      <c r="K131" s="101" t="str">
        <f t="shared" si="83"/>
        <v/>
      </c>
      <c r="L131" s="101" t="str">
        <f t="shared" si="84"/>
        <v/>
      </c>
      <c r="M131" s="101" t="str">
        <f t="shared" si="85"/>
        <v/>
      </c>
      <c r="N131" s="101" t="str">
        <f t="shared" si="86"/>
        <v/>
      </c>
      <c r="O131" s="101" t="str">
        <f t="shared" si="87"/>
        <v/>
      </c>
      <c r="P131" s="101" t="str">
        <f t="shared" si="88"/>
        <v/>
      </c>
      <c r="Q131" s="101" t="str">
        <f t="shared" si="89"/>
        <v/>
      </c>
      <c r="R131" s="101" t="str">
        <f t="shared" si="90"/>
        <v/>
      </c>
      <c r="S131" s="101" t="str">
        <f t="shared" si="91"/>
        <v/>
      </c>
      <c r="T131" s="101" t="str">
        <f t="shared" si="92"/>
        <v/>
      </c>
      <c r="U131" s="329"/>
      <c r="V131" s="107" t="str">
        <f t="shared" si="93"/>
        <v>{"description":"[英数] J, K &amp; A → ……","conditions":[{"type":"variable_if","name":"USC","value":2},{"type":"variable_unless","name":"KC_J","value":0},{"type":"variable_unless","name":"KC_K","value":0}],"from":{"key_code":"a","modifiers":{"optional":["caps_lock"]}},"to":[{"key_code":"delete_or_backspace"},{"key_code":"delete_or_backspace"},{"key_code":"semicolon","modifiers":["option"]},{"key_code":"semicolon","modifiers":["option"]},{"set_variable":{"name":"KC_A","value":1}},{"set_variable":{"name":"USC","value":0}}],"to_after_key_up":[{"set_variable":{"name":"KC_A","value":0}}],"type":"basic"},{"conditions":[{"type":"variable_unless","name":"USC","value":0},{"type":"variable_unless","name":"KC_J","value":0},{"type":"variable_unless","name":"KC_K","value":0}],"from":{"key_code":"a","modifiers":{"optional":["caps_lock"]}},"to":[{"key_code":"delete_or_backspace"},{"key_code":"semicolon","modifiers":["option"]},{"key_code":"semicolon","modifiers":["option"]},{"set_variable":{"name":"KC_A","value":1}},{"set_variable":{"name":"USC","value":0}}],"to_after_key_up":[{"set_variable":{"name":"KC_A","value":0}}],"type":"basic"},{"conditions":[{"type":"variable_unless","name":"KC_J","value":0},{"type":"variable_unless","name":"KC_K","value":0}],"from":{"key_code":"a","modifiers":{"optional":["caps_lock"]}},"to":[{"key_code":"semicolon","modifiers":["option"]},{"key_code":"semicolon","modifiers":["option"]},{"set_variable":{"name":"KC_A","value":1}},{"set_variable":{"name":"USC","value":0}}],"to_after_key_up":[{"set_variable":{"name":"KC_A","value":0}}],"type":"basic"},</v>
      </c>
      <c r="W131" s="101" t="str">
        <f t="shared" si="94"/>
        <v>{"conditions":[{"type":"variable_if","name":"USC","value":2},{"type":"variable_unless","name":"KC_J","value":0},{"type":"variable_unless","name":"KC_A","value":0}],"from":{"key_code":"k","modifiers":{"optional":["caps_lock"]}},"to":[{"key_code":"delete_or_backspace"},{"key_code":"delete_or_backspace"},{"key_code":"semicolon","modifiers":["option"]},{"key_code":"semicolon","modifiers":["option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A","value":0}],"from":{"key_code":"k","modifiers":{"optional":["caps_lock"]}},"to":[{"key_code":"delete_or_backspace"},{"key_code":"semicolon","modifiers":["option"]},{"key_code":"semicolon","modifiers":["option"]},{"set_variable":{"name":"KC_K","value":1}},{"set_variable":{"name":"USC","value":0}}],"to_after_key_up":[{"set_variable":{"name":"KC_K","value":0}}],"type":"basic"},{"conditions":[{"type":"variable_unless","name":"KC_J","value":0},{"type":"variable_unless","name":"KC_A","value":0}],"from":{"key_code":"k","modifiers":{"optional":["caps_lock"]}},"to":[{"key_code":"semicolon","modifiers":["option"]},{"key_code":"semicolon","modifiers":["option"]},{"set_variable":{"name":"KC_K","value":1}},{"set_variable":{"name":"USC","value":0}}],"to_after_key_up":[{"set_variable":{"name":"KC_K","value":0}}],"type":"basic"},</v>
      </c>
      <c r="X131" s="101" t="str">
        <f t="shared" si="95"/>
        <v>{"conditions":[{"type":"variable_if","name":"USC","value":2},{"type":"variable_unless","name":"KC_K","value":0},{"type":"variable_unless","name":"KC_A","value":0}],"from":{"key_code":"j","modifiers":{"optional":["caps_lock"]}},"to":[{"key_code":"delete_or_backspace"},{"key_code":"delete_or_backspace"},{"key_code":"semicolon","modifiers":["option"]},{"key_code":"semicolon","modifiers":["option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A","value":0}],"from":{"key_code":"j","modifiers":{"optional":["caps_lock"]}},"to":[{"key_code":"delete_or_backspace"},{"key_code":"semicolon","modifiers":["option"]},{"key_code":"semicolon","modifiers":["option"]},{"set_variable":{"name":"KC_J","value":1}},{"set_variable":{"name":"USC","value":0}}],"to_after_key_up":[{"set_variable":{"name":"KC_J","value":0}}],"type":"basic"},{"conditions":[{"type":"variable_unless","name":"KC_K","value":0},{"type":"variable_unless","name":"KC_A","value":0}],"from":{"key_code":"j","modifiers":{"optional":["caps_lock"]}},"to":[{"key_code":"semicolon","modifiers":["option"]},{"key_code":"semicolon","modifiers":["option"]},{"set_variable":{"name":"KC_J","value":1}},{"set_variable":{"name":"USC","value":0}}],"to_after_key_up":[{"set_variable":{"name":"KC_J","value":0}}],"type":"basic"},</v>
      </c>
      <c r="Y131" s="108" t="str">
        <f>IF(AND($AT131&lt;&gt;"",$AB131=1),_xlfn.CONCAT(Y$3,PROPER(_xlfn.XLOOKUP($AZ131,入力キー,入力コード)),IF(OR($BK131="",$BK131=$BI131),_xlfn.CONCAT(Y$4,IF($AZ131=_xlfn.XLOOKUP($AZ131,仮想キートップ,入力キー),Y$7,Y$10),_xlfn.XLOOKUP($AZ131,仮想キートップ,入力コード),Y$13,$BI131,Y$14,_xlfn.XLOOKUP($AZ131,仮想キートップ,キー位置),Y$15,_xlfn.XLOOKUP($AZ131,仮想キートップ,キー位置),Y$17,IF($AZ131=_xlfn.XLOOKUP($AZ131,仮想キートップ,入力キー),Y$12,Y$11),_xlfn.XLOOKUP($AZ131,仮想キートップ,入力コード),Y$13,$BI131,Y$14,_xlfn.XLOOKUP($AZ131,仮想キートップ,キー位置),Y$16,_xlfn.XLOOKUP($AZ131,仮想キートップ,キー位置),IF(COUNTA($AT131:$AT$352)&gt;1,Y$17,Y$18)),_xlfn.CONCAT(Y$4,Y$6,IF($AZ131=_xlfn.XLOOKUP($AZ131,仮想キートップ,入力キー),Y$7,Y$10),_xlfn.XLOOKUP($AZ131,仮想キートップ,入力コード),Y$13,$BI131,Y$14,_xlfn.XLOOKUP($AZ131,仮想キートップ,キー位置),Y$15,_xlfn.XLOOKUP($AZ131,仮想キートップ,キー位置),Y$17,IF($AZ131=_xlfn.XLOOKUP($AZ131,仮想キートップ,入力キー),Y$8,Y$9),_xlfn.XLOOKUP($AZ131,仮想キートップ,入力コード),Y$13,$BI131,Y$14,_xlfn.XLOOKUP($AZ131,仮想キートップ,キー位置),Y$16,_xlfn.XLOOKUP($AZ131,仮想キートップ,キー位置),Y$17,Y$5,IF($AZ131=_xlfn.XLOOKUP($AZ131,仮想キートップ,入力キー),Y$7,Y$10),_xlfn.XLOOKUP($AZ131,仮想キートップ,入力コード),Y$13,$BK131,Y$14,_xlfn.XLOOKUP($AZ131,仮想キートップ,キー位置),Y$15,_xlfn.XLOOKUP($AZ131,仮想キートップ,キー位置),Y$17,IF($AZ131=_xlfn.XLOOKUP($AZ131,仮想キートップ,入力キー),Y$12,Y$11),_xlfn.XLOOKUP($AZ131,仮想キートップ,入力コード),Y$13,$BK131,Y$14,_xlfn.XLOOKUP($AZ131,仮想キートップ,キー位置),Y$16,_xlfn.XLOOKUP($AZ131,仮想キートップ,キー位置),IF(COUNTA($AT131:$AT$352)&gt;1,Y$17,Y$18)))),"")</f>
        <v/>
      </c>
      <c r="Z131" s="325"/>
      <c r="AB131" s="28">
        <f t="shared" si="61"/>
        <v>3</v>
      </c>
      <c r="AC131" s="27" t="str">
        <f t="shared" si="62"/>
        <v>A</v>
      </c>
      <c r="AD131" s="27">
        <f t="shared" si="63"/>
        <v>1</v>
      </c>
      <c r="AE131" s="27">
        <f t="shared" si="64"/>
        <v>0</v>
      </c>
      <c r="AF131" s="34">
        <f t="shared" si="65"/>
        <v>6476005376</v>
      </c>
      <c r="AG131" s="203">
        <f t="shared" si="66"/>
        <v>0</v>
      </c>
      <c r="AH131" s="90"/>
      <c r="AI131" s="466">
        <f t="shared" si="67"/>
        <v>6442450944</v>
      </c>
      <c r="AJ131" s="57" t="str">
        <f t="shared" si="68"/>
        <v/>
      </c>
      <c r="AK131" s="58">
        <f t="shared" si="69"/>
        <v>0</v>
      </c>
      <c r="AL131" s="56">
        <f t="shared" si="70"/>
        <v>2181038080</v>
      </c>
      <c r="AM131" s="57" t="str">
        <f t="shared" si="71"/>
        <v>ぜ</v>
      </c>
      <c r="AN131" s="55">
        <f t="shared" si="72"/>
        <v>1</v>
      </c>
      <c r="AO131" s="466">
        <f t="shared" si="73"/>
        <v>4328521728</v>
      </c>
      <c r="AP131" s="57" t="str">
        <f t="shared" si="74"/>
        <v/>
      </c>
      <c r="AQ131" s="58">
        <f t="shared" si="75"/>
        <v>0</v>
      </c>
      <c r="AR131" s="90"/>
      <c r="AS131" s="131">
        <v>408</v>
      </c>
      <c r="AT131" s="4" t="s">
        <v>296</v>
      </c>
      <c r="AU131" s="389"/>
      <c r="AV131" s="389"/>
      <c r="AW131" s="13"/>
      <c r="AX131" s="4" t="s">
        <v>296</v>
      </c>
      <c r="AY131" s="16"/>
      <c r="AZ131" s="16" t="s">
        <v>67</v>
      </c>
      <c r="BA131" s="16" t="s">
        <v>69</v>
      </c>
      <c r="BB131" s="115" t="s">
        <v>56</v>
      </c>
      <c r="BC131" s="26"/>
      <c r="BD131" s="6" t="s">
        <v>315</v>
      </c>
      <c r="BE131" s="7" t="s">
        <v>316</v>
      </c>
      <c r="BF131" s="15" t="s">
        <v>317</v>
      </c>
      <c r="BG131" s="140" t="str">
        <f t="shared" si="76"/>
        <v>{"key_code":"semicolon","modifiers":["option"]},{"key_code":"semicolon","modifiers":["option"]},{"key_code":"return_or_enter"}</v>
      </c>
      <c r="BH131" s="98" t="s">
        <v>579</v>
      </c>
      <c r="BI131" s="140" t="str">
        <f t="shared" si="77"/>
        <v>{"key_code":"semicolon","modifiers":["option"]},{"key_code":"semicolon","modifiers":["option"]}</v>
      </c>
      <c r="BJ131" s="370"/>
      <c r="BK131" s="371"/>
    </row>
    <row r="132" spans="1:63" ht="84">
      <c r="A132" s="328"/>
      <c r="B132" s="329"/>
      <c r="C132" s="338"/>
      <c r="D132" s="339"/>
      <c r="E132" s="334"/>
      <c r="F132" s="233" t="str">
        <f t="shared" si="78"/>
        <v>{"description":"あ, い &amp; け → （）","conditions":[{"type":"keyboard_type_if","keyboard_types":["jis"]},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s","modifiers":{"optional":["caps_lock"]}},"to":[{"key_code":"delete_or_backspace"},{"key_code":"delete_or_backspace"},{"key_code":"z","modifiers":["shift","option"]},{"key_code":"8","modifiers":["shift"]},{"key_code":"9","modifiers":["shift"]},{"key_code":"return_or_enter"},{"key_code":"b","modifiers":["control"]},{"set_variable":{"name":"KC_S","value":1}},{"set_variable":{"name":"USC","value":0}}],"to_after_key_up":[{"set_variable":{"name":"KC_S","value":0}}],"type":"basic"},{"conditions":[{"type":"keyboard_type_if","keyboard_types":["jis"]},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s","modifiers":{"optional":["caps_lock"]}},"to":[{"key_code":"delete_or_backspace"},{"key_code":"z","modifiers":["shift","option"]},{"key_code":"8","modifiers":["shift"]},{"key_code":"9","modifiers":["shift"]},{"key_code":"return_or_enter"},{"key_code":"b","modifiers":["control"]},{"set_variable":{"name":"KC_S","value":1}},{"set_variable":{"name":"USC","value":0}}],"to_after_key_up":[{"set_variable":{"name":"KC_S","value":0}}],"type":"basic"},{"conditions":[{"type":"keyboard_type_if","keyboard_types":["jis"]},{"type":"variable_unless","name":"KC_J","value":0},{"type":"variable_unless","name":"KC_K","value":0},{"input_sources":[{"language":"ja"}],"type":"input_source_if"},{"input_sources":[{"input_mode_id":"Roman$"}],"type":"input_source_unless"}],"from":{"key_code":"s","modifiers":{"optional":["caps_lock"]}},"to":[{"key_code":"z","modifiers":["shift","option"]},{"key_code":"8","modifiers":["shift"]},{"key_code":"9","modifiers":["shift"]},{"key_code":"return_or_enter"},{"key_code":"b","modifiers":["control"]},{"set_variable":{"name":"KC_S","value":1}},{"set_variable":{"name":"USC","value":0}}],"to_after_key_up":[{"set_variable":{"name":"KC_S","value":0}}],"type":"basic"},{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s","modifiers":{"optional":["caps_lock"]}},"to":[{"key_code":"delete_or_backspace"},{"key_code":"delete_or_backspace"},{"key_code":"z","modifiers":["shift","option"]},{"key_code":"9","modifiers":["shift"]},{"key_code":"0","modifiers":["shift"]},{"key_code":"return_or_enter"},{"key_code":"b","modifiers":["control"]},{"set_variable":{"name":"KC_S","value":1}},{"set_variable":{"name":"USC","value":0}}],"to_after_key_up":[{"set_variable":{"name":"KC_S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s","modifiers":{"optional":["caps_lock"]}},"to":[{"key_code":"delete_or_backspace"},{"key_code":"z","modifiers":["shift","option"]},{"key_code":"9","modifiers":["shift"]},{"key_code":"0","modifiers":["shift"]},{"key_code":"return_or_enter"},{"key_code":"b","modifiers":["control"]},{"set_variable":{"name":"KC_S","value":1}},{"set_variable":{"name":"USC","value":0}}],"to_after_key_up":[{"set_variable":{"name":"KC_S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s","modifiers":{"optional":["caps_lock"]}},"to":[{"key_code":"z","modifiers":["shift","option"]},{"key_code":"9","modifiers":["shift"]},{"key_code":"0","modifiers":["shift"]},{"key_code":"return_or_enter"},{"key_code":"b","modifiers":["control"]},{"set_variable":{"name":"KC_S","value":1}},{"set_variable":{"name":"USC","value":0}}],"to_after_key_up":[{"set_variable":{"name":"KC_S","value":0}}],"type":"basic"},</v>
      </c>
      <c r="G132" s="101" t="str">
        <f t="shared" si="79"/>
        <v>{"conditions":[{"type":"keyboard_type_if","keyboard_types":["jis"]},{"type":"variable_unless","name":"USC","value":0},{"type":"variable_unless","name":"KC_J","value":0},{"type":"variable_unless","name":"KC_S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8","modifiers":["shift"]},{"key_code":"9","modifiers":["shift"]},{"key_code":"return_or_enter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KC_J","value":0},{"type":"variable_unless","name":"KC_S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8","modifiers":["shift"]},{"key_code":"9","modifiers":["shift"]},{"key_code":"return_or_enter"},{"key_code":"b","modifiers":["control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S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9","modifiers":["shift"]},{"key_code":"0","modifiers":["shift"]},{"key_code":"return_or_enter"},{"key_code":"b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S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9","modifiers":["shift"]},{"key_code":"0","modifiers":["shift"]},{"key_code":"return_or_enter"},{"key_code":"b","modifiers":["control"]},{"set_variable":{"name":"KC_K","value":1}},{"set_variable":{"name":"USC","value":0}}],"to_after_key_up":[{"set_variable":{"name":"KC_K","value":0}}],"type":"basic"},</v>
      </c>
      <c r="H132" s="101" t="str">
        <f t="shared" si="80"/>
        <v>{"conditions":[{"type":"keyboard_type_if","keyboard_types":["jis"]},{"type":"variable_if","name":"USC","value":2},{"type":"variable_unless","name":"KC_K","value":0},{"type":"variable_unless","name":"KC_S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8","modifiers":["shift"]},{"key_code":"9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USC","value":0},{"type":"variable_unless","name":"KC_K","value":0},{"type":"variable_unless","name":"KC_S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8","modifiers":["shift"]},{"key_code":"9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KC_K","value":0},{"type":"variable_unless","name":"KC_S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8","modifiers":["shift"]},{"key_code":"9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variable_if","name":"USC","value":2},{"type":"variable_unless","name":"KC_K","value":0},{"type":"variable_unless","name":"KC_S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9","modifiers":["shift"]},{"key_code":"0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S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9","modifiers":["shift"]},{"key_code":"0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S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9","modifiers":["shift"]},{"key_code":"0","modifiers":["shift"]},{"key_code":"return_or_enter"},{"key_code":"b","modifiers":["control"]},{"set_variable":{"name":"KC_J","value":1}},{"set_variable":{"name":"USC","value":0}}],"to_after_key_up":[{"set_variable":{"name":"KC_J","value":0}}],"type":"basic"},</v>
      </c>
      <c r="I132" s="101" t="str">
        <f t="shared" si="81"/>
        <v/>
      </c>
      <c r="J132" s="101" t="str">
        <f t="shared" si="82"/>
        <v/>
      </c>
      <c r="K132" s="101" t="str">
        <f t="shared" si="83"/>
        <v/>
      </c>
      <c r="L132" s="101" t="str">
        <f t="shared" si="84"/>
        <v/>
      </c>
      <c r="M132" s="101" t="str">
        <f t="shared" si="85"/>
        <v/>
      </c>
      <c r="N132" s="101" t="str">
        <f t="shared" si="86"/>
        <v/>
      </c>
      <c r="O132" s="101" t="str">
        <f t="shared" si="87"/>
        <v/>
      </c>
      <c r="P132" s="101" t="str">
        <f t="shared" si="88"/>
        <v/>
      </c>
      <c r="Q132" s="101" t="str">
        <f t="shared" si="89"/>
        <v/>
      </c>
      <c r="R132" s="101" t="str">
        <f t="shared" si="90"/>
        <v/>
      </c>
      <c r="S132" s="101" t="str">
        <f t="shared" si="91"/>
        <v/>
      </c>
      <c r="T132" s="101" t="str">
        <f t="shared" si="92"/>
        <v/>
      </c>
      <c r="U132" s="329"/>
      <c r="V132" s="107" t="str">
        <f t="shared" si="93"/>
        <v>{"description":"[英数] J, K &amp; S → （）","conditions":[{"type":"keyboard_type_if","keyboard_types":["jis"]},{"type":"variable_if","name":"USC","value":2},{"type":"variable_unless","name":"KC_J","value":0},{"type":"variable_unless","name":"KC_K","value":0}],"from":{"key_code":"s","modifiers":{"optional":["caps_lock"]}},"to":[{"key_code":"delete_or_backspace"},{"key_code":"delete_or_backspace"},{"key_code":"lang1"},{"key_code":"8","modifiers":["shift"]},{"key_code":"9","modifiers":["shift"]},{"key_code":"return_or_enter"},{"key_code":"lang2"},{"key_code":"b","modifiers":["control"]},{"set_variable":{"name":"KC_S","value":1}},{"set_variable":{"name":"USC","value":0}}],"to_after_key_up":[{"set_variable":{"name":"KC_S","value":0}}],"type":"basic"},{"conditions":[{"type":"keyboard_type_if","keyboard_types":["jis"]},{"type":"variable_unless","name":"USC","value":0},{"type":"variable_unless","name":"KC_J","value":0},{"type":"variable_unless","name":"KC_K","value":0}],"from":{"key_code":"s","modifiers":{"optional":["caps_lock"]}},"to":[{"key_code":"delete_or_backspace"},{"key_code":"lang1"},{"key_code":"8","modifiers":["shift"]},{"key_code":"9","modifiers":["shift"]},{"key_code":"return_or_enter"},{"key_code":"lang2"},{"key_code":"b","modifiers":["control"]},{"set_variable":{"name":"KC_S","value":1}},{"set_variable":{"name":"USC","value":0}}],"to_after_key_up":[{"set_variable":{"name":"KC_S","value":0}}],"type":"basic"},{"conditions":[{"type":"keyboard_type_if","keyboard_types":["jis"]},{"type":"variable_unless","name":"KC_J","value":0},{"type":"variable_unless","name":"KC_K","value":0}],"from":{"key_code":"s","modifiers":{"optional":["caps_lock"]}},"to":[{"key_code":"lang1"},{"key_code":"8","modifiers":["shift"]},{"key_code":"9","modifiers":["shift"]},{"key_code":"return_or_enter"},{"key_code":"lang2"},{"key_code":"b","modifiers":["control"]},{"set_variable":{"name":"KC_S","value":1}},{"set_variable":{"name":"USC","value":0}}],"to_after_key_up":[{"set_variable":{"name":"KC_S","value":0}}],"type":"basic"},{"conditions":[{"type":"variable_if","name":"USC","value":2},{"type":"variable_unless","name":"KC_J","value":0},{"type":"variable_unless","name":"KC_K","value":0}],"from":{"key_code":"s","modifiers":{"optional":["caps_lock"]}},"to":[{"key_code":"delete_or_backspace"},{"key_code":"delete_or_backspace"},{"key_code":"lang1"},{"key_code":"9","modifiers":["shift"]},{"key_code":"0","modifiers":["shift"]},{"key_code":"return_or_enter"},{"key_code":"b","modifiers":["control"]},{"key_code":"lang2"},{"set_variable":{"name":"KC_S","value":1}},{"set_variable":{"name":"USC","value":0}}],"to_after_key_up":[{"set_variable":{"name":"KC_S","value":0}}],"type":"basic"},{"conditions":[{"type":"variable_unless","name":"USC","value":0},{"type":"variable_unless","name":"KC_J","value":0},{"type":"variable_unless","name":"KC_K","value":0}],"from":{"key_code":"s","modifiers":{"optional":["caps_lock"]}},"to":[{"key_code":"delete_or_backspace"},{"key_code":"lang1"},{"key_code":"9","modifiers":["shift"]},{"key_code":"0","modifiers":["shift"]},{"key_code":"return_or_enter"},{"key_code":"b","modifiers":["control"]},{"key_code":"lang2"},{"set_variable":{"name":"KC_S","value":1}},{"set_variable":{"name":"USC","value":0}}],"to_after_key_up":[{"set_variable":{"name":"KC_S","value":0}}],"type":"basic"},{"conditions":[{"type":"variable_unless","name":"KC_J","value":0},{"type":"variable_unless","name":"KC_K","value":0}],"from":{"key_code":"s","modifiers":{"optional":["caps_lock"]}},"to":[{"key_code":"lang1"},{"key_code":"9","modifiers":["shift"]},{"key_code":"0","modifiers":["shift"]},{"key_code":"return_or_enter"},{"key_code":"b","modifiers":["control"]},{"key_code":"lang2"},{"set_variable":{"name":"KC_S","value":1}},{"set_variable":{"name":"USC","value":0}}],"to_after_key_up":[{"set_variable":{"name":"KC_S","value":0}}],"type":"basic"},</v>
      </c>
      <c r="W132" s="101" t="str">
        <f t="shared" si="94"/>
        <v>{"conditions":[{"type":"keyboard_type_if","keyboard_types":["jis"]},{"type":"variable_if","name":"USC","value":2},{"type":"variable_unless","name":"KC_J","value":0},{"type":"variable_unless","name":"KC_S","value":0}],"from":{"key_code":"k","modifiers":{"optional":["caps_lock"]}},"to":[{"key_code":"delete_or_backspace"},{"key_code":"delete_or_backspace"},{"key_code":"lang1"},{"key_code":"8","modifiers":["shift"]},{"key_code":"9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USC","value":0},{"type":"variable_unless","name":"KC_J","value":0},{"type":"variable_unless","name":"KC_S","value":0}],"from":{"key_code":"k","modifiers":{"optional":["caps_lock"]}},"to":[{"key_code":"delete_or_backspace"},{"key_code":"lang1"},{"key_code":"8","modifiers":["shift"]},{"key_code":"9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KC_J","value":0},{"type":"variable_unless","name":"KC_S","value":0}],"from":{"key_code":"k","modifiers":{"optional":["caps_lock"]}},"to":[{"key_code":"lang1"},{"key_code":"8","modifiers":["shift"]},{"key_code":"9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variable_if","name":"USC","value":2},{"type":"variable_unless","name":"KC_J","value":0},{"type":"variable_unless","name":"KC_S","value":0}],"from":{"key_code":"k","modifiers":{"optional":["caps_lock"]}},"to":[{"key_code":"delete_or_backspace"},{"key_code":"delete_or_backspace"},{"key_code":"lang1"},{"key_code":"9","modifiers":["shift"]},{"key_code":"0","modifiers":["shift"]},{"key_code":"return_or_enter"},{"key_code":"b","modifiers":["control"]},{"key_code":"lang2"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S","value":0}],"from":{"key_code":"k","modifiers":{"optional":["caps_lock"]}},"to":[{"key_code":"delete_or_backspace"},{"key_code":"lang1"},{"key_code":"9","modifiers":["shift"]},{"key_code":"0","modifiers":["shift"]},{"key_code":"return_or_enter"},{"key_code":"b","modifiers":["control"]},{"key_code":"lang2"},{"set_variable":{"name":"KC_K","value":1}},{"set_variable":{"name":"USC","value":0}}],"to_after_key_up":[{"set_variable":{"name":"KC_K","value":0}}],"type":"basic"},{"conditions":[{"type":"variable_unless","name":"KC_J","value":0},{"type":"variable_unless","name":"KC_S","value":0}],"from":{"key_code":"k","modifiers":{"optional":["caps_lock"]}},"to":[{"key_code":"lang1"},{"key_code":"9","modifiers":["shift"]},{"key_code":"0","modifiers":["shift"]},{"key_code":"return_or_enter"},{"key_code":"b","modifiers":["control"]},{"key_code":"lang2"},{"set_variable":{"name":"KC_K","value":1}},{"set_variable":{"name":"USC","value":0}}],"to_after_key_up":[{"set_variable":{"name":"KC_K","value":0}}],"type":"basic"},</v>
      </c>
      <c r="X132" s="101" t="str">
        <f t="shared" si="95"/>
        <v>{"conditions":[{"type":"keyboard_type_if","keyboard_types":["jis"]},{"type":"variable_if","name":"USC","value":2},{"type":"variable_unless","name":"KC_K","value":0},{"type":"variable_unless","name":"KC_S","value":0}],"from":{"key_code":"j","modifiers":{"optional":["caps_lock"]}},"to":[{"key_code":"delete_or_backspace"},{"key_code":"delete_or_backspace"},{"key_code":"lang1"},{"key_code":"8","modifiers":["shift"]},{"key_code":"9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USC","value":0},{"type":"variable_unless","name":"KC_K","value":0},{"type":"variable_unless","name":"KC_S","value":0}],"from":{"key_code":"j","modifiers":{"optional":["caps_lock"]}},"to":[{"key_code":"delete_or_backspace"},{"key_code":"lang1"},{"key_code":"8","modifiers":["shift"]},{"key_code":"9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KC_K","value":0},{"type":"variable_unless","name":"KC_S","value":0}],"from":{"key_code":"j","modifiers":{"optional":["caps_lock"]}},"to":[{"key_code":"lang1"},{"key_code":"8","modifiers":["shift"]},{"key_code":"9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variable_if","name":"USC","value":2},{"type":"variable_unless","name":"KC_K","value":0},{"type":"variable_unless","name":"KC_S","value":0}],"from":{"key_code":"j","modifiers":{"optional":["caps_lock"]}},"to":[{"key_code":"delete_or_backspace"},{"key_code":"delete_or_backspace"},{"key_code":"lang1"},{"key_code":"9","modifiers":["shift"]},{"key_code":"0","modifiers":["shift"]},{"key_code":"return_or_enter"},{"key_code":"b","modifiers":["control"]},{"key_code":"lang2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S","value":0}],"from":{"key_code":"j","modifiers":{"optional":["caps_lock"]}},"to":[{"key_code":"delete_or_backspace"},{"key_code":"lang1"},{"key_code":"9","modifiers":["shift"]},{"key_code":"0","modifiers":["shift"]},{"key_code":"return_or_enter"},{"key_code":"b","modifiers":["control"]},{"key_code":"lang2"},{"set_variable":{"name":"KC_J","value":1}},{"set_variable":{"name":"USC","value":0}}],"to_after_key_up":[{"set_variable":{"name":"KC_J","value":0}}],"type":"basic"},{"conditions":[{"type":"variable_unless","name":"KC_K","value":0},{"type":"variable_unless","name":"KC_S","value":0}],"from":{"key_code":"j","modifiers":{"optional":["caps_lock"]}},"to":[{"key_code":"lang1"},{"key_code":"9","modifiers":["shift"]},{"key_code":"0","modifiers":["shift"]},{"key_code":"return_or_enter"},{"key_code":"b","modifiers":["control"]},{"key_code":"lang2"},{"set_variable":{"name":"KC_J","value":1}},{"set_variable":{"name":"USC","value":0}}],"to_after_key_up":[{"set_variable":{"name":"KC_J","value":0}}],"type":"basic"},</v>
      </c>
      <c r="Y132" s="108" t="str">
        <f>IF(AND($AT132&lt;&gt;"",$AB132=1),_xlfn.CONCAT(Y$3,PROPER(_xlfn.XLOOKUP($AZ132,入力キー,入力コード)),IF(OR($BK132="",$BK132=$BI132),_xlfn.CONCAT(Y$4,IF($AZ132=_xlfn.XLOOKUP($AZ132,仮想キートップ,入力キー),Y$7,Y$10),_xlfn.XLOOKUP($AZ132,仮想キートップ,入力コード),Y$13,$BI132,Y$14,_xlfn.XLOOKUP($AZ132,仮想キートップ,キー位置),Y$15,_xlfn.XLOOKUP($AZ132,仮想キートップ,キー位置),Y$17,IF($AZ132=_xlfn.XLOOKUP($AZ132,仮想キートップ,入力キー),Y$12,Y$11),_xlfn.XLOOKUP($AZ132,仮想キートップ,入力コード),Y$13,$BI132,Y$14,_xlfn.XLOOKUP($AZ132,仮想キートップ,キー位置),Y$16,_xlfn.XLOOKUP($AZ132,仮想キートップ,キー位置),IF(COUNTA($AT132:$AT$352)&gt;1,Y$17,Y$18)),_xlfn.CONCAT(Y$4,Y$6,IF($AZ132=_xlfn.XLOOKUP($AZ132,仮想キートップ,入力キー),Y$7,Y$10),_xlfn.XLOOKUP($AZ132,仮想キートップ,入力コード),Y$13,$BI132,Y$14,_xlfn.XLOOKUP($AZ132,仮想キートップ,キー位置),Y$15,_xlfn.XLOOKUP($AZ132,仮想キートップ,キー位置),Y$17,IF($AZ132=_xlfn.XLOOKUP($AZ132,仮想キートップ,入力キー),Y$8,Y$9),_xlfn.XLOOKUP($AZ132,仮想キートップ,入力コード),Y$13,$BI132,Y$14,_xlfn.XLOOKUP($AZ132,仮想キートップ,キー位置),Y$16,_xlfn.XLOOKUP($AZ132,仮想キートップ,キー位置),Y$17,Y$5,IF($AZ132=_xlfn.XLOOKUP($AZ132,仮想キートップ,入力キー),Y$7,Y$10),_xlfn.XLOOKUP($AZ132,仮想キートップ,入力コード),Y$13,$BK132,Y$14,_xlfn.XLOOKUP($AZ132,仮想キートップ,キー位置),Y$15,_xlfn.XLOOKUP($AZ132,仮想キートップ,キー位置),Y$17,IF($AZ132=_xlfn.XLOOKUP($AZ132,仮想キートップ,入力キー),Y$12,Y$11),_xlfn.XLOOKUP($AZ132,仮想キートップ,入力コード),Y$13,$BK132,Y$14,_xlfn.XLOOKUP($AZ132,仮想キートップ,キー位置),Y$16,_xlfn.XLOOKUP($AZ132,仮想キートップ,キー位置),IF(COUNTA($AT132:$AT$352)&gt;1,Y$17,Y$18)))),"")</f>
        <v/>
      </c>
      <c r="Z132" s="325"/>
      <c r="AB132" s="28">
        <f t="shared" si="61"/>
        <v>3</v>
      </c>
      <c r="AC132" s="27" t="str">
        <f t="shared" si="62"/>
        <v>A</v>
      </c>
      <c r="AD132" s="27">
        <f t="shared" si="63"/>
        <v>1</v>
      </c>
      <c r="AE132" s="27">
        <f t="shared" si="64"/>
        <v>0</v>
      </c>
      <c r="AF132" s="34">
        <f t="shared" si="65"/>
        <v>6509559808</v>
      </c>
      <c r="AG132" s="203">
        <f t="shared" si="66"/>
        <v>0</v>
      </c>
      <c r="AH132" s="90"/>
      <c r="AI132" s="466">
        <f t="shared" si="67"/>
        <v>6442450944</v>
      </c>
      <c r="AJ132" s="57" t="str">
        <f t="shared" si="68"/>
        <v/>
      </c>
      <c r="AK132" s="58">
        <f t="shared" si="69"/>
        <v>0</v>
      </c>
      <c r="AL132" s="56">
        <f t="shared" si="70"/>
        <v>2214592512</v>
      </c>
      <c r="AM132" s="57" t="str">
        <f t="shared" si="71"/>
        <v>げ</v>
      </c>
      <c r="AN132" s="55">
        <f t="shared" si="72"/>
        <v>1</v>
      </c>
      <c r="AO132" s="466">
        <f t="shared" si="73"/>
        <v>4362076160</v>
      </c>
      <c r="AP132" s="57" t="str">
        <f t="shared" si="74"/>
        <v/>
      </c>
      <c r="AQ132" s="58">
        <f t="shared" si="75"/>
        <v>0</v>
      </c>
      <c r="AR132" s="90"/>
      <c r="AS132" s="131">
        <v>409</v>
      </c>
      <c r="AT132" s="4" t="s">
        <v>296</v>
      </c>
      <c r="AU132" s="389"/>
      <c r="AV132" s="389"/>
      <c r="AW132" s="13"/>
      <c r="AX132" s="4" t="s">
        <v>296</v>
      </c>
      <c r="AY132" s="16"/>
      <c r="AZ132" s="16" t="s">
        <v>67</v>
      </c>
      <c r="BA132" s="16" t="s">
        <v>69</v>
      </c>
      <c r="BB132" s="115" t="s">
        <v>58</v>
      </c>
      <c r="BC132" s="26"/>
      <c r="BD132" s="6" t="s">
        <v>1033</v>
      </c>
      <c r="BE132" s="7" t="s">
        <v>1034</v>
      </c>
      <c r="BF132" s="15" t="s">
        <v>1035</v>
      </c>
      <c r="BG132" s="140" t="str">
        <f t="shared" si="76"/>
        <v>{"key_code":"z","modifiers":["shift","option"]},{"key_code":"8","modifiers":["shift"]},{"key_code":"9","modifiers":["shift"]},{"key_code":"return_or_enter"},{"key_code":"b","modifiers":["control"]}</v>
      </c>
      <c r="BH132" s="98" t="s">
        <v>1106</v>
      </c>
      <c r="BI132" s="140" t="str">
        <f t="shared" si="77"/>
        <v>{"key_code":"lang1"},{"key_code":"8","modifiers":["shift"]},{"key_code":"9","modifiers":["shift"]},{"key_code":"return_or_enter"},{"key_code":"lang2"},{"key_code":"b","modifiers":["control"]}</v>
      </c>
      <c r="BJ132" s="370" t="s">
        <v>1036</v>
      </c>
      <c r="BK132" s="371" t="s">
        <v>1037</v>
      </c>
    </row>
    <row r="133" spans="1:63" ht="63">
      <c r="A133" s="328"/>
      <c r="B133" s="329"/>
      <c r="C133" s="338"/>
      <c r="D133" s="339"/>
      <c r="E133" s="334"/>
      <c r="F133" s="233" t="str">
        <f t="shared" si="78"/>
        <v>{"description":"あ, い &amp; と → ？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d","modifiers":{"optional":["caps_lock"]}},"to":[{"key_code":"delete_or_backspace"},{"key_code":"delete_or_backspace"},{"key_code":"z","modifiers":["shift","option"]},{"key_code":"slash","modifiers":["shift"]},{"key_code":"return_or_enter"},{"set_variable":{"name":"KC_D","value":1}},{"set_variable":{"name":"USC","value":0}}],"to_after_key_up":[{"set_variable":{"name":"KC_D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d","modifiers":{"optional":["caps_lock"]}},"to":[{"key_code":"delete_or_backspace"},{"key_code":"z","modifiers":["shift","option"]},{"key_code":"slash","modifiers":["shift"]},{"key_code":"return_or_enter"},{"set_variable":{"name":"KC_D","value":1}},{"set_variable":{"name":"USC","value":0}}],"to_after_key_up":[{"set_variable":{"name":"KC_D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d","modifiers":{"optional":["caps_lock"]}},"to":[{"key_code":"z","modifiers":["shift","option"]},{"key_code":"slash","modifiers":["shift"]},{"key_code":"return_or_enter"},{"set_variable":{"name":"KC_D","value":1}},{"set_variable":{"name":"USC","value":0}}],"to_after_key_up":[{"set_variable":{"name":"KC_D","value":0}}],"type":"basic"},</v>
      </c>
      <c r="G133" s="101" t="str">
        <f t="shared" si="79"/>
        <v>{"conditions":[{"type":"variable_unless","name":"USC","value":0},{"type":"variable_unless","name":"KC_J","value":0},{"type":"variable_unless","name":"KC_D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slash","modifiers":["shift"]},{"key_code":"return_or_enter"},{"set_variable":{"name":"KC_K","value":1}},{"set_variable":{"name":"USC","value":0}}],"to_after_key_up":[{"set_variable":{"name":"KC_K","value":0}}],"type":"basic"},{"conditions":[{"type":"variable_unless","name":"KC_J","value":0},{"type":"variable_unless","name":"KC_D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slash","modifiers":["shift"]},{"key_code":"return_or_enter"},{"set_variable":{"name":"KC_K","value":1}},{"set_variable":{"name":"USC","value":0}}],"to_after_key_up":[{"set_variable":{"name":"KC_K","value":0}}],"type":"basic"},</v>
      </c>
      <c r="H133" s="101" t="str">
        <f t="shared" si="80"/>
        <v>{"conditions":[{"type":"variable_if","name":"USC","value":2},{"type":"variable_unless","name":"KC_K","value":0},{"type":"variable_unless","name":"KC_D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slash","modifiers":["shift"]},{"key_code":"return_or_enter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D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slash","modifiers":["shift"]},{"key_code":"return_or_enter"},{"set_variable":{"name":"KC_J","value":1}},{"set_variable":{"name":"USC","value":0}}],"to_after_key_up":[{"set_variable":{"name":"KC_J","value":0}}],"type":"basic"},{"conditions":[{"type":"variable_unless","name":"KC_K","value":0},{"type":"variable_unless","name":"KC_D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slash","modifiers":["shift"]},{"key_code":"return_or_enter"},{"set_variable":{"name":"KC_J","value":1}},{"set_variable":{"name":"USC","value":0}}],"to_after_key_up":[{"set_variable":{"name":"KC_J","value":0}}],"type":"basic"},</v>
      </c>
      <c r="I133" s="101" t="str">
        <f t="shared" si="81"/>
        <v/>
      </c>
      <c r="J133" s="101" t="str">
        <f t="shared" si="82"/>
        <v/>
      </c>
      <c r="K133" s="101" t="str">
        <f t="shared" si="83"/>
        <v/>
      </c>
      <c r="L133" s="101" t="str">
        <f t="shared" si="84"/>
        <v/>
      </c>
      <c r="M133" s="101" t="str">
        <f t="shared" si="85"/>
        <v/>
      </c>
      <c r="N133" s="101" t="str">
        <f t="shared" si="86"/>
        <v/>
      </c>
      <c r="O133" s="101" t="str">
        <f t="shared" si="87"/>
        <v/>
      </c>
      <c r="P133" s="101" t="str">
        <f t="shared" si="88"/>
        <v/>
      </c>
      <c r="Q133" s="101" t="str">
        <f t="shared" si="89"/>
        <v/>
      </c>
      <c r="R133" s="101" t="str">
        <f t="shared" si="90"/>
        <v/>
      </c>
      <c r="S133" s="101" t="str">
        <f t="shared" si="91"/>
        <v/>
      </c>
      <c r="T133" s="101" t="str">
        <f t="shared" si="92"/>
        <v/>
      </c>
      <c r="U133" s="329"/>
      <c r="V133" s="107" t="str">
        <f t="shared" si="93"/>
        <v>{"description":"[英数] J, K &amp; D → ？","conditions":[{"type":"variable_if","name":"USC","value":2},{"type":"variable_unless","name":"KC_J","value":0},{"type":"variable_unless","name":"KC_K","value":0}],"from":{"key_code":"d","modifiers":{"optional":["caps_lock"]}},"to":[{"key_code":"delete_or_backspace"},{"key_code":"delete_or_backspace"},{"key_code":"lang1"},{"key_code":"slash","modifiers":["shift"]},{"key_code":"return_or_enter"},{"key_code":"lang2"},{"set_variable":{"name":"KC_D","value":1}},{"set_variable":{"name":"USC","value":0}}],"to_after_key_up":[{"set_variable":{"name":"KC_D","value":0}}],"type":"basic"},{"conditions":[{"type":"variable_unless","name":"USC","value":0},{"type":"variable_unless","name":"KC_J","value":0},{"type":"variable_unless","name":"KC_K","value":0}],"from":{"key_code":"d","modifiers":{"optional":["caps_lock"]}},"to":[{"key_code":"delete_or_backspace"},{"key_code":"lang1"},{"key_code":"slash","modifiers":["shift"]},{"key_code":"return_or_enter"},{"key_code":"lang2"},{"set_variable":{"name":"KC_D","value":1}},{"set_variable":{"name":"USC","value":0}}],"to_after_key_up":[{"set_variable":{"name":"KC_D","value":0}}],"type":"basic"},{"conditions":[{"type":"variable_unless","name":"KC_J","value":0},{"type":"variable_unless","name":"KC_K","value":0}],"from":{"key_code":"d","modifiers":{"optional":["caps_lock"]}},"to":[{"key_code":"lang1"},{"key_code":"slash","modifiers":["shift"]},{"key_code":"return_or_enter"},{"key_code":"lang2"},{"set_variable":{"name":"KC_D","value":1}},{"set_variable":{"name":"USC","value":0}}],"to_after_key_up":[{"set_variable":{"name":"KC_D","value":0}}],"type":"basic"},</v>
      </c>
      <c r="W133" s="101" t="str">
        <f t="shared" si="94"/>
        <v>{"conditions":[{"type":"variable_if","name":"USC","value":2},{"type":"variable_unless","name":"KC_J","value":0},{"type":"variable_unless","name":"KC_D","value":0}],"from":{"key_code":"k","modifiers":{"optional":["caps_lock"]}},"to":[{"key_code":"delete_or_backspace"},{"key_code":"delete_or_backspace"},{"key_code":"lang1"},{"key_code":"slash","modifiers":["shift"]},{"key_code":"return_or_enter"},{"key_code":"lang2"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D","value":0}],"from":{"key_code":"k","modifiers":{"optional":["caps_lock"]}},"to":[{"key_code":"delete_or_backspace"},{"key_code":"lang1"},{"key_code":"slash","modifiers":["shift"]},{"key_code":"return_or_enter"},{"key_code":"lang2"},{"set_variable":{"name":"KC_K","value":1}},{"set_variable":{"name":"USC","value":0}}],"to_after_key_up":[{"set_variable":{"name":"KC_K","value":0}}],"type":"basic"},{"conditions":[{"type":"variable_unless","name":"KC_J","value":0},{"type":"variable_unless","name":"KC_D","value":0}],"from":{"key_code":"k","modifiers":{"optional":["caps_lock"]}},"to":[{"key_code":"lang1"},{"key_code":"slash","modifiers":["shift"]},{"key_code":"return_or_enter"},{"key_code":"lang2"},{"set_variable":{"name":"KC_K","value":1}},{"set_variable":{"name":"USC","value":0}}],"to_after_key_up":[{"set_variable":{"name":"KC_K","value":0}}],"type":"basic"},</v>
      </c>
      <c r="X133" s="101" t="str">
        <f t="shared" si="95"/>
        <v>{"conditions":[{"type":"variable_if","name":"USC","value":2},{"type":"variable_unless","name":"KC_K","value":0},{"type":"variable_unless","name":"KC_D","value":0}],"from":{"key_code":"j","modifiers":{"optional":["caps_lock"]}},"to":[{"key_code":"delete_or_backspace"},{"key_code":"delete_or_backspace"},{"key_code":"lang1"},{"key_code":"slash","modifiers":["shift"]},{"key_code":"return_or_enter"},{"key_code":"lang2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D","value":0}],"from":{"key_code":"j","modifiers":{"optional":["caps_lock"]}},"to":[{"key_code":"delete_or_backspace"},{"key_code":"lang1"},{"key_code":"slash","modifiers":["shift"]},{"key_code":"return_or_enter"},{"key_code":"lang2"},{"set_variable":{"name":"KC_J","value":1}},{"set_variable":{"name":"USC","value":0}}],"to_after_key_up":[{"set_variable":{"name":"KC_J","value":0}}],"type":"basic"},{"conditions":[{"type":"variable_unless","name":"KC_K","value":0},{"type":"variable_unless","name":"KC_D","value":0}],"from":{"key_code":"j","modifiers":{"optional":["caps_lock"]}},"to":[{"key_code":"lang1"},{"key_code":"slash","modifiers":["shift"]},{"key_code":"return_or_enter"},{"key_code":"lang2"},{"set_variable":{"name":"KC_J","value":1}},{"set_variable":{"name":"USC","value":0}}],"to_after_key_up":[{"set_variable":{"name":"KC_J","value":0}}],"type":"basic"},</v>
      </c>
      <c r="Y133" s="108" t="str">
        <f>IF(AND($AT133&lt;&gt;"",$AB133=1),_xlfn.CONCAT(Y$3,PROPER(_xlfn.XLOOKUP($AZ133,入力キー,入力コード)),IF(OR($BK133="",$BK133=$BI133),_xlfn.CONCAT(Y$4,IF($AZ133=_xlfn.XLOOKUP($AZ133,仮想キートップ,入力キー),Y$7,Y$10),_xlfn.XLOOKUP($AZ133,仮想キートップ,入力コード),Y$13,$BI133,Y$14,_xlfn.XLOOKUP($AZ133,仮想キートップ,キー位置),Y$15,_xlfn.XLOOKUP($AZ133,仮想キートップ,キー位置),Y$17,IF($AZ133=_xlfn.XLOOKUP($AZ133,仮想キートップ,入力キー),Y$12,Y$11),_xlfn.XLOOKUP($AZ133,仮想キートップ,入力コード),Y$13,$BI133,Y$14,_xlfn.XLOOKUP($AZ133,仮想キートップ,キー位置),Y$16,_xlfn.XLOOKUP($AZ133,仮想キートップ,キー位置),IF(COUNTA($AT133:$AT$352)&gt;1,Y$17,Y$18)),_xlfn.CONCAT(Y$4,Y$6,IF($AZ133=_xlfn.XLOOKUP($AZ133,仮想キートップ,入力キー),Y$7,Y$10),_xlfn.XLOOKUP($AZ133,仮想キートップ,入力コード),Y$13,$BI133,Y$14,_xlfn.XLOOKUP($AZ133,仮想キートップ,キー位置),Y$15,_xlfn.XLOOKUP($AZ133,仮想キートップ,キー位置),Y$17,IF($AZ133=_xlfn.XLOOKUP($AZ133,仮想キートップ,入力キー),Y$8,Y$9),_xlfn.XLOOKUP($AZ133,仮想キートップ,入力コード),Y$13,$BI133,Y$14,_xlfn.XLOOKUP($AZ133,仮想キートップ,キー位置),Y$16,_xlfn.XLOOKUP($AZ133,仮想キートップ,キー位置),Y$17,Y$5,IF($AZ133=_xlfn.XLOOKUP($AZ133,仮想キートップ,入力キー),Y$7,Y$10),_xlfn.XLOOKUP($AZ133,仮想キートップ,入力コード),Y$13,$BK133,Y$14,_xlfn.XLOOKUP($AZ133,仮想キートップ,キー位置),Y$15,_xlfn.XLOOKUP($AZ133,仮想キートップ,キー位置),Y$17,IF($AZ133=_xlfn.XLOOKUP($AZ133,仮想キートップ,入力キー),Y$12,Y$11),_xlfn.XLOOKUP($AZ133,仮想キートップ,入力コード),Y$13,$BK133,Y$14,_xlfn.XLOOKUP($AZ133,仮想キートップ,キー位置),Y$16,_xlfn.XLOOKUP($AZ133,仮想キートップ,キー位置),IF(COUNTA($AT133:$AT$352)&gt;1,Y$17,Y$18)))),"")</f>
        <v/>
      </c>
      <c r="Z133" s="325"/>
      <c r="AB133" s="28">
        <f t="shared" si="61"/>
        <v>3</v>
      </c>
      <c r="AC133" s="27" t="str">
        <f t="shared" si="62"/>
        <v>A</v>
      </c>
      <c r="AD133" s="27">
        <f t="shared" si="63"/>
        <v>1</v>
      </c>
      <c r="AE133" s="27">
        <f t="shared" si="64"/>
        <v>0</v>
      </c>
      <c r="AF133" s="34">
        <f t="shared" si="65"/>
        <v>6576668672</v>
      </c>
      <c r="AG133" s="203">
        <f t="shared" si="66"/>
        <v>0</v>
      </c>
      <c r="AH133" s="90"/>
      <c r="AI133" s="466">
        <f t="shared" si="67"/>
        <v>6442450944</v>
      </c>
      <c r="AJ133" s="57" t="str">
        <f t="shared" si="68"/>
        <v/>
      </c>
      <c r="AK133" s="58">
        <f t="shared" si="69"/>
        <v>0</v>
      </c>
      <c r="AL133" s="56">
        <f t="shared" si="70"/>
        <v>2281701376</v>
      </c>
      <c r="AM133" s="57" t="str">
        <f t="shared" si="71"/>
        <v>ど</v>
      </c>
      <c r="AN133" s="55">
        <f t="shared" si="72"/>
        <v>1</v>
      </c>
      <c r="AO133" s="466">
        <f t="shared" si="73"/>
        <v>4429185024</v>
      </c>
      <c r="AP133" s="57" t="str">
        <f t="shared" si="74"/>
        <v/>
      </c>
      <c r="AQ133" s="58">
        <f t="shared" si="75"/>
        <v>0</v>
      </c>
      <c r="AR133" s="90"/>
      <c r="AS133" s="131">
        <v>410</v>
      </c>
      <c r="AT133" s="4" t="s">
        <v>296</v>
      </c>
      <c r="AU133" s="389"/>
      <c r="AV133" s="389"/>
      <c r="AW133" s="13"/>
      <c r="AX133" s="4" t="s">
        <v>296</v>
      </c>
      <c r="AY133" s="16"/>
      <c r="AZ133" s="16" t="s">
        <v>67</v>
      </c>
      <c r="BA133" s="16" t="s">
        <v>69</v>
      </c>
      <c r="BB133" s="115" t="s">
        <v>60</v>
      </c>
      <c r="BC133" s="26"/>
      <c r="BD133" s="6" t="s">
        <v>313</v>
      </c>
      <c r="BE133" s="7" t="s">
        <v>314</v>
      </c>
      <c r="BF133" s="15" t="s">
        <v>982</v>
      </c>
      <c r="BG133" s="140" t="str">
        <f t="shared" si="76"/>
        <v>{"key_code":"z","modifiers":["shift","option"]},{"key_code":"slash","modifiers":["shift"]},{"key_code":"return_or_enter"}</v>
      </c>
      <c r="BH133" s="98" t="s">
        <v>965</v>
      </c>
      <c r="BI133" s="140" t="str">
        <f t="shared" si="77"/>
        <v>{"key_code":"lang1"},{"key_code":"slash","modifiers":["shift"]},{"key_code":"return_or_enter"},{"key_code":"lang2"}</v>
      </c>
      <c r="BJ133" s="370"/>
      <c r="BK133" s="371"/>
    </row>
    <row r="134" spans="1:63" ht="84">
      <c r="A134" s="328"/>
      <c r="B134" s="329"/>
      <c r="C134" s="338"/>
      <c r="D134" s="339"/>
      <c r="E134" s="334"/>
      <c r="F134" s="233" t="str">
        <f t="shared" si="78"/>
        <v>{"description":"あ, い &amp; か → 「」","conditions":[{"type":"keyboard_type_if","keyboard_types":["jis"]},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z","modifiers":["shift","option"]},{"key_code":"close_bracket"},{"key_code":"non_us_pound"},{"key_code":"return_or_enter"},{"key_code":"b","modifiers":["control"]},{"set_variable":{"name":"KC_F","value":1}},{"set_variable":{"name":"USC","value":0}}],"to_after_key_up":[{"set_variable":{"name":"KC_F","value":0}}],"type":"basic"},{"conditions":[{"type":"keyboard_type_if","keyboard_types":["jis"]},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delete_or_backspace"},{"key_code":"z","modifiers":["shift","option"]},{"key_code":"close_bracket"},{"key_code":"non_us_pound"},{"key_code":"return_or_enter"},{"key_code":"b","modifiers":["control"]},{"set_variable":{"name":"KC_F","value":1}},{"set_variable":{"name":"USC","value":0}}],"to_after_key_up":[{"set_variable":{"name":"KC_F","value":0}}],"type":"basic"},{"conditions":[{"type":"keyboard_type_if","keyboard_types":["jis"]},{"type":"variable_unless","name":"KC_J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z","modifiers":["shift","option"]},{"key_code":"close_bracket"},{"key_code":"non_us_pound"},{"key_code":"return_or_enter"},{"key_code":"b","modifiers":["control"]},{"set_variable":{"name":"KC_F","value":1}},{"set_variable":{"name":"USC","value":0}}],"to_after_key_up":[{"set_variable":{"name":"KC_F","value":0}}],"type":"basic"},{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z","modifiers":["shift","option"]},{"key_code":"open_bracket"},{"key_code":"close_bracket"},{"key_code":"return_or_enter"},{"key_code":"b","modifiers":["control"]},{"set_variable":{"name":"KC_F","value":1}},{"set_variable":{"name":"USC","value":0}}],"to_after_key_up":[{"set_variable":{"name":"KC_F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delete_or_backspace"},{"key_code":"z","modifiers":["shift","option"]},{"key_code":"open_bracket"},{"key_code":"close_bracket"},{"key_code":"return_or_enter"},{"key_code":"b","modifiers":["control"]},{"set_variable":{"name":"KC_F","value":1}},{"set_variable":{"name":"USC","value":0}}],"to_after_key_up":[{"set_variable":{"name":"KC_F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z","modifiers":["shift","option"]},{"key_code":"open_bracket"},{"key_code":"close_bracket"},{"key_code":"return_or_enter"},{"key_code":"b","modifiers":["control"]},{"set_variable":{"name":"KC_F","value":1}},{"set_variable":{"name":"USC","value":0}}],"to_after_key_up":[{"set_variable":{"name":"KC_F","value":0}}],"type":"basic"},</v>
      </c>
      <c r="G134" s="101" t="str">
        <f t="shared" si="79"/>
        <v>{"conditions":[{"type":"keyboard_type_if","keyboard_types":["jis"]},{"type":"variable_unless","name":"USC","value":0},{"type":"variable_unless","name":"KC_J","value":0},{"type":"variable_unless","name":"KC_F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close_bracket"},{"key_code":"non_us_pound"},{"key_code":"return_or_enter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KC_J","value":0},{"type":"variable_unless","name":"KC_F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close_bracket"},{"key_code":"non_us_pound"},{"key_code":"return_or_enter"},{"key_code":"b","modifiers":["control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F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open_bracket"},{"key_code":"close_bracket"},{"key_code":"return_or_enter"},{"key_code":"b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F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open_bracket"},{"key_code":"close_bracket"},{"key_code":"return_or_enter"},{"key_code":"b","modifiers":["control"]},{"set_variable":{"name":"KC_K","value":1}},{"set_variable":{"name":"USC","value":0}}],"to_after_key_up":[{"set_variable":{"name":"KC_K","value":0}}],"type":"basic"},</v>
      </c>
      <c r="H134" s="101" t="str">
        <f t="shared" si="80"/>
        <v>{"conditions":[{"type":"keyboard_type_if","keyboard_types":["jis"]},{"type":"variable_if","name":"USC","value":2},{"type":"variable_unless","name":"KC_K","value":0},{"type":"variable_unless","name":"KC_F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close_bracket"},{"key_code":"non_us_pound"},{"key_code":"return_or_enter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USC","value":0},{"type":"variable_unless","name":"KC_K","value":0},{"type":"variable_unless","name":"KC_F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close_bracket"},{"key_code":"non_us_pound"},{"key_code":"return_or_enter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KC_K","value":0},{"type":"variable_unless","name":"KC_F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close_bracket"},{"key_code":"non_us_pound"},{"key_code":"return_or_enter"},{"key_code":"b","modifiers":["control"]},{"set_variable":{"name":"KC_J","value":1}},{"set_variable":{"name":"USC","value":0}}],"to_after_key_up":[{"set_variable":{"name":"KC_J","value":0}}],"type":"basic"},{"conditions":[{"type":"variable_if","name":"USC","value":2},{"type":"variable_unless","name":"KC_K","value":0},{"type":"variable_unless","name":"KC_F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open_bracket"},{"key_code":"close_bracket"},{"key_code":"return_or_enter"},{"key_code":"b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F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open_bracket"},{"key_code":"close_bracket"},{"key_code":"return_or_enter"},{"key_code":"b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F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open_bracket"},{"key_code":"close_bracket"},{"key_code":"return_or_enter"},{"key_code":"b","modifiers":["control"]},{"set_variable":{"name":"KC_J","value":1}},{"set_variable":{"name":"USC","value":0}}],"to_after_key_up":[{"set_variable":{"name":"KC_J","value":0}}],"type":"basic"},</v>
      </c>
      <c r="I134" s="101" t="str">
        <f t="shared" si="81"/>
        <v/>
      </c>
      <c r="J134" s="101" t="str">
        <f t="shared" si="82"/>
        <v/>
      </c>
      <c r="K134" s="101" t="str">
        <f t="shared" si="83"/>
        <v/>
      </c>
      <c r="L134" s="101" t="str">
        <f t="shared" si="84"/>
        <v/>
      </c>
      <c r="M134" s="101" t="str">
        <f t="shared" si="85"/>
        <v/>
      </c>
      <c r="N134" s="101" t="str">
        <f t="shared" si="86"/>
        <v/>
      </c>
      <c r="O134" s="101" t="str">
        <f t="shared" si="87"/>
        <v/>
      </c>
      <c r="P134" s="101" t="str">
        <f t="shared" si="88"/>
        <v/>
      </c>
      <c r="Q134" s="101" t="str">
        <f t="shared" si="89"/>
        <v/>
      </c>
      <c r="R134" s="101" t="str">
        <f t="shared" si="90"/>
        <v/>
      </c>
      <c r="S134" s="101" t="str">
        <f t="shared" si="91"/>
        <v/>
      </c>
      <c r="T134" s="101" t="str">
        <f t="shared" si="92"/>
        <v/>
      </c>
      <c r="U134" s="329"/>
      <c r="V134" s="107" t="str">
        <f t="shared" si="93"/>
        <v>{"description":"[英数] J, K &amp; F → 「」","conditions":[{"type":"keyboard_type_if","keyboard_types":["jis"]},{"type":"variable_if","name":"USC","value":2},{"type":"variable_unless","name":"KC_J","value":0},{"type":"variable_unless","name":"KC_K","value":0}],"from":{"key_code":"f","modifiers":{"optional":["caps_lock"]}},"to":[{"key_code":"delete_or_backspace"},{"key_code":"delete_or_backspace"},{"key_code":"lang1"},{"key_code":"close_bracket"},{"key_code":"non_us_pound"},{"key_code":"return_or_enter"},{"key_code":"lang2"},{"key_code":"b","modifiers":["control"]},{"set_variable":{"name":"KC_F","value":1}},{"set_variable":{"name":"USC","value":0}}],"to_after_key_up":[{"set_variable":{"name":"KC_F","value":0}}],"type":"basic"},{"conditions":[{"type":"keyboard_type_if","keyboard_types":["jis"]},{"type":"variable_unless","name":"USC","value":0},{"type":"variable_unless","name":"KC_J","value":0},{"type":"variable_unless","name":"KC_K","value":0}],"from":{"key_code":"f","modifiers":{"optional":["caps_lock"]}},"to":[{"key_code":"delete_or_backspace"},{"key_code":"lang1"},{"key_code":"close_bracket"},{"key_code":"non_us_pound"},{"key_code":"return_or_enter"},{"key_code":"lang2"},{"key_code":"b","modifiers":["control"]},{"set_variable":{"name":"KC_F","value":1}},{"set_variable":{"name":"USC","value":0}}],"to_after_key_up":[{"set_variable":{"name":"KC_F","value":0}}],"type":"basic"},{"conditions":[{"type":"keyboard_type_if","keyboard_types":["jis"]},{"type":"variable_unless","name":"KC_J","value":0},{"type":"variable_unless","name":"KC_K","value":0}],"from":{"key_code":"f","modifiers":{"optional":["caps_lock"]}},"to":[{"key_code":"lang1"},{"key_code":"close_bracket"},{"key_code":"non_us_pound"},{"key_code":"return_or_enter"},{"key_code":"lang2"},{"key_code":"b","modifiers":["control"]},{"set_variable":{"name":"KC_F","value":1}},{"set_variable":{"name":"USC","value":0}}],"to_after_key_up":[{"set_variable":{"name":"KC_F","value":0}}],"type":"basic"},{"conditions":[{"type":"variable_if","name":"USC","value":2},{"type":"variable_unless","name":"KC_J","value":0},{"type":"variable_unless","name":"KC_K","value":0}],"from":{"key_code":"f","modifiers":{"optional":["caps_lock"]}},"to":[{"key_code":"delete_or_backspace"},{"key_code":"delete_or_backspace"},{"key_code":"lang1"},{"key_code":"open_bracket"},{"key_code":"close_bracket"},{"key_code":"return_or_enter"},{"key_code":"b","modifiers":["control"]},{"key_code":"lang2"},{"set_variable":{"name":"KC_F","value":1}},{"set_variable":{"name":"USC","value":0}}],"to_after_key_up":[{"set_variable":{"name":"KC_F","value":0}}],"type":"basic"},{"conditions":[{"type":"variable_unless","name":"USC","value":0},{"type":"variable_unless","name":"KC_J","value":0},{"type":"variable_unless","name":"KC_K","value":0}],"from":{"key_code":"f","modifiers":{"optional":["caps_lock"]}},"to":[{"key_code":"delete_or_backspace"},{"key_code":"lang1"},{"key_code":"open_bracket"},{"key_code":"close_bracket"},{"key_code":"return_or_enter"},{"key_code":"b","modifiers":["control"]},{"key_code":"lang2"},{"set_variable":{"name":"KC_F","value":1}},{"set_variable":{"name":"USC","value":0}}],"to_after_key_up":[{"set_variable":{"name":"KC_F","value":0}}],"type":"basic"},{"conditions":[{"type":"variable_unless","name":"KC_J","value":0},{"type":"variable_unless","name":"KC_K","value":0}],"from":{"key_code":"f","modifiers":{"optional":["caps_lock"]}},"to":[{"key_code":"lang1"},{"key_code":"open_bracket"},{"key_code":"close_bracket"},{"key_code":"return_or_enter"},{"key_code":"b","modifiers":["control"]},{"key_code":"lang2"},{"set_variable":{"name":"KC_F","value":1}},{"set_variable":{"name":"USC","value":0}}],"to_after_key_up":[{"set_variable":{"name":"KC_F","value":0}}],"type":"basic"},</v>
      </c>
      <c r="W134" s="101" t="str">
        <f t="shared" si="94"/>
        <v>{"conditions":[{"type":"keyboard_type_if","keyboard_types":["jis"]},{"type":"variable_if","name":"USC","value":2},{"type":"variable_unless","name":"KC_J","value":0},{"type":"variable_unless","name":"KC_F","value":0}],"from":{"key_code":"k","modifiers":{"optional":["caps_lock"]}},"to":[{"key_code":"delete_or_backspace"},{"key_code":"delete_or_backspace"},{"key_code":"lang1"},{"key_code":"close_bracket"},{"key_code":"non_us_pound"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USC","value":0},{"type":"variable_unless","name":"KC_J","value":0},{"type":"variable_unless","name":"KC_F","value":0}],"from":{"key_code":"k","modifiers":{"optional":["caps_lock"]}},"to":[{"key_code":"delete_or_backspace"},{"key_code":"lang1"},{"key_code":"close_bracket"},{"key_code":"non_us_pound"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KC_J","value":0},{"type":"variable_unless","name":"KC_F","value":0}],"from":{"key_code":"k","modifiers":{"optional":["caps_lock"]}},"to":[{"key_code":"lang1"},{"key_code":"close_bracket"},{"key_code":"non_us_pound"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variable_if","name":"USC","value":2},{"type":"variable_unless","name":"KC_J","value":0},{"type":"variable_unless","name":"KC_F","value":0}],"from":{"key_code":"k","modifiers":{"optional":["caps_lock"]}},"to":[{"key_code":"delete_or_backspace"},{"key_code":"delete_or_backspace"},{"key_code":"lang1"},{"key_code":"open_bracket"},{"key_code":"close_bracket"},{"key_code":"return_or_enter"},{"key_code":"b","modifiers":["control"]},{"key_code":"lang2"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F","value":0}],"from":{"key_code":"k","modifiers":{"optional":["caps_lock"]}},"to":[{"key_code":"delete_or_backspace"},{"key_code":"lang1"},{"key_code":"open_bracket"},{"key_code":"close_bracket"},{"key_code":"return_or_enter"},{"key_code":"b","modifiers":["control"]},{"key_code":"lang2"},{"set_variable":{"name":"KC_K","value":1}},{"set_variable":{"name":"USC","value":0}}],"to_after_key_up":[{"set_variable":{"name":"KC_K","value":0}}],"type":"basic"},{"conditions":[{"type":"variable_unless","name":"KC_J","value":0},{"type":"variable_unless","name":"KC_F","value":0}],"from":{"key_code":"k","modifiers":{"optional":["caps_lock"]}},"to":[{"key_code":"lang1"},{"key_code":"open_bracket"},{"key_code":"close_bracket"},{"key_code":"return_or_enter"},{"key_code":"b","modifiers":["control"]},{"key_code":"lang2"},{"set_variable":{"name":"KC_K","value":1}},{"set_variable":{"name":"USC","value":0}}],"to_after_key_up":[{"set_variable":{"name":"KC_K","value":0}}],"type":"basic"},</v>
      </c>
      <c r="X134" s="101" t="str">
        <f t="shared" si="95"/>
        <v>{"conditions":[{"type":"keyboard_type_if","keyboard_types":["jis"]},{"type":"variable_if","name":"USC","value":2},{"type":"variable_unless","name":"KC_K","value":0},{"type":"variable_unless","name":"KC_F","value":0}],"from":{"key_code":"j","modifiers":{"optional":["caps_lock"]}},"to":[{"key_code":"delete_or_backspace"},{"key_code":"delete_or_backspace"},{"key_code":"lang1"},{"key_code":"close_bracket"},{"key_code":"non_us_pound"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USC","value":0},{"type":"variable_unless","name":"KC_K","value":0},{"type":"variable_unless","name":"KC_F","value":0}],"from":{"key_code":"j","modifiers":{"optional":["caps_lock"]}},"to":[{"key_code":"delete_or_backspace"},{"key_code":"lang1"},{"key_code":"close_bracket"},{"key_code":"non_us_pound"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KC_K","value":0},{"type":"variable_unless","name":"KC_F","value":0}],"from":{"key_code":"j","modifiers":{"optional":["caps_lock"]}},"to":[{"key_code":"lang1"},{"key_code":"close_bracket"},{"key_code":"non_us_pound"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variable_if","name":"USC","value":2},{"type":"variable_unless","name":"KC_K","value":0},{"type":"variable_unless","name":"KC_F","value":0}],"from":{"key_code":"j","modifiers":{"optional":["caps_lock"]}},"to":[{"key_code":"delete_or_backspace"},{"key_code":"delete_or_backspace"},{"key_code":"lang1"},{"key_code":"open_bracket"},{"key_code":"close_bracket"},{"key_code":"return_or_enter"},{"key_code":"b","modifiers":["control"]},{"key_code":"lang2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F","value":0}],"from":{"key_code":"j","modifiers":{"optional":["caps_lock"]}},"to":[{"key_code":"delete_or_backspace"},{"key_code":"lang1"},{"key_code":"open_bracket"},{"key_code":"close_bracket"},{"key_code":"return_or_enter"},{"key_code":"b","modifiers":["control"]},{"key_code":"lang2"},{"set_variable":{"name":"KC_J","value":1}},{"set_variable":{"name":"USC","value":0}}],"to_after_key_up":[{"set_variable":{"name":"KC_J","value":0}}],"type":"basic"},{"conditions":[{"type":"variable_unless","name":"KC_K","value":0},{"type":"variable_unless","name":"KC_F","value":0}],"from":{"key_code":"j","modifiers":{"optional":["caps_lock"]}},"to":[{"key_code":"lang1"},{"key_code":"open_bracket"},{"key_code":"close_bracket"},{"key_code":"return_or_enter"},{"key_code":"b","modifiers":["control"]},{"key_code":"lang2"},{"set_variable":{"name":"KC_J","value":1}},{"set_variable":{"name":"USC","value":0}}],"to_after_key_up":[{"set_variable":{"name":"KC_J","value":0}}],"type":"basic"},</v>
      </c>
      <c r="Y134" s="108" t="str">
        <f>IF(AND($AT134&lt;&gt;"",$AB134=1),_xlfn.CONCAT(Y$3,PROPER(_xlfn.XLOOKUP($AZ134,入力キー,入力コード)),IF(OR($BK134="",$BK134=$BI134),_xlfn.CONCAT(Y$4,IF($AZ134=_xlfn.XLOOKUP($AZ134,仮想キートップ,入力キー),Y$7,Y$10),_xlfn.XLOOKUP($AZ134,仮想キートップ,入力コード),Y$13,$BI134,Y$14,_xlfn.XLOOKUP($AZ134,仮想キートップ,キー位置),Y$15,_xlfn.XLOOKUP($AZ134,仮想キートップ,キー位置),Y$17,IF($AZ134=_xlfn.XLOOKUP($AZ134,仮想キートップ,入力キー),Y$12,Y$11),_xlfn.XLOOKUP($AZ134,仮想キートップ,入力コード),Y$13,$BI134,Y$14,_xlfn.XLOOKUP($AZ134,仮想キートップ,キー位置),Y$16,_xlfn.XLOOKUP($AZ134,仮想キートップ,キー位置),IF(COUNTA($AT134:$AT$352)&gt;1,Y$17,Y$18)),_xlfn.CONCAT(Y$4,Y$6,IF($AZ134=_xlfn.XLOOKUP($AZ134,仮想キートップ,入力キー),Y$7,Y$10),_xlfn.XLOOKUP($AZ134,仮想キートップ,入力コード),Y$13,$BI134,Y$14,_xlfn.XLOOKUP($AZ134,仮想キートップ,キー位置),Y$15,_xlfn.XLOOKUP($AZ134,仮想キートップ,キー位置),Y$17,IF($AZ134=_xlfn.XLOOKUP($AZ134,仮想キートップ,入力キー),Y$8,Y$9),_xlfn.XLOOKUP($AZ134,仮想キートップ,入力コード),Y$13,$BI134,Y$14,_xlfn.XLOOKUP($AZ134,仮想キートップ,キー位置),Y$16,_xlfn.XLOOKUP($AZ134,仮想キートップ,キー位置),Y$17,Y$5,IF($AZ134=_xlfn.XLOOKUP($AZ134,仮想キートップ,入力キー),Y$7,Y$10),_xlfn.XLOOKUP($AZ134,仮想キートップ,入力コード),Y$13,$BK134,Y$14,_xlfn.XLOOKUP($AZ134,仮想キートップ,キー位置),Y$15,_xlfn.XLOOKUP($AZ134,仮想キートップ,キー位置),Y$17,IF($AZ134=_xlfn.XLOOKUP($AZ134,仮想キートップ,入力キー),Y$12,Y$11),_xlfn.XLOOKUP($AZ134,仮想キートップ,入力コード),Y$13,$BK134,Y$14,_xlfn.XLOOKUP($AZ134,仮想キートップ,キー位置),Y$16,_xlfn.XLOOKUP($AZ134,仮想キートップ,キー位置),IF(COUNTA($AT134:$AT$352)&gt;1,Y$17,Y$18)))),"")</f>
        <v/>
      </c>
      <c r="Z134" s="325"/>
      <c r="AB134" s="28">
        <f t="shared" si="61"/>
        <v>3</v>
      </c>
      <c r="AC134" s="27" t="str">
        <f t="shared" si="62"/>
        <v>A</v>
      </c>
      <c r="AD134" s="27">
        <f t="shared" si="63"/>
        <v>1</v>
      </c>
      <c r="AE134" s="27">
        <f t="shared" si="64"/>
        <v>0</v>
      </c>
      <c r="AF134" s="34">
        <f t="shared" si="65"/>
        <v>6710886400</v>
      </c>
      <c r="AG134" s="203">
        <f t="shared" si="66"/>
        <v>0</v>
      </c>
      <c r="AH134" s="90"/>
      <c r="AI134" s="466">
        <f t="shared" si="67"/>
        <v>6442450944</v>
      </c>
      <c r="AJ134" s="57" t="str">
        <f t="shared" si="68"/>
        <v/>
      </c>
      <c r="AK134" s="58">
        <f t="shared" si="69"/>
        <v>0</v>
      </c>
      <c r="AL134" s="56">
        <f t="shared" si="70"/>
        <v>2415919104</v>
      </c>
      <c r="AM134" s="57" t="str">
        <f t="shared" si="71"/>
        <v>が</v>
      </c>
      <c r="AN134" s="55">
        <f t="shared" si="72"/>
        <v>1</v>
      </c>
      <c r="AO134" s="466">
        <f t="shared" si="73"/>
        <v>4563402752</v>
      </c>
      <c r="AP134" s="57" t="str">
        <f t="shared" si="74"/>
        <v/>
      </c>
      <c r="AQ134" s="58">
        <f t="shared" si="75"/>
        <v>0</v>
      </c>
      <c r="AR134" s="90"/>
      <c r="AS134" s="131">
        <v>411</v>
      </c>
      <c r="AT134" s="4" t="s">
        <v>296</v>
      </c>
      <c r="AU134" s="389"/>
      <c r="AV134" s="389"/>
      <c r="AW134" s="13"/>
      <c r="AX134" s="4" t="s">
        <v>296</v>
      </c>
      <c r="AY134" s="16"/>
      <c r="AZ134" s="16" t="s">
        <v>67</v>
      </c>
      <c r="BA134" s="16" t="s">
        <v>69</v>
      </c>
      <c r="BB134" s="115" t="s">
        <v>62</v>
      </c>
      <c r="BC134" s="26"/>
      <c r="BD134" s="6" t="s">
        <v>996</v>
      </c>
      <c r="BE134" s="7" t="s">
        <v>997</v>
      </c>
      <c r="BF134" s="15" t="s">
        <v>998</v>
      </c>
      <c r="BG134" s="140" t="str">
        <f t="shared" si="76"/>
        <v>{"key_code":"z","modifiers":["shift","option"]},{"key_code":"close_bracket"},{"key_code":"non_us_pound"},{"key_code":"return_or_enter"},{"key_code":"b","modifiers":["control"]}</v>
      </c>
      <c r="BH134" s="98" t="s">
        <v>1111</v>
      </c>
      <c r="BI134" s="140" t="str">
        <f t="shared" si="77"/>
        <v>{"key_code":"lang1"},{"key_code":"close_bracket"},{"key_code":"non_us_pound"},{"key_code":"return_or_enter"},{"key_code":"lang2"},{"key_code":"b","modifiers":["control"]}</v>
      </c>
      <c r="BJ134" s="370" t="s">
        <v>999</v>
      </c>
      <c r="BK134" s="371" t="s">
        <v>1000</v>
      </c>
    </row>
    <row r="135" spans="1:63" ht="126">
      <c r="A135" s="328"/>
      <c r="B135" s="329"/>
      <c r="C135" s="338"/>
      <c r="D135" s="339"/>
      <c r="E135" s="334"/>
      <c r="F135" s="233" t="str">
        <f t="shared" si="78"/>
        <v>{"description":"あ, い &amp; (っ) → ↲「」","conditions":[{"type":"keyboard_type_if","keyboard_types":["jis"]},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g","modifiers":{"optional":["caps_lock"]}},"to":[{"key_code":"delete_or_backspace"},{"key_code":"delete_or_backspace"},{"key_code":"b","modifiers":["shift","option"]},{"key_code":"e","modifiers":["control"]},{"key_code":"return_or_enter"},{"key_code":"lang1"},{"key_code":"close_bracket"},{"key_code":"non_us_pound"},{"key_code":"return_or_enter"},{"key_code":"b","modifiers":["control"]},{"set_variable":{"name":"KC_G","value":1}},{"set_variable":{"name":"USC","value":0}}],"to_after_key_up":[{"set_variable":{"name":"KC_G","value":0}}],"type":"basic"},{"conditions":[{"type":"keyboard_type_if","keyboard_types":["jis"]},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g","modifiers":{"optional":["caps_lock"]}},"to":[{"key_code":"delete_or_backspace"},{"key_code":"b","modifiers":["shift","option"]},{"key_code":"e","modifiers":["control"]},{"key_code":"return_or_enter"},{"key_code":"lang1"},{"key_code":"close_bracket"},{"key_code":"non_us_pound"},{"key_code":"return_or_enter"},{"key_code":"b","modifiers":["control"]},{"set_variable":{"name":"KC_G","value":1}},{"set_variable":{"name":"USC","value":0}}],"to_after_key_up":[{"set_variable":{"name":"KC_G","value":0}}],"type":"basic"},{"conditions":[{"type":"keyboard_type_if","keyboard_types":["jis"]},{"type":"variable_unless","name":"KC_J","value":0},{"type":"variable_unless","name":"KC_K","value":0},{"input_sources":[{"language":"ja"}],"type":"input_source_if"},{"input_sources":[{"input_mode_id":"Roman$"}],"type":"input_source_unless"}],"from":{"key_code":"g","modifiers":{"optional":["caps_lock"]}},"to":[{"key_code":"b","modifiers":["shift","option"]},{"key_code":"e","modifiers":["control"]},{"key_code":"return_or_enter"},{"key_code":"lang1"},{"key_code":"close_bracket"},{"key_code":"non_us_pound"},{"key_code":"return_or_enter"},{"key_code":"b","modifiers":["control"]},{"set_variable":{"name":"KC_G","value":1}},{"set_variable":{"name":"USC","value":0}}],"to_after_key_up":[{"set_variable":{"name":"KC_G","value":0}}],"type":"basic"},{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g","modifiers":{"optional":["caps_lock"]}},"to":[{"key_code":"delete_or_backspace"},{"key_code":"delete_or_backspace"},{"key_code":"b","modifiers":["shift","option"]},{"key_code":"e","modifiers":["control"]},{"key_code":"return_or_enter"},{"key_code":"lang1"},{"key_code":"open_bracket"},{"key_code":"close_bracket"},{"key_code":"return_or_enter"},{"key_code":"b","modifiers":["control"]},{"set_variable":{"name":"KC_G","value":1}},{"set_variable":{"name":"USC","value":0}}],"to_after_key_up":[{"set_variable":{"name":"KC_G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g","modifiers":{"optional":["caps_lock"]}},"to":[{"key_code":"delete_or_backspace"},{"key_code":"b","modifiers":["shift","option"]},{"key_code":"e","modifiers":["control"]},{"key_code":"return_or_enter"},{"key_code":"lang1"},{"key_code":"open_bracket"},{"key_code":"close_bracket"},{"key_code":"return_or_enter"},{"key_code":"b","modifiers":["control"]},{"set_variable":{"name":"KC_G","value":1}},{"set_variable":{"name":"USC","value":0}}],"to_after_key_up":[{"set_variable":{"name":"KC_G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g","modifiers":{"optional":["caps_lock"]}},"to":[{"key_code":"b","modifiers":["shift","option"]},{"key_code":"e","modifiers":["control"]},{"key_code":"return_or_enter"},{"key_code":"lang1"},{"key_code":"open_bracket"},{"key_code":"close_bracket"},{"key_code":"return_or_enter"},{"key_code":"b","modifiers":["control"]},{"set_variable":{"name":"KC_G","value":1}},{"set_variable":{"name":"USC","value":0}}],"to_after_key_up":[{"set_variable":{"name":"KC_G","value":0}}],"type":"basic"},</v>
      </c>
      <c r="G135" s="101" t="str">
        <f t="shared" si="79"/>
        <v>{"conditions":[{"type":"keyboard_type_if","keyboard_types":["jis"]},{"type":"variable_unless","name":"USC","value":0},{"type":"variable_unless","name":"KC_J","value":0},{"type":"variable_unless","name":"KC_G","value":0},{"input_sources":[{"language":"ja"}],"type":"input_source_if"},{"input_sources":[{"input_mode_id":"Roman$"}],"type":"input_source_unless"}],"from":{"key_code":"k","modifiers":{"optional":["caps_lock"]}},"to":[{"key_code":"delete_or_backspace"},{"key_code":"b","modifiers":["shift","option"]},{"key_code":"e","modifiers":["control"]},{"key_code":"return_or_enter"},{"key_code":"lang1"},{"key_code":"close_bracket"},{"key_code":"non_us_pound"},{"key_code":"return_or_enter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KC_J","value":0},{"type":"variable_unless","name":"KC_G","value":0},{"input_sources":[{"language":"ja"}],"type":"input_source_if"},{"input_sources":[{"input_mode_id":"Roman$"}],"type":"input_source_unless"}],"from":{"key_code":"k","modifiers":{"optional":["caps_lock"]}},"to":[{"key_code":"b","modifiers":["shift","option"]},{"key_code":"e","modifiers":["control"]},{"key_code":"return_or_enter"},{"key_code":"lang1"},{"key_code":"close_bracket"},{"key_code":"non_us_pound"},{"key_code":"return_or_enter"},{"key_code":"b","modifiers":["control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G","value":0},{"input_sources":[{"language":"ja"}],"type":"input_source_if"},{"input_sources":[{"input_mode_id":"Roman$"}],"type":"input_source_unless"}],"from":{"key_code":"k","modifiers":{"optional":["caps_lock"]}},"to":[{"key_code":"delete_or_backspace"},{"key_code":"b","modifiers":["shift","option"]},{"key_code":"e","modifiers":["control"]},{"key_code":"return_or_enter"},{"key_code":"lang1"},{"key_code":"open_bracket"},{"key_code":"close_bracket"},{"key_code":"return_or_enter"},{"key_code":"b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G","value":0},{"input_sources":[{"language":"ja"}],"type":"input_source_if"},{"input_sources":[{"input_mode_id":"Roman$"}],"type":"input_source_unless"}],"from":{"key_code":"k","modifiers":{"optional":["caps_lock"]}},"to":[{"key_code":"b","modifiers":["shift","option"]},{"key_code":"e","modifiers":["control"]},{"key_code":"return_or_enter"},{"key_code":"lang1"},{"key_code":"open_bracket"},{"key_code":"close_bracket"},{"key_code":"return_or_enter"},{"key_code":"b","modifiers":["control"]},{"set_variable":{"name":"KC_K","value":1}},{"set_variable":{"name":"USC","value":0}}],"to_after_key_up":[{"set_variable":{"name":"KC_K","value":0}}],"type":"basic"},</v>
      </c>
      <c r="H135" s="101" t="str">
        <f t="shared" si="80"/>
        <v>{"conditions":[{"type":"keyboard_type_if","keyboard_types":["jis"]},{"type":"variable_if","name":"USC","value":2},{"type":"variable_unless","name":"KC_K","value":0},{"type":"variable_unless","name":"KC_G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b","modifiers":["shift","option"]},{"key_code":"e","modifiers":["control"]},{"key_code":"return_or_enter"},{"key_code":"lang1"},{"key_code":"close_bracket"},{"key_code":"non_us_pound"},{"key_code":"return_or_enter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USC","value":0},{"type":"variable_unless","name":"KC_K","value":0},{"type":"variable_unless","name":"KC_G","value":0},{"input_sources":[{"language":"ja"}],"type":"input_source_if"},{"input_sources":[{"input_mode_id":"Roman$"}],"type":"input_source_unless"}],"from":{"key_code":"j","modifiers":{"optional":["caps_lock"]}},"to":[{"key_code":"delete_or_backspace"},{"key_code":"b","modifiers":["shift","option"]},{"key_code":"e","modifiers":["control"]},{"key_code":"return_or_enter"},{"key_code":"lang1"},{"key_code":"close_bracket"},{"key_code":"non_us_pound"},{"key_code":"return_or_enter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KC_K","value":0},{"type":"variable_unless","name":"KC_G","value":0},{"input_sources":[{"language":"ja"}],"type":"input_source_if"},{"input_sources":[{"input_mode_id":"Roman$"}],"type":"input_source_unless"}],"from":{"key_code":"j","modifiers":{"optional":["caps_lock"]}},"to":[{"key_code":"b","modifiers":["shift","option"]},{"key_code":"e","modifiers":["control"]},{"key_code":"return_or_enter"},{"key_code":"lang1"},{"key_code":"close_bracket"},{"key_code":"non_us_pound"},{"key_code":"return_or_enter"},{"key_code":"b","modifiers":["control"]},{"set_variable":{"name":"KC_J","value":1}},{"set_variable":{"name":"USC","value":0}}],"to_after_key_up":[{"set_variable":{"name":"KC_J","value":0}}],"type":"basic"},{"conditions":[{"type":"variable_if","name":"USC","value":2},{"type":"variable_unless","name":"KC_K","value":0},{"type":"variable_unless","name":"KC_G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b","modifiers":["shift","option"]},{"key_code":"e","modifiers":["control"]},{"key_code":"return_or_enter"},{"key_code":"lang1"},{"key_code":"open_bracket"},{"key_code":"close_bracket"},{"key_code":"return_or_enter"},{"key_code":"b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G","value":0},{"input_sources":[{"language":"ja"}],"type":"input_source_if"},{"input_sources":[{"input_mode_id":"Roman$"}],"type":"input_source_unless"}],"from":{"key_code":"j","modifiers":{"optional":["caps_lock"]}},"to":[{"key_code":"delete_or_backspace"},{"key_code":"b","modifiers":["shift","option"]},{"key_code":"e","modifiers":["control"]},{"key_code":"return_or_enter"},{"key_code":"lang1"},{"key_code":"open_bracket"},{"key_code":"close_bracket"},{"key_code":"return_or_enter"},{"key_code":"b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G","value":0},{"input_sources":[{"language":"ja"}],"type":"input_source_if"},{"input_sources":[{"input_mode_id":"Roman$"}],"type":"input_source_unless"}],"from":{"key_code":"j","modifiers":{"optional":["caps_lock"]}},"to":[{"key_code":"b","modifiers":["shift","option"]},{"key_code":"e","modifiers":["control"]},{"key_code":"return_or_enter"},{"key_code":"lang1"},{"key_code":"open_bracket"},{"key_code":"close_bracket"},{"key_code":"return_or_enter"},{"key_code":"b","modifiers":["control"]},{"set_variable":{"name":"KC_J","value":1}},{"set_variable":{"name":"USC","value":0}}],"to_after_key_up":[{"set_variable":{"name":"KC_J","value":0}}],"type":"basic"},</v>
      </c>
      <c r="I135" s="101" t="str">
        <f t="shared" si="81"/>
        <v/>
      </c>
      <c r="J135" s="101" t="str">
        <f t="shared" si="82"/>
        <v/>
      </c>
      <c r="K135" s="101" t="str">
        <f t="shared" si="83"/>
        <v/>
      </c>
      <c r="L135" s="101" t="str">
        <f t="shared" si="84"/>
        <v/>
      </c>
      <c r="M135" s="101" t="str">
        <f t="shared" si="85"/>
        <v/>
      </c>
      <c r="N135" s="101" t="str">
        <f t="shared" si="86"/>
        <v/>
      </c>
      <c r="O135" s="101" t="str">
        <f t="shared" si="87"/>
        <v/>
      </c>
      <c r="P135" s="101" t="str">
        <f t="shared" si="88"/>
        <v/>
      </c>
      <c r="Q135" s="101" t="str">
        <f t="shared" si="89"/>
        <v/>
      </c>
      <c r="R135" s="101" t="str">
        <f t="shared" si="90"/>
        <v/>
      </c>
      <c r="S135" s="101" t="str">
        <f t="shared" si="91"/>
        <v/>
      </c>
      <c r="T135" s="101" t="str">
        <f t="shared" si="92"/>
        <v/>
      </c>
      <c r="U135" s="329"/>
      <c r="V135" s="107" t="str">
        <f t="shared" si="93"/>
        <v>{"description":"[英数] J, K &amp; G → ↲「」","conditions":[{"type":"keyboard_type_if","keyboard_types":["jis"]},{"type":"variable_if","name":"USC","value":2},{"type":"variable_unless","name":"KC_J","value":0},{"type":"variable_unless","name":"KC_K","value":0}],"from":{"key_code":"g","modifiers":{"optional":["caps_lock"]}},"to":[{"key_code":"delete_or_backspace"},{"key_code":"delete_or_backspace"},{"key_code":"e","modifiers":["control"]},{"key_code":"return_or_enter"},{"key_code":"lang1"},{"key_code":"close_bracket"},{"key_code":"non_us_pound"},{"key_code":"return_or_enter"},{"key_code":"lang2"},{"key_code":"b","modifiers":["control"]},{"set_variable":{"name":"KC_G","value":1}},{"set_variable":{"name":"USC","value":0}}],"to_after_key_up":[{"set_variable":{"name":"KC_G","value":0}}],"type":"basic"},{"conditions":[{"type":"keyboard_type_if","keyboard_types":["jis"]},{"type":"variable_unless","name":"USC","value":0},{"type":"variable_unless","name":"KC_J","value":0},{"type":"variable_unless","name":"KC_K","value":0}],"from":{"key_code":"g","modifiers":{"optional":["caps_lock"]}},"to":[{"key_code":"delete_or_backspace"},{"key_code":"e","modifiers":["control"]},{"key_code":"return_or_enter"},{"key_code":"lang1"},{"key_code":"close_bracket"},{"key_code":"non_us_pound"},{"key_code":"return_or_enter"},{"key_code":"lang2"},{"key_code":"b","modifiers":["control"]},{"set_variable":{"name":"KC_G","value":1}},{"set_variable":{"name":"USC","value":0}}],"to_after_key_up":[{"set_variable":{"name":"KC_G","value":0}}],"type":"basic"},{"conditions":[{"type":"keyboard_type_if","keyboard_types":["jis"]},{"type":"variable_unless","name":"KC_J","value":0},{"type":"variable_unless","name":"KC_K","value":0}],"from":{"key_code":"g","modifiers":{"optional":["caps_lock"]}},"to":[{"key_code":"e","modifiers":["control"]},{"key_code":"return_or_enter"},{"key_code":"lang1"},{"key_code":"close_bracket"},{"key_code":"non_us_pound"},{"key_code":"return_or_enter"},{"key_code":"lang2"},{"key_code":"b","modifiers":["control"]},{"set_variable":{"name":"KC_G","value":1}},{"set_variable":{"name":"USC","value":0}}],"to_after_key_up":[{"set_variable":{"name":"KC_G","value":0}}],"type":"basic"},{"conditions":[{"type":"variable_if","name":"USC","value":2},{"type":"variable_unless","name":"KC_J","value":0},{"type":"variable_unless","name":"KC_K","value":0}],"from":{"key_code":"g","modifiers":{"optional":["caps_lock"]}},"to":[{"key_code":"delete_or_backspace"},{"key_code":"delete_or_backspace"},{"key_code":"e","modifiers":["control"]},{"key_code":"return_or_enter"},{"key_code":"lang1"},{"key_code":"open_bracket"},{"key_code":"close_bracket"},{"key_code":"return_or_enter"},{"key_code":"b","modifiers":["control"]},{"key_code":"lang2"},{"set_variable":{"name":"KC_G","value":1}},{"set_variable":{"name":"USC","value":0}}],"to_after_key_up":[{"set_variable":{"name":"KC_G","value":0}}],"type":"basic"},{"conditions":[{"type":"variable_unless","name":"USC","value":0},{"type":"variable_unless","name":"KC_J","value":0},{"type":"variable_unless","name":"KC_K","value":0}],"from":{"key_code":"g","modifiers":{"optional":["caps_lock"]}},"to":[{"key_code":"delete_or_backspace"},{"key_code":"e","modifiers":["control"]},{"key_code":"return_or_enter"},{"key_code":"lang1"},{"key_code":"open_bracket"},{"key_code":"close_bracket"},{"key_code":"return_or_enter"},{"key_code":"b","modifiers":["control"]},{"key_code":"lang2"},{"set_variable":{"name":"KC_G","value":1}},{"set_variable":{"name":"USC","value":0}}],"to_after_key_up":[{"set_variable":{"name":"KC_G","value":0}}],"type":"basic"},{"conditions":[{"type":"variable_unless","name":"KC_J","value":0},{"type":"variable_unless","name":"KC_K","value":0}],"from":{"key_code":"g","modifiers":{"optional":["caps_lock"]}},"to":[{"key_code":"e","modifiers":["control"]},{"key_code":"return_or_enter"},{"key_code":"lang1"},{"key_code":"open_bracket"},{"key_code":"close_bracket"},{"key_code":"return_or_enter"},{"key_code":"b","modifiers":["control"]},{"key_code":"lang2"},{"set_variable":{"name":"KC_G","value":1}},{"set_variable":{"name":"USC","value":0}}],"to_after_key_up":[{"set_variable":{"name":"KC_G","value":0}}],"type":"basic"},</v>
      </c>
      <c r="W135" s="101" t="str">
        <f t="shared" si="94"/>
        <v>{"conditions":[{"type":"keyboard_type_if","keyboard_types":["jis"]},{"type":"variable_if","name":"USC","value":2},{"type":"variable_unless","name":"KC_J","value":0},{"type":"variable_unless","name":"KC_G","value":0}],"from":{"key_code":"k","modifiers":{"optional":["caps_lock"]}},"to":[{"key_code":"delete_or_backspace"},{"key_code":"delete_or_backspace"},{"key_code":"e","modifiers":["control"]},{"key_code":"return_or_enter"},{"key_code":"lang1"},{"key_code":"close_bracket"},{"key_code":"non_us_pound"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USC","value":0},{"type":"variable_unless","name":"KC_J","value":0},{"type":"variable_unless","name":"KC_G","value":0}],"from":{"key_code":"k","modifiers":{"optional":["caps_lock"]}},"to":[{"key_code":"delete_or_backspace"},{"key_code":"e","modifiers":["control"]},{"key_code":"return_or_enter"},{"key_code":"lang1"},{"key_code":"close_bracket"},{"key_code":"non_us_pound"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KC_J","value":0},{"type":"variable_unless","name":"KC_G","value":0}],"from":{"key_code":"k","modifiers":{"optional":["caps_lock"]}},"to":[{"key_code":"e","modifiers":["control"]},{"key_code":"return_or_enter"},{"key_code":"lang1"},{"key_code":"close_bracket"},{"key_code":"non_us_pound"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variable_if","name":"USC","value":2},{"type":"variable_unless","name":"KC_J","value":0},{"type":"variable_unless","name":"KC_G","value":0}],"from":{"key_code":"k","modifiers":{"optional":["caps_lock"]}},"to":[{"key_code":"delete_or_backspace"},{"key_code":"delete_or_backspace"},{"key_code":"e","modifiers":["control"]},{"key_code":"return_or_enter"},{"key_code":"lang1"},{"key_code":"open_bracket"},{"key_code":"close_bracket"},{"key_code":"return_or_enter"},{"key_code":"b","modifiers":["control"]},{"key_code":"lang2"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G","value":0}],"from":{"key_code":"k","modifiers":{"optional":["caps_lock"]}},"to":[{"key_code":"delete_or_backspace"},{"key_code":"e","modifiers":["control"]},{"key_code":"return_or_enter"},{"key_code":"lang1"},{"key_code":"open_bracket"},{"key_code":"close_bracket"},{"key_code":"return_or_enter"},{"key_code":"b","modifiers":["control"]},{"key_code":"lang2"},{"set_variable":{"name":"KC_K","value":1}},{"set_variable":{"name":"USC","value":0}}],"to_after_key_up":[{"set_variable":{"name":"KC_K","value":0}}],"type":"basic"},{"conditions":[{"type":"variable_unless","name":"KC_J","value":0},{"type":"variable_unless","name":"KC_G","value":0}],"from":{"key_code":"k","modifiers":{"optional":["caps_lock"]}},"to":[{"key_code":"e","modifiers":["control"]},{"key_code":"return_or_enter"},{"key_code":"lang1"},{"key_code":"open_bracket"},{"key_code":"close_bracket"},{"key_code":"return_or_enter"},{"key_code":"b","modifiers":["control"]},{"key_code":"lang2"},{"set_variable":{"name":"KC_K","value":1}},{"set_variable":{"name":"USC","value":0}}],"to_after_key_up":[{"set_variable":{"name":"KC_K","value":0}}],"type":"basic"},</v>
      </c>
      <c r="X135" s="101" t="str">
        <f t="shared" si="95"/>
        <v>{"conditions":[{"type":"keyboard_type_if","keyboard_types":["jis"]},{"type":"variable_if","name":"USC","value":2},{"type":"variable_unless","name":"KC_K","value":0},{"type":"variable_unless","name":"KC_G","value":0}],"from":{"key_code":"j","modifiers":{"optional":["caps_lock"]}},"to":[{"key_code":"delete_or_backspace"},{"key_code":"delete_or_backspace"},{"key_code":"e","modifiers":["control"]},{"key_code":"return_or_enter"},{"key_code":"lang1"},{"key_code":"close_bracket"},{"key_code":"non_us_pound"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USC","value":0},{"type":"variable_unless","name":"KC_K","value":0},{"type":"variable_unless","name":"KC_G","value":0}],"from":{"key_code":"j","modifiers":{"optional":["caps_lock"]}},"to":[{"key_code":"delete_or_backspace"},{"key_code":"e","modifiers":["control"]},{"key_code":"return_or_enter"},{"key_code":"lang1"},{"key_code":"close_bracket"},{"key_code":"non_us_pound"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KC_K","value":0},{"type":"variable_unless","name":"KC_G","value":0}],"from":{"key_code":"j","modifiers":{"optional":["caps_lock"]}},"to":[{"key_code":"e","modifiers":["control"]},{"key_code":"return_or_enter"},{"key_code":"lang1"},{"key_code":"close_bracket"},{"key_code":"non_us_pound"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variable_if","name":"USC","value":2},{"type":"variable_unless","name":"KC_K","value":0},{"type":"variable_unless","name":"KC_G","value":0}],"from":{"key_code":"j","modifiers":{"optional":["caps_lock"]}},"to":[{"key_code":"delete_or_backspace"},{"key_code":"delete_or_backspace"},{"key_code":"e","modifiers":["control"]},{"key_code":"return_or_enter"},{"key_code":"lang1"},{"key_code":"open_bracket"},{"key_code":"close_bracket"},{"key_code":"return_or_enter"},{"key_code":"b","modifiers":["control"]},{"key_code":"lang2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G","value":0}],"from":{"key_code":"j","modifiers":{"optional":["caps_lock"]}},"to":[{"key_code":"delete_or_backspace"},{"key_code":"e","modifiers":["control"]},{"key_code":"return_or_enter"},{"key_code":"lang1"},{"key_code":"open_bracket"},{"key_code":"close_bracket"},{"key_code":"return_or_enter"},{"key_code":"b","modifiers":["control"]},{"key_code":"lang2"},{"set_variable":{"name":"KC_J","value":1}},{"set_variable":{"name":"USC","value":0}}],"to_after_key_up":[{"set_variable":{"name":"KC_J","value":0}}],"type":"basic"},{"conditions":[{"type":"variable_unless","name":"KC_K","value":0},{"type":"variable_unless","name":"KC_G","value":0}],"from":{"key_code":"j","modifiers":{"optional":["caps_lock"]}},"to":[{"key_code":"e","modifiers":["control"]},{"key_code":"return_or_enter"},{"key_code":"lang1"},{"key_code":"open_bracket"},{"key_code":"close_bracket"},{"key_code":"return_or_enter"},{"key_code":"b","modifiers":["control"]},{"key_code":"lang2"},{"set_variable":{"name":"KC_J","value":1}},{"set_variable":{"name":"USC","value":0}}],"to_after_key_up":[{"set_variable":{"name":"KC_J","value":0}}],"type":"basic"},</v>
      </c>
      <c r="Y135" s="108" t="str">
        <f>IF(AND($AT135&lt;&gt;"",$AB135=1),_xlfn.CONCAT(Y$3,PROPER(_xlfn.XLOOKUP($AZ135,入力キー,入力コード)),IF(OR($BK135="",$BK135=$BI135),_xlfn.CONCAT(Y$4,IF($AZ135=_xlfn.XLOOKUP($AZ135,仮想キートップ,入力キー),Y$7,Y$10),_xlfn.XLOOKUP($AZ135,仮想キートップ,入力コード),Y$13,$BI135,Y$14,_xlfn.XLOOKUP($AZ135,仮想キートップ,キー位置),Y$15,_xlfn.XLOOKUP($AZ135,仮想キートップ,キー位置),Y$17,IF($AZ135=_xlfn.XLOOKUP($AZ135,仮想キートップ,入力キー),Y$12,Y$11),_xlfn.XLOOKUP($AZ135,仮想キートップ,入力コード),Y$13,$BI135,Y$14,_xlfn.XLOOKUP($AZ135,仮想キートップ,キー位置),Y$16,_xlfn.XLOOKUP($AZ135,仮想キートップ,キー位置),IF(COUNTA($AT135:$AT$352)&gt;1,Y$17,Y$18)),_xlfn.CONCAT(Y$4,Y$6,IF($AZ135=_xlfn.XLOOKUP($AZ135,仮想キートップ,入力キー),Y$7,Y$10),_xlfn.XLOOKUP($AZ135,仮想キートップ,入力コード),Y$13,$BI135,Y$14,_xlfn.XLOOKUP($AZ135,仮想キートップ,キー位置),Y$15,_xlfn.XLOOKUP($AZ135,仮想キートップ,キー位置),Y$17,IF($AZ135=_xlfn.XLOOKUP($AZ135,仮想キートップ,入力キー),Y$8,Y$9),_xlfn.XLOOKUP($AZ135,仮想キートップ,入力コード),Y$13,$BI135,Y$14,_xlfn.XLOOKUP($AZ135,仮想キートップ,キー位置),Y$16,_xlfn.XLOOKUP($AZ135,仮想キートップ,キー位置),Y$17,Y$5,IF($AZ135=_xlfn.XLOOKUP($AZ135,仮想キートップ,入力キー),Y$7,Y$10),_xlfn.XLOOKUP($AZ135,仮想キートップ,入力コード),Y$13,$BK135,Y$14,_xlfn.XLOOKUP($AZ135,仮想キートップ,キー位置),Y$15,_xlfn.XLOOKUP($AZ135,仮想キートップ,キー位置),Y$17,IF($AZ135=_xlfn.XLOOKUP($AZ135,仮想キートップ,入力キー),Y$12,Y$11),_xlfn.XLOOKUP($AZ135,仮想キートップ,入力コード),Y$13,$BK135,Y$14,_xlfn.XLOOKUP($AZ135,仮想キートップ,キー位置),Y$16,_xlfn.XLOOKUP($AZ135,仮想キートップ,キー位置),IF(COUNTA($AT135:$AT$352)&gt;1,Y$17,Y$18)))),"")</f>
        <v/>
      </c>
      <c r="Z135" s="325"/>
      <c r="AB135" s="28">
        <f t="shared" si="61"/>
        <v>3</v>
      </c>
      <c r="AC135" s="27" t="str">
        <f t="shared" si="62"/>
        <v>A</v>
      </c>
      <c r="AD135" s="27">
        <f t="shared" si="63"/>
        <v>1</v>
      </c>
      <c r="AE135" s="27">
        <f t="shared" si="64"/>
        <v>0</v>
      </c>
      <c r="AF135" s="34">
        <f t="shared" si="65"/>
        <v>6979321856</v>
      </c>
      <c r="AG135" s="203">
        <f t="shared" si="66"/>
        <v>0</v>
      </c>
      <c r="AH135" s="90"/>
      <c r="AI135" s="466">
        <f t="shared" si="67"/>
        <v>6442450944</v>
      </c>
      <c r="AJ135" s="57" t="str">
        <f t="shared" si="68"/>
        <v/>
      </c>
      <c r="AK135" s="58">
        <f t="shared" si="69"/>
        <v>0</v>
      </c>
      <c r="AL135" s="56">
        <f t="shared" si="70"/>
        <v>2684354560</v>
      </c>
      <c r="AM135" s="57" t="str">
        <f t="shared" si="71"/>
        <v>ぢ</v>
      </c>
      <c r="AN135" s="55">
        <f t="shared" si="72"/>
        <v>1</v>
      </c>
      <c r="AO135" s="466">
        <f t="shared" si="73"/>
        <v>4831838208</v>
      </c>
      <c r="AP135" s="57" t="str">
        <f t="shared" si="74"/>
        <v/>
      </c>
      <c r="AQ135" s="58">
        <f t="shared" si="75"/>
        <v>0</v>
      </c>
      <c r="AR135" s="90"/>
      <c r="AS135" s="131">
        <v>412</v>
      </c>
      <c r="AT135" s="4" t="s">
        <v>296</v>
      </c>
      <c r="AU135" s="389"/>
      <c r="AV135" s="389"/>
      <c r="AW135" s="13"/>
      <c r="AX135" s="4" t="s">
        <v>296</v>
      </c>
      <c r="AY135" s="16"/>
      <c r="AZ135" s="16" t="s">
        <v>67</v>
      </c>
      <c r="BA135" s="16" t="s">
        <v>69</v>
      </c>
      <c r="BB135" s="115" t="s">
        <v>646</v>
      </c>
      <c r="BC135" s="26"/>
      <c r="BD135" s="495" t="s">
        <v>1103</v>
      </c>
      <c r="BE135" s="7" t="s">
        <v>1001</v>
      </c>
      <c r="BF135" s="15" t="s">
        <v>1129</v>
      </c>
      <c r="BG135" s="140" t="str">
        <f t="shared" si="76"/>
        <v>{"key_code":"b","modifiers":["shift","option"]},{"key_code":"e","modifiers":["control"]},{"key_code":"return_or_enter"},{"key_code":"lang1"},{"key_code":"close_bracket"},{"key_code":"non_us_pound"},{"key_code":"return_or_enter"},{"key_code":"b","modifiers":["control"]}</v>
      </c>
      <c r="BH135" s="98" t="s">
        <v>1112</v>
      </c>
      <c r="BI135" s="140" t="str">
        <f t="shared" si="77"/>
        <v>{"key_code":"e","modifiers":["control"]},{"key_code":"return_or_enter"},{"key_code":"lang1"},{"key_code":"close_bracket"},{"key_code":"non_us_pound"},{"key_code":"return_or_enter"},{"key_code":"lang2"},{"key_code":"b","modifiers":["control"]}</v>
      </c>
      <c r="BJ135" s="370" t="s">
        <v>1130</v>
      </c>
      <c r="BK135" s="371" t="s">
        <v>1002</v>
      </c>
    </row>
    <row r="136" spans="1:63" ht="105">
      <c r="A136" s="328"/>
      <c r="B136" s="329"/>
      <c r="C136" s="338"/>
      <c r="D136" s="339"/>
      <c r="E136" s="334"/>
      <c r="F136" s="233" t="str">
        <f t="shared" si="78"/>
        <v>{"description":"あ, い &amp; ほ → ──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z","modifiers":{"optional":["caps_lock"]}},"to":[{"key_code":"delete_or_backspace"},{"key_code":"delete_or_backspace"},{"key_code":"z","modifiers":["shift","option"]},{"key_code":"b","modifiers":["shift","option"]},{"key_code":"2"},{"key_code":"5"},{"key_code":"0"},{"key_code":"2"},{"key_code":"2"},{"key_code":"5"},{"key_code":"0"},{"key_code":"2"},{"key_code":"lang1"},{"set_variable":{"name":"KC_Z","value":1}},{"set_variable":{"name":"USC","value":0}}],"to_after_key_up":[{"set_variable":{"name":"KC_Z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z","modifiers":{"optional":["caps_lock"]}},"to":[{"key_code":"delete_or_backspace"},{"key_code":"z","modifiers":["shift","option"]},{"key_code":"b","modifiers":["shift","option"]},{"key_code":"2"},{"key_code":"5"},{"key_code":"0"},{"key_code":"2"},{"key_code":"2"},{"key_code":"5"},{"key_code":"0"},{"key_code":"2"},{"key_code":"lang1"},{"set_variable":{"name":"KC_Z","value":1}},{"set_variable":{"name":"USC","value":0}}],"to_after_key_up":[{"set_variable":{"name":"KC_Z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z","modifiers":{"optional":["caps_lock"]}},"to":[{"key_code":"z","modifiers":["shift","option"]},{"key_code":"b","modifiers":["shift","option"]},{"key_code":"2"},{"key_code":"5"},{"key_code":"0"},{"key_code":"2"},{"key_code":"2"},{"key_code":"5"},{"key_code":"0"},{"key_code":"2"},{"key_code":"lang1"},{"set_variable":{"name":"KC_Z","value":1}},{"set_variable":{"name":"USC","value":0}}],"to_after_key_up":[{"set_variable":{"name":"KC_Z","value":0}}],"type":"basic"},</v>
      </c>
      <c r="G136" s="101" t="str">
        <f t="shared" si="79"/>
        <v>{"conditions":[{"type":"variable_unless","name":"USC","value":0},{"type":"variable_unless","name":"KC_J","value":0},{"type":"variable_unless","name":"KC_Z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b","modifiers":["shift","option"]},{"key_code":"2"},{"key_code":"5"},{"key_code":"0"},{"key_code":"2"},{"key_code":"2"},{"key_code":"5"},{"key_code":"0"},{"key_code":"2"},{"key_code":"lang1"},{"set_variable":{"name":"KC_K","value":1}},{"set_variable":{"name":"USC","value":0}}],"to_after_key_up":[{"set_variable":{"name":"KC_K","value":0}}],"type":"basic"},{"conditions":[{"type":"variable_unless","name":"KC_J","value":0},{"type":"variable_unless","name":"KC_Z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b","modifiers":["shift","option"]},{"key_code":"2"},{"key_code":"5"},{"key_code":"0"},{"key_code":"2"},{"key_code":"2"},{"key_code":"5"},{"key_code":"0"},{"key_code":"2"},{"key_code":"lang1"},{"set_variable":{"name":"KC_K","value":1}},{"set_variable":{"name":"USC","value":0}}],"to_after_key_up":[{"set_variable":{"name":"KC_K","value":0}}],"type":"basic"},</v>
      </c>
      <c r="H136" s="101" t="str">
        <f t="shared" si="80"/>
        <v>{"conditions":[{"type":"variable_if","name":"USC","value":2},{"type":"variable_unless","name":"KC_K","value":0},{"type":"variable_unless","name":"KC_Z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b","modifiers":["shift","option"]},{"key_code":"2"},{"key_code":"5"},{"key_code":"0"},{"key_code":"2"},{"key_code":"2"},{"key_code":"5"},{"key_code":"0"},{"key_code":"2"},{"key_code":"lang1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Z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b","modifiers":["shift","option"]},{"key_code":"2"},{"key_code":"5"},{"key_code":"0"},{"key_code":"2"},{"key_code":"2"},{"key_code":"5"},{"key_code":"0"},{"key_code":"2"},{"key_code":"lang1"},{"set_variable":{"name":"KC_J","value":1}},{"set_variable":{"name":"USC","value":0}}],"to_after_key_up":[{"set_variable":{"name":"KC_J","value":0}}],"type":"basic"},{"conditions":[{"type":"variable_unless","name":"KC_K","value":0},{"type":"variable_unless","name":"KC_Z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b","modifiers":["shift","option"]},{"key_code":"2"},{"key_code":"5"},{"key_code":"0"},{"key_code":"2"},{"key_code":"2"},{"key_code":"5"},{"key_code":"0"},{"key_code":"2"},{"key_code":"lang1"},{"set_variable":{"name":"KC_J","value":1}},{"set_variable":{"name":"USC","value":0}}],"to_after_key_up":[{"set_variable":{"name":"KC_J","value":0}}],"type":"basic"},</v>
      </c>
      <c r="I136" s="101" t="str">
        <f t="shared" si="81"/>
        <v/>
      </c>
      <c r="J136" s="101" t="str">
        <f t="shared" si="82"/>
        <v/>
      </c>
      <c r="K136" s="101" t="str">
        <f t="shared" si="83"/>
        <v/>
      </c>
      <c r="L136" s="101" t="str">
        <f t="shared" si="84"/>
        <v/>
      </c>
      <c r="M136" s="101" t="str">
        <f t="shared" si="85"/>
        <v/>
      </c>
      <c r="N136" s="101" t="str">
        <f t="shared" si="86"/>
        <v/>
      </c>
      <c r="O136" s="101" t="str">
        <f t="shared" si="87"/>
        <v/>
      </c>
      <c r="P136" s="101" t="str">
        <f t="shared" si="88"/>
        <v/>
      </c>
      <c r="Q136" s="101" t="str">
        <f t="shared" si="89"/>
        <v/>
      </c>
      <c r="R136" s="101" t="str">
        <f t="shared" si="90"/>
        <v/>
      </c>
      <c r="S136" s="101" t="str">
        <f t="shared" si="91"/>
        <v/>
      </c>
      <c r="T136" s="101" t="str">
        <f t="shared" si="92"/>
        <v/>
      </c>
      <c r="U136" s="329"/>
      <c r="V136" s="107" t="str">
        <f t="shared" si="93"/>
        <v>{"description":"[英数] J, K &amp; Z → ──","conditions":[{"type":"variable_if","name":"USC","value":2},{"type":"variable_unless","name":"KC_J","value":0},{"type":"variable_unless","name":"KC_K","value":0}],"from":{"key_code":"z","modifiers":{"optional":["caps_lock"]}},"to":[{"key_code":"delete_or_backspace"},{"key_code":"delete_or_backspace"},{"key_code":"b","modifiers":["shift","option"]},{"key_code":"2"},{"key_code":"5"},{"key_code":"0"},{"key_code":"2"},{"key_code":"2"},{"key_code":"5"},{"key_code":"0"},{"key_code":"2"},{"key_code":"lang2"},{"set_variable":{"name":"KC_Z","value":1}},{"set_variable":{"name":"USC","value":0}}],"to_after_key_up":[{"set_variable":{"name":"KC_Z","value":0}}],"type":"basic"},{"conditions":[{"type":"variable_unless","name":"USC","value":0},{"type":"variable_unless","name":"KC_J","value":0},{"type":"variable_unless","name":"KC_K","value":0}],"from":{"key_code":"z","modifiers":{"optional":["caps_lock"]}},"to":[{"key_code":"delete_or_backspace"},{"key_code":"b","modifiers":["shift","option"]},{"key_code":"2"},{"key_code":"5"},{"key_code":"0"},{"key_code":"2"},{"key_code":"2"},{"key_code":"5"},{"key_code":"0"},{"key_code":"2"},{"key_code":"lang2"},{"set_variable":{"name":"KC_Z","value":1}},{"set_variable":{"name":"USC","value":0}}],"to_after_key_up":[{"set_variable":{"name":"KC_Z","value":0}}],"type":"basic"},{"conditions":[{"type":"variable_unless","name":"KC_J","value":0},{"type":"variable_unless","name":"KC_K","value":0}],"from":{"key_code":"z","modifiers":{"optional":["caps_lock"]}},"to":[{"key_code":"b","modifiers":["shift","option"]},{"key_code":"2"},{"key_code":"5"},{"key_code":"0"},{"key_code":"2"},{"key_code":"2"},{"key_code":"5"},{"key_code":"0"},{"key_code":"2"},{"key_code":"lang2"},{"set_variable":{"name":"KC_Z","value":1}},{"set_variable":{"name":"USC","value":0}}],"to_after_key_up":[{"set_variable":{"name":"KC_Z","value":0}}],"type":"basic"},</v>
      </c>
      <c r="W136" s="101" t="str">
        <f t="shared" si="94"/>
        <v>{"conditions":[{"type":"variable_if","name":"USC","value":2},{"type":"variable_unless","name":"KC_J","value":0},{"type":"variable_unless","name":"KC_Z","value":0}],"from":{"key_code":"k","modifiers":{"optional":["caps_lock"]}},"to":[{"key_code":"delete_or_backspace"},{"key_code":"delete_or_backspace"},{"key_code":"b","modifiers":["shift","option"]},{"key_code":"2"},{"key_code":"5"},{"key_code":"0"},{"key_code":"2"},{"key_code":"2"},{"key_code":"5"},{"key_code":"0"},{"key_code":"2"},{"key_code":"lang2"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Z","value":0}],"from":{"key_code":"k","modifiers":{"optional":["caps_lock"]}},"to":[{"key_code":"delete_or_backspace"},{"key_code":"b","modifiers":["shift","option"]},{"key_code":"2"},{"key_code":"5"},{"key_code":"0"},{"key_code":"2"},{"key_code":"2"},{"key_code":"5"},{"key_code":"0"},{"key_code":"2"},{"key_code":"lang2"},{"set_variable":{"name":"KC_K","value":1}},{"set_variable":{"name":"USC","value":0}}],"to_after_key_up":[{"set_variable":{"name":"KC_K","value":0}}],"type":"basic"},{"conditions":[{"type":"variable_unless","name":"KC_J","value":0},{"type":"variable_unless","name":"KC_Z","value":0}],"from":{"key_code":"k","modifiers":{"optional":["caps_lock"]}},"to":[{"key_code":"b","modifiers":["shift","option"]},{"key_code":"2"},{"key_code":"5"},{"key_code":"0"},{"key_code":"2"},{"key_code":"2"},{"key_code":"5"},{"key_code":"0"},{"key_code":"2"},{"key_code":"lang2"},{"set_variable":{"name":"KC_K","value":1}},{"set_variable":{"name":"USC","value":0}}],"to_after_key_up":[{"set_variable":{"name":"KC_K","value":0}}],"type":"basic"},</v>
      </c>
      <c r="X136" s="101" t="str">
        <f t="shared" si="95"/>
        <v>{"conditions":[{"type":"variable_if","name":"USC","value":2},{"type":"variable_unless","name":"KC_K","value":0},{"type":"variable_unless","name":"KC_Z","value":0}],"from":{"key_code":"j","modifiers":{"optional":["caps_lock"]}},"to":[{"key_code":"delete_or_backspace"},{"key_code":"delete_or_backspace"},{"key_code":"b","modifiers":["shift","option"]},{"key_code":"2"},{"key_code":"5"},{"key_code":"0"},{"key_code":"2"},{"key_code":"2"},{"key_code":"5"},{"key_code":"0"},{"key_code":"2"},{"key_code":"lang2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Z","value":0}],"from":{"key_code":"j","modifiers":{"optional":["caps_lock"]}},"to":[{"key_code":"delete_or_backspace"},{"key_code":"b","modifiers":["shift","option"]},{"key_code":"2"},{"key_code":"5"},{"key_code":"0"},{"key_code":"2"},{"key_code":"2"},{"key_code":"5"},{"key_code":"0"},{"key_code":"2"},{"key_code":"lang2"},{"set_variable":{"name":"KC_J","value":1}},{"set_variable":{"name":"USC","value":0}}],"to_after_key_up":[{"set_variable":{"name":"KC_J","value":0}}],"type":"basic"},{"conditions":[{"type":"variable_unless","name":"KC_K","value":0},{"type":"variable_unless","name":"KC_Z","value":0}],"from":{"key_code":"j","modifiers":{"optional":["caps_lock"]}},"to":[{"key_code":"b","modifiers":["shift","option"]},{"key_code":"2"},{"key_code":"5"},{"key_code":"0"},{"key_code":"2"},{"key_code":"2"},{"key_code":"5"},{"key_code":"0"},{"key_code":"2"},{"key_code":"lang2"},{"set_variable":{"name":"KC_J","value":1}},{"set_variable":{"name":"USC","value":0}}],"to_after_key_up":[{"set_variable":{"name":"KC_J","value":0}}],"type":"basic"},</v>
      </c>
      <c r="Y136" s="108" t="str">
        <f>IF(AND($AT136&lt;&gt;"",$AB136=1),_xlfn.CONCAT(Y$3,PROPER(_xlfn.XLOOKUP($AZ136,入力キー,入力コード)),IF(OR($BK136="",$BK136=$BI136),_xlfn.CONCAT(Y$4,IF($AZ136=_xlfn.XLOOKUP($AZ136,仮想キートップ,入力キー),Y$7,Y$10),_xlfn.XLOOKUP($AZ136,仮想キートップ,入力コード),Y$13,$BI136,Y$14,_xlfn.XLOOKUP($AZ136,仮想キートップ,キー位置),Y$15,_xlfn.XLOOKUP($AZ136,仮想キートップ,キー位置),Y$17,IF($AZ136=_xlfn.XLOOKUP($AZ136,仮想キートップ,入力キー),Y$12,Y$11),_xlfn.XLOOKUP($AZ136,仮想キートップ,入力コード),Y$13,$BI136,Y$14,_xlfn.XLOOKUP($AZ136,仮想キートップ,キー位置),Y$16,_xlfn.XLOOKUP($AZ136,仮想キートップ,キー位置),IF(COUNTA($AT136:$AT$352)&gt;1,Y$17,Y$18)),_xlfn.CONCAT(Y$4,Y$6,IF($AZ136=_xlfn.XLOOKUP($AZ136,仮想キートップ,入力キー),Y$7,Y$10),_xlfn.XLOOKUP($AZ136,仮想キートップ,入力コード),Y$13,$BI136,Y$14,_xlfn.XLOOKUP($AZ136,仮想キートップ,キー位置),Y$15,_xlfn.XLOOKUP($AZ136,仮想キートップ,キー位置),Y$17,IF($AZ136=_xlfn.XLOOKUP($AZ136,仮想キートップ,入力キー),Y$8,Y$9),_xlfn.XLOOKUP($AZ136,仮想キートップ,入力コード),Y$13,$BI136,Y$14,_xlfn.XLOOKUP($AZ136,仮想キートップ,キー位置),Y$16,_xlfn.XLOOKUP($AZ136,仮想キートップ,キー位置),Y$17,Y$5,IF($AZ136=_xlfn.XLOOKUP($AZ136,仮想キートップ,入力キー),Y$7,Y$10),_xlfn.XLOOKUP($AZ136,仮想キートップ,入力コード),Y$13,$BK136,Y$14,_xlfn.XLOOKUP($AZ136,仮想キートップ,キー位置),Y$15,_xlfn.XLOOKUP($AZ136,仮想キートップ,キー位置),Y$17,IF($AZ136=_xlfn.XLOOKUP($AZ136,仮想キートップ,入力キー),Y$12,Y$11),_xlfn.XLOOKUP($AZ136,仮想キートップ,入力コード),Y$13,$BK136,Y$14,_xlfn.XLOOKUP($AZ136,仮想キートップ,キー位置),Y$16,_xlfn.XLOOKUP($AZ136,仮想キートップ,キー位置),IF(COUNTA($AT136:$AT$352)&gt;1,Y$17,Y$18)))),"")</f>
        <v/>
      </c>
      <c r="Z136" s="325"/>
      <c r="AB136" s="28">
        <f t="shared" si="61"/>
        <v>3</v>
      </c>
      <c r="AC136" s="27" t="str">
        <f t="shared" si="62"/>
        <v>A</v>
      </c>
      <c r="AD136" s="27">
        <f t="shared" si="63"/>
        <v>1</v>
      </c>
      <c r="AE136" s="27">
        <f t="shared" si="64"/>
        <v>0</v>
      </c>
      <c r="AF136" s="34">
        <f t="shared" si="65"/>
        <v>143881404416</v>
      </c>
      <c r="AG136" s="203">
        <f t="shared" si="66"/>
        <v>0</v>
      </c>
      <c r="AH136" s="90"/>
      <c r="AI136" s="466">
        <f t="shared" si="67"/>
        <v>6442450944</v>
      </c>
      <c r="AJ136" s="57" t="str">
        <f t="shared" si="68"/>
        <v/>
      </c>
      <c r="AK136" s="58">
        <f t="shared" si="69"/>
        <v>0</v>
      </c>
      <c r="AL136" s="56">
        <f t="shared" si="70"/>
        <v>139586437120</v>
      </c>
      <c r="AM136" s="57" t="str">
        <f t="shared" si="71"/>
        <v>ぼ</v>
      </c>
      <c r="AN136" s="55">
        <f t="shared" si="72"/>
        <v>1</v>
      </c>
      <c r="AO136" s="466">
        <f t="shared" si="73"/>
        <v>141733920768</v>
      </c>
      <c r="AP136" s="57" t="str">
        <f t="shared" si="74"/>
        <v/>
      </c>
      <c r="AQ136" s="58">
        <f t="shared" si="75"/>
        <v>0</v>
      </c>
      <c r="AR136" s="90"/>
      <c r="AS136" s="131">
        <v>413</v>
      </c>
      <c r="AT136" s="4" t="s">
        <v>296</v>
      </c>
      <c r="AU136" s="389"/>
      <c r="AV136" s="389"/>
      <c r="AW136" s="13"/>
      <c r="AX136" s="4" t="s">
        <v>296</v>
      </c>
      <c r="AY136" s="16"/>
      <c r="AZ136" s="16" t="s">
        <v>67</v>
      </c>
      <c r="BA136" s="16" t="s">
        <v>69</v>
      </c>
      <c r="BB136" s="115" t="s">
        <v>84</v>
      </c>
      <c r="BC136" s="26"/>
      <c r="BD136" s="6" t="s">
        <v>322</v>
      </c>
      <c r="BE136" s="7" t="s">
        <v>323</v>
      </c>
      <c r="BF136" s="15" t="s">
        <v>983</v>
      </c>
      <c r="BG136" s="140" t="str">
        <f t="shared" si="76"/>
        <v>{"key_code":"z","modifiers":["shift","option"]},{"key_code":"b","modifiers":["shift","option"]},{"key_code":"2"},{"key_code":"5"},{"key_code":"0"},{"key_code":"2"},{"key_code":"2"},{"key_code":"5"},{"key_code":"0"},{"key_code":"2"},{"key_code":"lang1"}</v>
      </c>
      <c r="BH136" s="98" t="s">
        <v>645</v>
      </c>
      <c r="BI136" s="140" t="str">
        <f t="shared" si="77"/>
        <v>{"key_code":"b","modifiers":["shift","option"]},{"key_code":"2"},{"key_code":"5"},{"key_code":"0"},{"key_code":"2"},{"key_code":"2"},{"key_code":"5"},{"key_code":"0"},{"key_code":"2"},{"key_code":"lang2"}</v>
      </c>
      <c r="BJ136" s="370"/>
      <c r="BK136" s="371"/>
    </row>
    <row r="137" spans="1:63" ht="105">
      <c r="A137" s="328"/>
      <c r="B137" s="329"/>
      <c r="C137" s="338"/>
      <c r="D137" s="339"/>
      <c r="E137" s="334"/>
      <c r="F137" s="233" t="str">
        <f t="shared" si="78"/>
        <v>{"description":"あ, い &amp; ひ → 【】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x","modifiers":{"optional":["caps_lock"]}},"to":[{"key_code":"delete_or_backspace"},{"key_code":"delete_or_backspace"},{"key_code":"b","modifiers":["shift","option"]},{"key_code":"3"},{"key_code":"0"},{"key_code":"1"},{"key_code":"0"},{"key_code":"3"},{"key_code":"0"},{"key_code":"1"},{"key_code":"1"},{"key_code":"lang1"},{"key_code":"b","modifiers":["control"]},{"set_variable":{"name":"KC_X","value":1}},{"set_variable":{"name":"USC","value":0}}],"to_after_key_up":[{"set_variable":{"name":"KC_X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x","modifiers":{"optional":["caps_lock"]}},"to":[{"key_code":"delete_or_backspace"},{"key_code":"b","modifiers":["shift","option"]},{"key_code":"3"},{"key_code":"0"},{"key_code":"1"},{"key_code":"0"},{"key_code":"3"},{"key_code":"0"},{"key_code":"1"},{"key_code":"1"},{"key_code":"lang1"},{"key_code":"b","modifiers":["control"]},{"set_variable":{"name":"KC_X","value":1}},{"set_variable":{"name":"USC","value":0}}],"to_after_key_up":[{"set_variable":{"name":"KC_X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x","modifiers":{"optional":["caps_lock"]}},"to":[{"key_code":"b","modifiers":["shift","option"]},{"key_code":"3"},{"key_code":"0"},{"key_code":"1"},{"key_code":"0"},{"key_code":"3"},{"key_code":"0"},{"key_code":"1"},{"key_code":"1"},{"key_code":"lang1"},{"key_code":"b","modifiers":["control"]},{"set_variable":{"name":"KC_X","value":1}},{"set_variable":{"name":"USC","value":0}}],"to_after_key_up":[{"set_variable":{"name":"KC_X","value":0}}],"type":"basic"},</v>
      </c>
      <c r="G137" s="101" t="str">
        <f t="shared" si="79"/>
        <v>{"conditions":[{"type":"variable_unless","name":"USC","value":0},{"type":"variable_unless","name":"KC_J","value":0},{"type":"variable_unless","name":"KC_X","value":0},{"input_sources":[{"language":"ja"}],"type":"input_source_if"},{"input_sources":[{"input_mode_id":"Roman$"}],"type":"input_source_unless"}],"from":{"key_code":"k","modifiers":{"optional":["caps_lock"]}},"to":[{"key_code":"delete_or_backspace"},{"key_code":"b","modifiers":["shift","option"]},{"key_code":"3"},{"key_code":"0"},{"key_code":"1"},{"key_code":"0"},{"key_code":"3"},{"key_code":"0"},{"key_code":"1"},{"key_code":"1"},{"key_code":"lang1"},{"key_code":"b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X","value":0},{"input_sources":[{"language":"ja"}],"type":"input_source_if"},{"input_sources":[{"input_mode_id":"Roman$"}],"type":"input_source_unless"}],"from":{"key_code":"k","modifiers":{"optional":["caps_lock"]}},"to":[{"key_code":"b","modifiers":["shift","option"]},{"key_code":"3"},{"key_code":"0"},{"key_code":"1"},{"key_code":"0"},{"key_code":"3"},{"key_code":"0"},{"key_code":"1"},{"key_code":"1"},{"key_code":"lang1"},{"key_code":"b","modifiers":["control"]},{"set_variable":{"name":"KC_K","value":1}},{"set_variable":{"name":"USC","value":0}}],"to_after_key_up":[{"set_variable":{"name":"KC_K","value":0}}],"type":"basic"},</v>
      </c>
      <c r="H137" s="101" t="str">
        <f t="shared" si="80"/>
        <v>{"conditions":[{"type":"variable_if","name":"USC","value":2},{"type":"variable_unless","name":"KC_K","value":0},{"type":"variable_unless","name":"KC_X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b","modifiers":["shift","option"]},{"key_code":"3"},{"key_code":"0"},{"key_code":"1"},{"key_code":"0"},{"key_code":"3"},{"key_code":"0"},{"key_code":"1"},{"key_code":"1"},{"key_code":"lang1"},{"key_code":"b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X","value":0},{"input_sources":[{"language":"ja"}],"type":"input_source_if"},{"input_sources":[{"input_mode_id":"Roman$"}],"type":"input_source_unless"}],"from":{"key_code":"j","modifiers":{"optional":["caps_lock"]}},"to":[{"key_code":"delete_or_backspace"},{"key_code":"b","modifiers":["shift","option"]},{"key_code":"3"},{"key_code":"0"},{"key_code":"1"},{"key_code":"0"},{"key_code":"3"},{"key_code":"0"},{"key_code":"1"},{"key_code":"1"},{"key_code":"lang1"},{"key_code":"b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X","value":0},{"input_sources":[{"language":"ja"}],"type":"input_source_if"},{"input_sources":[{"input_mode_id":"Roman$"}],"type":"input_source_unless"}],"from":{"key_code":"j","modifiers":{"optional":["caps_lock"]}},"to":[{"key_code":"b","modifiers":["shift","option"]},{"key_code":"3"},{"key_code":"0"},{"key_code":"1"},{"key_code":"0"},{"key_code":"3"},{"key_code":"0"},{"key_code":"1"},{"key_code":"1"},{"key_code":"lang1"},{"key_code":"b","modifiers":["control"]},{"set_variable":{"name":"KC_J","value":1}},{"set_variable":{"name":"USC","value":0}}],"to_after_key_up":[{"set_variable":{"name":"KC_J","value":0}}],"type":"basic"},</v>
      </c>
      <c r="I137" s="101" t="str">
        <f t="shared" si="81"/>
        <v/>
      </c>
      <c r="J137" s="101" t="str">
        <f t="shared" si="82"/>
        <v/>
      </c>
      <c r="K137" s="101" t="str">
        <f t="shared" si="83"/>
        <v/>
      </c>
      <c r="L137" s="101" t="str">
        <f t="shared" si="84"/>
        <v/>
      </c>
      <c r="M137" s="101" t="str">
        <f t="shared" si="85"/>
        <v/>
      </c>
      <c r="N137" s="101" t="str">
        <f t="shared" si="86"/>
        <v/>
      </c>
      <c r="O137" s="101" t="str">
        <f t="shared" si="87"/>
        <v/>
      </c>
      <c r="P137" s="101" t="str">
        <f t="shared" si="88"/>
        <v/>
      </c>
      <c r="Q137" s="101" t="str">
        <f t="shared" si="89"/>
        <v/>
      </c>
      <c r="R137" s="101" t="str">
        <f t="shared" si="90"/>
        <v/>
      </c>
      <c r="S137" s="101" t="str">
        <f t="shared" si="91"/>
        <v/>
      </c>
      <c r="T137" s="101" t="str">
        <f t="shared" si="92"/>
        <v/>
      </c>
      <c r="U137" s="329"/>
      <c r="V137" s="107" t="str">
        <f t="shared" si="93"/>
        <v>{"description":"[英数] J, K &amp; X → 【】","conditions":[{"type":"variable_if","name":"USC","value":2},{"type":"variable_unless","name":"KC_J","value":0},{"type":"variable_unless","name":"KC_K","value":0}],"from":{"key_code":"x","modifiers":{"optional":["caps_lock"]}},"to":[{"key_code":"delete_or_backspace"},{"key_code":"delete_or_backspace"},{"key_code":"b","modifiers":["shift","option"]},{"key_code":"3"},{"key_code":"0"},{"key_code":"1"},{"key_code":"0"},{"key_code":"3"},{"key_code":"0"},{"key_code":"1"},{"key_code":"1"},{"key_code":"lang2"},{"key_code":"b","modifiers":["control"]},{"set_variable":{"name":"KC_X","value":1}},{"set_variable":{"name":"USC","value":0}}],"to_after_key_up":[{"set_variable":{"name":"KC_X","value":0}}],"type":"basic"},{"conditions":[{"type":"variable_unless","name":"USC","value":0},{"type":"variable_unless","name":"KC_J","value":0},{"type":"variable_unless","name":"KC_K","value":0}],"from":{"key_code":"x","modifiers":{"optional":["caps_lock"]}},"to":[{"key_code":"delete_or_backspace"},{"key_code":"b","modifiers":["shift","option"]},{"key_code":"3"},{"key_code":"0"},{"key_code":"1"},{"key_code":"0"},{"key_code":"3"},{"key_code":"0"},{"key_code":"1"},{"key_code":"1"},{"key_code":"lang2"},{"key_code":"b","modifiers":["control"]},{"set_variable":{"name":"KC_X","value":1}},{"set_variable":{"name":"USC","value":0}}],"to_after_key_up":[{"set_variable":{"name":"KC_X","value":0}}],"type":"basic"},{"conditions":[{"type":"variable_unless","name":"KC_J","value":0},{"type":"variable_unless","name":"KC_K","value":0}],"from":{"key_code":"x","modifiers":{"optional":["caps_lock"]}},"to":[{"key_code":"b","modifiers":["shift","option"]},{"key_code":"3"},{"key_code":"0"},{"key_code":"1"},{"key_code":"0"},{"key_code":"3"},{"key_code":"0"},{"key_code":"1"},{"key_code":"1"},{"key_code":"lang2"},{"key_code":"b","modifiers":["control"]},{"set_variable":{"name":"KC_X","value":1}},{"set_variable":{"name":"USC","value":0}}],"to_after_key_up":[{"set_variable":{"name":"KC_X","value":0}}],"type":"basic"},</v>
      </c>
      <c r="W137" s="101" t="str">
        <f t="shared" si="94"/>
        <v>{"conditions":[{"type":"variable_if","name":"USC","value":2},{"type":"variable_unless","name":"KC_J","value":0},{"type":"variable_unless","name":"KC_X","value":0}],"from":{"key_code":"k","modifiers":{"optional":["caps_lock"]}},"to":[{"key_code":"delete_or_backspace"},{"key_code":"delete_or_backspace"},{"key_code":"b","modifiers":["shift","option"]},{"key_code":"3"},{"key_code":"0"},{"key_code":"1"},{"key_code":"0"},{"key_code":"3"},{"key_code":"0"},{"key_code":"1"},{"key_code":"1"},{"key_code":"lang2"},{"key_code":"b","modifiers":["control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X","value":0}],"from":{"key_code":"k","modifiers":{"optional":["caps_lock"]}},"to":[{"key_code":"delete_or_backspace"},{"key_code":"b","modifiers":["shift","option"]},{"key_code":"3"},{"key_code":"0"},{"key_code":"1"},{"key_code":"0"},{"key_code":"3"},{"key_code":"0"},{"key_code":"1"},{"key_code":"1"},{"key_code":"lang2"},{"key_code":"b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X","value":0}],"from":{"key_code":"k","modifiers":{"optional":["caps_lock"]}},"to":[{"key_code":"b","modifiers":["shift","option"]},{"key_code":"3"},{"key_code":"0"},{"key_code":"1"},{"key_code":"0"},{"key_code":"3"},{"key_code":"0"},{"key_code":"1"},{"key_code":"1"},{"key_code":"lang2"},{"key_code":"b","modifiers":["control"]},{"set_variable":{"name":"KC_K","value":1}},{"set_variable":{"name":"USC","value":0}}],"to_after_key_up":[{"set_variable":{"name":"KC_K","value":0}}],"type":"basic"},</v>
      </c>
      <c r="X137" s="101" t="str">
        <f t="shared" si="95"/>
        <v>{"conditions":[{"type":"variable_if","name":"USC","value":2},{"type":"variable_unless","name":"KC_K","value":0},{"type":"variable_unless","name":"KC_X","value":0}],"from":{"key_code":"j","modifiers":{"optional":["caps_lock"]}},"to":[{"key_code":"delete_or_backspace"},{"key_code":"delete_or_backspace"},{"key_code":"b","modifiers":["shift","option"]},{"key_code":"3"},{"key_code":"0"},{"key_code":"1"},{"key_code":"0"},{"key_code":"3"},{"key_code":"0"},{"key_code":"1"},{"key_code":"1"},{"key_code":"lang2"},{"key_code":"b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X","value":0}],"from":{"key_code":"j","modifiers":{"optional":["caps_lock"]}},"to":[{"key_code":"delete_or_backspace"},{"key_code":"b","modifiers":["shift","option"]},{"key_code":"3"},{"key_code":"0"},{"key_code":"1"},{"key_code":"0"},{"key_code":"3"},{"key_code":"0"},{"key_code":"1"},{"key_code":"1"},{"key_code":"lang2"},{"key_code":"b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X","value":0}],"from":{"key_code":"j","modifiers":{"optional":["caps_lock"]}},"to":[{"key_code":"b","modifiers":["shift","option"]},{"key_code":"3"},{"key_code":"0"},{"key_code":"1"},{"key_code":"0"},{"key_code":"3"},{"key_code":"0"},{"key_code":"1"},{"key_code":"1"},{"key_code":"lang2"},{"key_code":"b","modifiers":["control"]},{"set_variable":{"name":"KC_J","value":1}},{"set_variable":{"name":"USC","value":0}}],"to_after_key_up":[{"set_variable":{"name":"KC_J","value":0}}],"type":"basic"},</v>
      </c>
      <c r="Y137" s="108" t="str">
        <f>IF(AND($AT137&lt;&gt;"",$AB137=1),_xlfn.CONCAT(Y$3,PROPER(_xlfn.XLOOKUP($AZ137,入力キー,入力コード)),IF(OR($BK137="",$BK137=$BI137),_xlfn.CONCAT(Y$4,IF($AZ137=_xlfn.XLOOKUP($AZ137,仮想キートップ,入力キー),Y$7,Y$10),_xlfn.XLOOKUP($AZ137,仮想キートップ,入力コード),Y$13,$BI137,Y$14,_xlfn.XLOOKUP($AZ137,仮想キートップ,キー位置),Y$15,_xlfn.XLOOKUP($AZ137,仮想キートップ,キー位置),Y$17,IF($AZ137=_xlfn.XLOOKUP($AZ137,仮想キートップ,入力キー),Y$12,Y$11),_xlfn.XLOOKUP($AZ137,仮想キートップ,入力コード),Y$13,$BI137,Y$14,_xlfn.XLOOKUP($AZ137,仮想キートップ,キー位置),Y$16,_xlfn.XLOOKUP($AZ137,仮想キートップ,キー位置),IF(COUNTA($AT137:$AT$352)&gt;1,Y$17,Y$18)),_xlfn.CONCAT(Y$4,Y$6,IF($AZ137=_xlfn.XLOOKUP($AZ137,仮想キートップ,入力キー),Y$7,Y$10),_xlfn.XLOOKUP($AZ137,仮想キートップ,入力コード),Y$13,$BI137,Y$14,_xlfn.XLOOKUP($AZ137,仮想キートップ,キー位置),Y$15,_xlfn.XLOOKUP($AZ137,仮想キートップ,キー位置),Y$17,IF($AZ137=_xlfn.XLOOKUP($AZ137,仮想キートップ,入力キー),Y$8,Y$9),_xlfn.XLOOKUP($AZ137,仮想キートップ,入力コード),Y$13,$BI137,Y$14,_xlfn.XLOOKUP($AZ137,仮想キートップ,キー位置),Y$16,_xlfn.XLOOKUP($AZ137,仮想キートップ,キー位置),Y$17,Y$5,IF($AZ137=_xlfn.XLOOKUP($AZ137,仮想キートップ,入力キー),Y$7,Y$10),_xlfn.XLOOKUP($AZ137,仮想キートップ,入力コード),Y$13,$BK137,Y$14,_xlfn.XLOOKUP($AZ137,仮想キートップ,キー位置),Y$15,_xlfn.XLOOKUP($AZ137,仮想キートップ,キー位置),Y$17,IF($AZ137=_xlfn.XLOOKUP($AZ137,仮想キートップ,入力キー),Y$12,Y$11),_xlfn.XLOOKUP($AZ137,仮想キートップ,入力コード),Y$13,$BK137,Y$14,_xlfn.XLOOKUP($AZ137,仮想キートップ,キー位置),Y$16,_xlfn.XLOOKUP($AZ137,仮想キートップ,キー位置),IF(COUNTA($AT137:$AT$352)&gt;1,Y$17,Y$18)))),"")</f>
        <v/>
      </c>
      <c r="Z137" s="325"/>
      <c r="AB137" s="28">
        <f t="shared" si="61"/>
        <v>3</v>
      </c>
      <c r="AC137" s="27" t="str">
        <f t="shared" si="62"/>
        <v>A</v>
      </c>
      <c r="AD137" s="27">
        <f t="shared" si="63"/>
        <v>1</v>
      </c>
      <c r="AE137" s="27">
        <f t="shared" si="64"/>
        <v>0</v>
      </c>
      <c r="AF137" s="34">
        <f t="shared" si="65"/>
        <v>281320357888</v>
      </c>
      <c r="AG137" s="203">
        <f t="shared" si="66"/>
        <v>0</v>
      </c>
      <c r="AH137" s="90"/>
      <c r="AI137" s="466">
        <f t="shared" si="67"/>
        <v>6442450944</v>
      </c>
      <c r="AJ137" s="57" t="str">
        <f t="shared" si="68"/>
        <v/>
      </c>
      <c r="AK137" s="58">
        <f t="shared" si="69"/>
        <v>0</v>
      </c>
      <c r="AL137" s="56">
        <f t="shared" si="70"/>
        <v>277025390592</v>
      </c>
      <c r="AM137" s="57" t="str">
        <f t="shared" si="71"/>
        <v>び</v>
      </c>
      <c r="AN137" s="55">
        <f t="shared" si="72"/>
        <v>1</v>
      </c>
      <c r="AO137" s="466">
        <f t="shared" si="73"/>
        <v>279172874240</v>
      </c>
      <c r="AP137" s="57" t="str">
        <f t="shared" si="74"/>
        <v/>
      </c>
      <c r="AQ137" s="58">
        <f t="shared" si="75"/>
        <v>0</v>
      </c>
      <c r="AR137" s="90"/>
      <c r="AS137" s="131">
        <v>414</v>
      </c>
      <c r="AT137" s="4" t="s">
        <v>296</v>
      </c>
      <c r="AU137" s="389"/>
      <c r="AV137" s="389"/>
      <c r="AW137" s="13"/>
      <c r="AX137" s="4" t="s">
        <v>296</v>
      </c>
      <c r="AY137" s="16"/>
      <c r="AZ137" s="16" t="s">
        <v>67</v>
      </c>
      <c r="BA137" s="16" t="s">
        <v>69</v>
      </c>
      <c r="BB137" s="115" t="s">
        <v>86</v>
      </c>
      <c r="BC137" s="26"/>
      <c r="BD137" s="6" t="s">
        <v>1003</v>
      </c>
      <c r="BE137" s="7" t="s">
        <v>1004</v>
      </c>
      <c r="BF137" s="15" t="s">
        <v>1104</v>
      </c>
      <c r="BG137" s="140" t="str">
        <f t="shared" si="76"/>
        <v>{"key_code":"b","modifiers":["shift","option"]},{"key_code":"3"},{"key_code":"0"},{"key_code":"1"},{"key_code":"0"},{"key_code":"3"},{"key_code":"0"},{"key_code":"1"},{"key_code":"1"},{"key_code":"lang1"},{"key_code":"b","modifiers":["control"]}</v>
      </c>
      <c r="BH137" s="98" t="s">
        <v>1105</v>
      </c>
      <c r="BI137" s="140" t="str">
        <f t="shared" si="77"/>
        <v>{"key_code":"b","modifiers":["shift","option"]},{"key_code":"3"},{"key_code":"0"},{"key_code":"1"},{"key_code":"0"},{"key_code":"3"},{"key_code":"0"},{"key_code":"1"},{"key_code":"1"},{"key_code":"lang2"},{"key_code":"b","modifiers":["control"]}</v>
      </c>
      <c r="BJ137" s="370"/>
      <c r="BK137" s="371"/>
    </row>
    <row r="138" spans="1:63" ht="63">
      <c r="A138" s="328"/>
      <c r="B138" s="329"/>
      <c r="C138" s="338"/>
      <c r="D138" s="339"/>
      <c r="E138" s="334"/>
      <c r="F138" s="233" t="str">
        <f t="shared" si="78"/>
        <v>{"description":"あ, い &amp; は → ！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c","modifiers":{"optional":["caps_lock"]}},"to":[{"key_code":"delete_or_backspace"},{"key_code":"delete_or_backspace"},{"key_code":"z","modifiers":["shift","option"]},{"key_code":"1","modifiers":["shift"]},{"key_code":"return_or_enter"},{"set_variable":{"name":"KC_C","value":1}},{"set_variable":{"name":"USC","value":0}}],"to_after_key_up":[{"set_variable":{"name":"KC_C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c","modifiers":{"optional":["caps_lock"]}},"to":[{"key_code":"delete_or_backspace"},{"key_code":"z","modifiers":["shift","option"]},{"key_code":"1","modifiers":["shift"]},{"key_code":"return_or_enter"},{"set_variable":{"name":"KC_C","value":1}},{"set_variable":{"name":"USC","value":0}}],"to_after_key_up":[{"set_variable":{"name":"KC_C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c","modifiers":{"optional":["caps_lock"]}},"to":[{"key_code":"z","modifiers":["shift","option"]},{"key_code":"1","modifiers":["shift"]},{"key_code":"return_or_enter"},{"set_variable":{"name":"KC_C","value":1}},{"set_variable":{"name":"USC","value":0}}],"to_after_key_up":[{"set_variable":{"name":"KC_C","value":0}}],"type":"basic"},</v>
      </c>
      <c r="G138" s="101" t="str">
        <f t="shared" si="79"/>
        <v>{"conditions":[{"type":"variable_unless","name":"USC","value":0},{"type":"variable_unless","name":"KC_J","value":0},{"type":"variable_unless","name":"KC_C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1","modifiers":["shift"]},{"key_code":"return_or_enter"},{"set_variable":{"name":"KC_K","value":1}},{"set_variable":{"name":"USC","value":0}}],"to_after_key_up":[{"set_variable":{"name":"KC_K","value":0}}],"type":"basic"},{"conditions":[{"type":"variable_unless","name":"KC_J","value":0},{"type":"variable_unless","name":"KC_C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1","modifiers":["shift"]},{"key_code":"return_or_enter"},{"set_variable":{"name":"KC_K","value":1}},{"set_variable":{"name":"USC","value":0}}],"to_after_key_up":[{"set_variable":{"name":"KC_K","value":0}}],"type":"basic"},</v>
      </c>
      <c r="H138" s="101" t="str">
        <f t="shared" si="80"/>
        <v>{"conditions":[{"type":"variable_if","name":"USC","value":2},{"type":"variable_unless","name":"KC_K","value":0},{"type":"variable_unless","name":"KC_C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1","modifiers":["shift"]},{"key_code":"return_or_enter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C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1","modifiers":["shift"]},{"key_code":"return_or_enter"},{"set_variable":{"name":"KC_J","value":1}},{"set_variable":{"name":"USC","value":0}}],"to_after_key_up":[{"set_variable":{"name":"KC_J","value":0}}],"type":"basic"},{"conditions":[{"type":"variable_unless","name":"KC_K","value":0},{"type":"variable_unless","name":"KC_C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1","modifiers":["shift"]},{"key_code":"return_or_enter"},{"set_variable":{"name":"KC_J","value":1}},{"set_variable":{"name":"USC","value":0}}],"to_after_key_up":[{"set_variable":{"name":"KC_J","value":0}}],"type":"basic"},</v>
      </c>
      <c r="I138" s="101" t="str">
        <f t="shared" si="81"/>
        <v/>
      </c>
      <c r="J138" s="101" t="str">
        <f t="shared" si="82"/>
        <v/>
      </c>
      <c r="K138" s="101" t="str">
        <f t="shared" si="83"/>
        <v/>
      </c>
      <c r="L138" s="101" t="str">
        <f t="shared" si="84"/>
        <v/>
      </c>
      <c r="M138" s="101" t="str">
        <f t="shared" si="85"/>
        <v/>
      </c>
      <c r="N138" s="101" t="str">
        <f t="shared" si="86"/>
        <v/>
      </c>
      <c r="O138" s="101" t="str">
        <f t="shared" si="87"/>
        <v/>
      </c>
      <c r="P138" s="101" t="str">
        <f t="shared" si="88"/>
        <v/>
      </c>
      <c r="Q138" s="101" t="str">
        <f t="shared" si="89"/>
        <v/>
      </c>
      <c r="R138" s="101" t="str">
        <f t="shared" si="90"/>
        <v/>
      </c>
      <c r="S138" s="101" t="str">
        <f t="shared" si="91"/>
        <v/>
      </c>
      <c r="T138" s="101" t="str">
        <f t="shared" si="92"/>
        <v/>
      </c>
      <c r="U138" s="329"/>
      <c r="V138" s="107" t="str">
        <f t="shared" si="93"/>
        <v>{"description":"[英数] J, K &amp; C → ！","conditions":[{"type":"variable_if","name":"USC","value":2},{"type":"variable_unless","name":"KC_J","value":0},{"type":"variable_unless","name":"KC_K","value":0}],"from":{"key_code":"c","modifiers":{"optional":["caps_lock"]}},"to":[{"key_code":"delete_or_backspace"},{"key_code":"delete_or_backspace"},{"key_code":"lang1"},{"key_code":"1","modifiers":["shift"]},{"key_code":"return_or_enter"},{"key_code":"lang2"},{"set_variable":{"name":"KC_C","value":1}},{"set_variable":{"name":"USC","value":0}}],"to_after_key_up":[{"set_variable":{"name":"KC_C","value":0}}],"type":"basic"},{"conditions":[{"type":"variable_unless","name":"USC","value":0},{"type":"variable_unless","name":"KC_J","value":0},{"type":"variable_unless","name":"KC_K","value":0}],"from":{"key_code":"c","modifiers":{"optional":["caps_lock"]}},"to":[{"key_code":"delete_or_backspace"},{"key_code":"lang1"},{"key_code":"1","modifiers":["shift"]},{"key_code":"return_or_enter"},{"key_code":"lang2"},{"set_variable":{"name":"KC_C","value":1}},{"set_variable":{"name":"USC","value":0}}],"to_after_key_up":[{"set_variable":{"name":"KC_C","value":0}}],"type":"basic"},{"conditions":[{"type":"variable_unless","name":"KC_J","value":0},{"type":"variable_unless","name":"KC_K","value":0}],"from":{"key_code":"c","modifiers":{"optional":["caps_lock"]}},"to":[{"key_code":"lang1"},{"key_code":"1","modifiers":["shift"]},{"key_code":"return_or_enter"},{"key_code":"lang2"},{"set_variable":{"name":"KC_C","value":1}},{"set_variable":{"name":"USC","value":0}}],"to_after_key_up":[{"set_variable":{"name":"KC_C","value":0}}],"type":"basic"},</v>
      </c>
      <c r="W138" s="101" t="str">
        <f t="shared" si="94"/>
        <v>{"conditions":[{"type":"variable_if","name":"USC","value":2},{"type":"variable_unless","name":"KC_J","value":0},{"type":"variable_unless","name":"KC_C","value":0}],"from":{"key_code":"k","modifiers":{"optional":["caps_lock"]}},"to":[{"key_code":"delete_or_backspace"},{"key_code":"delete_or_backspace"},{"key_code":"lang1"},{"key_code":"1","modifiers":["shift"]},{"key_code":"return_or_enter"},{"key_code":"lang2"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C","value":0}],"from":{"key_code":"k","modifiers":{"optional":["caps_lock"]}},"to":[{"key_code":"delete_or_backspace"},{"key_code":"lang1"},{"key_code":"1","modifiers":["shift"]},{"key_code":"return_or_enter"},{"key_code":"lang2"},{"set_variable":{"name":"KC_K","value":1}},{"set_variable":{"name":"USC","value":0}}],"to_after_key_up":[{"set_variable":{"name":"KC_K","value":0}}],"type":"basic"},{"conditions":[{"type":"variable_unless","name":"KC_J","value":0},{"type":"variable_unless","name":"KC_C","value":0}],"from":{"key_code":"k","modifiers":{"optional":["caps_lock"]}},"to":[{"key_code":"lang1"},{"key_code":"1","modifiers":["shift"]},{"key_code":"return_or_enter"},{"key_code":"lang2"},{"set_variable":{"name":"KC_K","value":1}},{"set_variable":{"name":"USC","value":0}}],"to_after_key_up":[{"set_variable":{"name":"KC_K","value":0}}],"type":"basic"},</v>
      </c>
      <c r="X138" s="101" t="str">
        <f t="shared" si="95"/>
        <v>{"conditions":[{"type":"variable_if","name":"USC","value":2},{"type":"variable_unless","name":"KC_K","value":0},{"type":"variable_unless","name":"KC_C","value":0}],"from":{"key_code":"j","modifiers":{"optional":["caps_lock"]}},"to":[{"key_code":"delete_or_backspace"},{"key_code":"delete_or_backspace"},{"key_code":"lang1"},{"key_code":"1","modifiers":["shift"]},{"key_code":"return_or_enter"},{"key_code":"lang2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C","value":0}],"from":{"key_code":"j","modifiers":{"optional":["caps_lock"]}},"to":[{"key_code":"delete_or_backspace"},{"key_code":"lang1"},{"key_code":"1","modifiers":["shift"]},{"key_code":"return_or_enter"},{"key_code":"lang2"},{"set_variable":{"name":"KC_J","value":1}},{"set_variable":{"name":"USC","value":0}}],"to_after_key_up":[{"set_variable":{"name":"KC_J","value":0}}],"type":"basic"},{"conditions":[{"type":"variable_unless","name":"KC_K","value":0},{"type":"variable_unless","name":"KC_C","value":0}],"from":{"key_code":"j","modifiers":{"optional":["caps_lock"]}},"to":[{"key_code":"lang1"},{"key_code":"1","modifiers":["shift"]},{"key_code":"return_or_enter"},{"key_code":"lang2"},{"set_variable":{"name":"KC_J","value":1}},{"set_variable":{"name":"USC","value":0}}],"to_after_key_up":[{"set_variable":{"name":"KC_J","value":0}}],"type":"basic"},</v>
      </c>
      <c r="Y138" s="108" t="str">
        <f>IF(AND($AT138&lt;&gt;"",$AB138=1),_xlfn.CONCAT(Y$3,PROPER(_xlfn.XLOOKUP($AZ138,入力キー,入力コード)),IF(OR($BK138="",$BK138=$BI138),_xlfn.CONCAT(Y$4,IF($AZ138=_xlfn.XLOOKUP($AZ138,仮想キートップ,入力キー),Y$7,Y$10),_xlfn.XLOOKUP($AZ138,仮想キートップ,入力コード),Y$13,$BI138,Y$14,_xlfn.XLOOKUP($AZ138,仮想キートップ,キー位置),Y$15,_xlfn.XLOOKUP($AZ138,仮想キートップ,キー位置),Y$17,IF($AZ138=_xlfn.XLOOKUP($AZ138,仮想キートップ,入力キー),Y$12,Y$11),_xlfn.XLOOKUP($AZ138,仮想キートップ,入力コード),Y$13,$BI138,Y$14,_xlfn.XLOOKUP($AZ138,仮想キートップ,キー位置),Y$16,_xlfn.XLOOKUP($AZ138,仮想キートップ,キー位置),IF(COUNTA($AT138:$AT$352)&gt;1,Y$17,Y$18)),_xlfn.CONCAT(Y$4,Y$6,IF($AZ138=_xlfn.XLOOKUP($AZ138,仮想キートップ,入力キー),Y$7,Y$10),_xlfn.XLOOKUP($AZ138,仮想キートップ,入力コード),Y$13,$BI138,Y$14,_xlfn.XLOOKUP($AZ138,仮想キートップ,キー位置),Y$15,_xlfn.XLOOKUP($AZ138,仮想キートップ,キー位置),Y$17,IF($AZ138=_xlfn.XLOOKUP($AZ138,仮想キートップ,入力キー),Y$8,Y$9),_xlfn.XLOOKUP($AZ138,仮想キートップ,入力コード),Y$13,$BI138,Y$14,_xlfn.XLOOKUP($AZ138,仮想キートップ,キー位置),Y$16,_xlfn.XLOOKUP($AZ138,仮想キートップ,キー位置),Y$17,Y$5,IF($AZ138=_xlfn.XLOOKUP($AZ138,仮想キートップ,入力キー),Y$7,Y$10),_xlfn.XLOOKUP($AZ138,仮想キートップ,入力コード),Y$13,$BK138,Y$14,_xlfn.XLOOKUP($AZ138,仮想キートップ,キー位置),Y$15,_xlfn.XLOOKUP($AZ138,仮想キートップ,キー位置),Y$17,IF($AZ138=_xlfn.XLOOKUP($AZ138,仮想キートップ,入力キー),Y$12,Y$11),_xlfn.XLOOKUP($AZ138,仮想キートップ,入力コード),Y$13,$BK138,Y$14,_xlfn.XLOOKUP($AZ138,仮想キートップ,キー位置),Y$16,_xlfn.XLOOKUP($AZ138,仮想キートップ,キー位置),IF(COUNTA($AT138:$AT$352)&gt;1,Y$17,Y$18)))),"")</f>
        <v/>
      </c>
      <c r="Z138" s="325"/>
      <c r="AB138" s="28">
        <f t="shared" ref="AB138:AB201" si="96">COUNTA(AZ138:BB138)</f>
        <v>3</v>
      </c>
      <c r="AC138" s="27" t="str">
        <f t="shared" ref="AC138:AC201" si="97">CHAR($AC$18+AD138+AE138)</f>
        <v>A</v>
      </c>
      <c r="AD138" s="27">
        <f t="shared" ref="AD138:AD201" si="98">IF(AX138="",0,1)</f>
        <v>1</v>
      </c>
      <c r="AE138" s="27">
        <f t="shared" ref="AE138:AE201" si="99">IF(AY138="",0,2)</f>
        <v>0</v>
      </c>
      <c r="AF138" s="34">
        <f t="shared" ref="AF138:AF201" si="100">_xlfn.BITOR(_xlfn.BITOR(_xlfn.BITLSHIFT(1,_xlfn.XLOOKUP(AZ138,仮想キートップ,ビット)),_xlfn.BITLSHIFT(1,_xlfn.XLOOKUP(BA138,仮想キートップ,ビット))),_xlfn.BITLSHIFT(1,_xlfn.XLOOKUP(BB138,仮想キートップ,ビット)))</f>
        <v>556198264832</v>
      </c>
      <c r="AG138" s="203">
        <f t="shared" ref="AG138:AG201" si="101">IF(OR(AB138=3,AND(AB138=2,COUNTIF(ビットパターンA,AF138)+COUNTIF(ビットパターンB,AF138)+COUNTIF(ビットパターンC,AF138)=0)),0,_xlfn.XLOOKUP(BC138,ひらがな,移動単位,0))</f>
        <v>0</v>
      </c>
      <c r="AH138" s="90"/>
      <c r="AI138" s="466">
        <f t="shared" ref="AI138:AI201" si="102">IF(AND($AB138=3,$BG138&lt;&gt;""),_xlfn.BITOR(_xlfn.BITLSHIFT(1,_xlfn.XLOOKUP(AZ138,仮想キートップ,ビット)),_xlfn.BITLSHIFT(1,_xlfn.XLOOKUP(BA138,仮想キートップ,ビット))),"")</f>
        <v>6442450944</v>
      </c>
      <c r="AJ138" s="57" t="str">
        <f t="shared" ref="AJ138:AJ201" si="103">_xlfn.XLOOKUP(AI138,ビットパターン,出力かな,"")</f>
        <v/>
      </c>
      <c r="AK138" s="58">
        <f t="shared" ref="AK138:AK201" si="104">_xlfn.XLOOKUP(AJ138,ひらがな,移動単位,0)</f>
        <v>0</v>
      </c>
      <c r="AL138" s="56">
        <f t="shared" ref="AL138:AL201" si="105">IF(AND($AB138=3,$BG138&lt;&gt;""),_xlfn.BITOR(_xlfn.BITLSHIFT(1,_xlfn.XLOOKUP(AZ138,仮想キートップ,ビット)),_xlfn.BITLSHIFT(1,_xlfn.XLOOKUP(BB138,仮想キートップ,ビット))),"")</f>
        <v>551903297536</v>
      </c>
      <c r="AM138" s="57" t="str">
        <f t="shared" ref="AM138:AM201" si="106">_xlfn.XLOOKUP(AL138,ビットパターン,出力かな,"")</f>
        <v>ば</v>
      </c>
      <c r="AN138" s="55">
        <f t="shared" ref="AN138:AN201" si="107">_xlfn.XLOOKUP(AM138,ひらがな,移動単位,0)</f>
        <v>1</v>
      </c>
      <c r="AO138" s="466">
        <f t="shared" ref="AO138:AO201" si="108">IF(AND($AB138=3,$BG138&lt;&gt;""),_xlfn.BITOR(_xlfn.BITLSHIFT(1,_xlfn.XLOOKUP(BA138,仮想キートップ,ビット)),_xlfn.BITLSHIFT(1,_xlfn.XLOOKUP(BB138,仮想キートップ,ビット))),"")</f>
        <v>554050781184</v>
      </c>
      <c r="AP138" s="57" t="str">
        <f t="shared" ref="AP138:AP201" si="109">_xlfn.XLOOKUP(AO138,ビットパターン,出力かな,"")</f>
        <v/>
      </c>
      <c r="AQ138" s="58">
        <f t="shared" ref="AQ138:AQ201" si="110">_xlfn.XLOOKUP(AP138,ひらがな,移動単位,0)</f>
        <v>0</v>
      </c>
      <c r="AR138" s="90"/>
      <c r="AS138" s="131">
        <v>415</v>
      </c>
      <c r="AT138" s="4" t="s">
        <v>296</v>
      </c>
      <c r="AU138" s="389"/>
      <c r="AV138" s="389"/>
      <c r="AW138" s="13"/>
      <c r="AX138" s="4" t="s">
        <v>296</v>
      </c>
      <c r="AY138" s="16"/>
      <c r="AZ138" s="16" t="s">
        <v>67</v>
      </c>
      <c r="BA138" s="16" t="s">
        <v>69</v>
      </c>
      <c r="BB138" s="115" t="s">
        <v>88</v>
      </c>
      <c r="BC138" s="26"/>
      <c r="BD138" s="6" t="s">
        <v>320</v>
      </c>
      <c r="BE138" s="7" t="s">
        <v>321</v>
      </c>
      <c r="BF138" s="15" t="s">
        <v>985</v>
      </c>
      <c r="BG138" s="140" t="str">
        <f t="shared" ref="BG138:BG201" si="111">IF(BF138="",_xlfn.XLOOKUP(BC138,ひらがな,ローマ字コード,""),BF138)</f>
        <v>{"key_code":"z","modifiers":["shift","option"]},{"key_code":"1","modifiers":["shift"]},{"key_code":"return_or_enter"}</v>
      </c>
      <c r="BH138" s="98" t="s">
        <v>966</v>
      </c>
      <c r="BI138" s="140" t="str">
        <f t="shared" ref="BI138:BI201" si="112">IF(BH138&lt;&gt;"",BH138,IF(OR(AB138&gt;1,COUNTIF(入力キー,AZ138)=0),BG138,_xlfn.CONCAT(BI$16,_xlfn.XLOOKUP(AZ138,入力キー,入力コード),BI$18)))</f>
        <v>{"key_code":"lang1"},{"key_code":"1","modifiers":["shift"]},{"key_code":"return_or_enter"},{"key_code":"lang2"}</v>
      </c>
      <c r="BJ138" s="370"/>
      <c r="BK138" s="371"/>
    </row>
    <row r="139" spans="1:63" ht="63">
      <c r="A139" s="328"/>
      <c r="B139" s="329"/>
      <c r="C139" s="338"/>
      <c r="D139" s="339"/>
      <c r="E139" s="334"/>
      <c r="F139" s="233" t="str">
        <f t="shared" si="78"/>
        <v>{"description":"あ, い &amp; こ → ↲↓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b","modifiers":["shift","option"]},{"key_code":"lang1"},{"key_code":"f","modifiers":["control"]},{"set_variable":{"name":"KC_V","value":1}},{"set_variable":{"name":"USC","value":0}}],"to_after_key_up":[{"set_variable":{"name":"KC_V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b","modifiers":["shift","option"]},{"key_code":"lang1"},{"key_code":"f","modifiers":["control"]},{"set_variable":{"name":"KC_V","value":1}},{"set_variable":{"name":"USC","value":0}}],"to_after_key_up":[{"set_variable":{"name":"KC_V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b","modifiers":["shift","option"]},{"key_code":"lang1"},{"key_code":"f","modifiers":["control"]},{"set_variable":{"name":"KC_V","value":1}},{"set_variable":{"name":"USC","value":0}}],"to_after_key_up":[{"set_variable":{"name":"KC_V","value":0}}],"type":"basic"},</v>
      </c>
      <c r="G139" s="101" t="str">
        <f t="shared" si="79"/>
        <v>{"conditions":[{"type":"variable_unless","name":"USC","value":0},{"type":"variable_unless","name":"KC_J","value":0},{"type":"variable_unless","name":"KC_V","value":0},{"input_sources":[{"language":"ja"}],"type":"input_source_if"},{"input_sources":[{"input_mode_id":"Roman$"}],"type":"input_source_unless"}],"from":{"key_code":"k","modifiers":{"optional":["caps_lock"]}},"to":[{"key_code":"delete_or_backspace"},{"key_code":"b","modifiers":["shift","option"]},{"key_code":"lang1"},{"key_code":"f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V","value":0},{"input_sources":[{"language":"ja"}],"type":"input_source_if"},{"input_sources":[{"input_mode_id":"Roman$"}],"type":"input_source_unless"}],"from":{"key_code":"k","modifiers":{"optional":["caps_lock"]}},"to":[{"key_code":"b","modifiers":["shift","option"]},{"key_code":"lang1"},{"key_code":"f","modifiers":["control"]},{"set_variable":{"name":"KC_K","value":1}},{"set_variable":{"name":"USC","value":0}}],"to_after_key_up":[{"set_variable":{"name":"KC_K","value":0}}],"type":"basic"},</v>
      </c>
      <c r="H139" s="101" t="str">
        <f t="shared" si="80"/>
        <v>{"conditions":[{"type":"variable_if","name":"USC","value":2},{"type":"variable_unless","name":"KC_K","value":0},{"type":"variable_unless","name":"KC_V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b","modifiers":["shift","option"]},{"key_code":"lang1"},{"key_code":"f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V","value":0},{"input_sources":[{"language":"ja"}],"type":"input_source_if"},{"input_sources":[{"input_mode_id":"Roman$"}],"type":"input_source_unless"}],"from":{"key_code":"j","modifiers":{"optional":["caps_lock"]}},"to":[{"key_code":"delete_or_backspace"},{"key_code":"b","modifiers":["shift","option"]},{"key_code":"lang1"},{"key_code":"f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V","value":0},{"input_sources":[{"language":"ja"}],"type":"input_source_if"},{"input_sources":[{"input_mode_id":"Roman$"}],"type":"input_source_unless"}],"from":{"key_code":"j","modifiers":{"optional":["caps_lock"]}},"to":[{"key_code":"b","modifiers":["shift","option"]},{"key_code":"lang1"},{"key_code":"f","modifiers":["control"]},{"set_variable":{"name":"KC_J","value":1}},{"set_variable":{"name":"USC","value":0}}],"to_after_key_up":[{"set_variable":{"name":"KC_J","value":0}}],"type":"basic"},</v>
      </c>
      <c r="I139" s="101" t="str">
        <f t="shared" si="81"/>
        <v/>
      </c>
      <c r="J139" s="101" t="str">
        <f t="shared" si="82"/>
        <v/>
      </c>
      <c r="K139" s="101" t="str">
        <f t="shared" si="83"/>
        <v/>
      </c>
      <c r="L139" s="101" t="str">
        <f t="shared" si="84"/>
        <v/>
      </c>
      <c r="M139" s="101" t="str">
        <f t="shared" si="85"/>
        <v/>
      </c>
      <c r="N139" s="101" t="str">
        <f t="shared" si="86"/>
        <v/>
      </c>
      <c r="O139" s="101" t="str">
        <f t="shared" si="87"/>
        <v/>
      </c>
      <c r="P139" s="101" t="str">
        <f t="shared" si="88"/>
        <v/>
      </c>
      <c r="Q139" s="101" t="str">
        <f t="shared" si="89"/>
        <v/>
      </c>
      <c r="R139" s="101" t="str">
        <f t="shared" si="90"/>
        <v/>
      </c>
      <c r="S139" s="101" t="str">
        <f t="shared" si="91"/>
        <v/>
      </c>
      <c r="T139" s="101" t="str">
        <f t="shared" si="92"/>
        <v/>
      </c>
      <c r="U139" s="329"/>
      <c r="V139" s="107" t="str">
        <f t="shared" si="93"/>
        <v>{"description":"[英数] J, K &amp; V → ↲↓","conditions":[{"type":"variable_if","name":"USC","value":2},{"type":"variable_unless","name":"KC_J","value":0},{"type":"variable_unless","name":"KC_K","value":0}],"from":{"key_code":"v","modifiers":{"optional":["caps_lock"]}},"to":[{"key_code":"delete_or_backspace"},{"key_code":"delete_or_backspace"},{"key_code":"f","modifiers":["control"]},{"set_variable":{"name":"KC_V","value":1}},{"set_variable":{"name":"USC","value":0}}],"to_after_key_up":[{"set_variable":{"name":"KC_V","value":0}}],"type":"basic"},{"conditions":[{"type":"variable_unless","name":"USC","value":0},{"type":"variable_unless","name":"KC_J","value":0},{"type":"variable_unless","name":"KC_K","value":0}],"from":{"key_code":"v","modifiers":{"optional":["caps_lock"]}},"to":[{"key_code":"delete_or_backspace"},{"key_code":"f","modifiers":["control"]},{"set_variable":{"name":"KC_V","value":1}},{"set_variable":{"name":"USC","value":0}}],"to_after_key_up":[{"set_variable":{"name":"KC_V","value":0}}],"type":"basic"},{"conditions":[{"type":"variable_unless","name":"KC_J","value":0},{"type":"variable_unless","name":"KC_K","value":0}],"from":{"key_code":"v","modifiers":{"optional":["caps_lock"]}},"to":[{"key_code":"f","modifiers":["control"]},{"set_variable":{"name":"KC_V","value":1}},{"set_variable":{"name":"USC","value":0}}],"to_after_key_up":[{"set_variable":{"name":"KC_V","value":0}}],"type":"basic"},</v>
      </c>
      <c r="W139" s="101" t="str">
        <f t="shared" si="94"/>
        <v>{"conditions":[{"type":"variable_if","name":"USC","value":2},{"type":"variable_unless","name":"KC_J","value":0},{"type":"variable_unless","name":"KC_V","value":0}],"from":{"key_code":"k","modifiers":{"optional":["caps_lock"]}},"to":[{"key_code":"delete_or_backspace"},{"key_code":"delete_or_backspace"},{"key_code":"f","modifiers":["control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V","value":0}],"from":{"key_code":"k","modifiers":{"optional":["caps_lock"]}},"to":[{"key_code":"delete_or_backspace"},{"key_code":"f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V","value":0}],"from":{"key_code":"k","modifiers":{"optional":["caps_lock"]}},"to":[{"key_code":"f","modifiers":["control"]},{"set_variable":{"name":"KC_K","value":1}},{"set_variable":{"name":"USC","value":0}}],"to_after_key_up":[{"set_variable":{"name":"KC_K","value":0}}],"type":"basic"},</v>
      </c>
      <c r="X139" s="101" t="str">
        <f t="shared" si="95"/>
        <v>{"conditions":[{"type":"variable_if","name":"USC","value":2},{"type":"variable_unless","name":"KC_K","value":0},{"type":"variable_unless","name":"KC_V","value":0}],"from":{"key_code":"j","modifiers":{"optional":["caps_lock"]}},"to":[{"key_code":"delete_or_backspace"},{"key_code":"delete_or_backspace"},{"key_code":"f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V","value":0}],"from":{"key_code":"j","modifiers":{"optional":["caps_lock"]}},"to":[{"key_code":"delete_or_backspace"},{"key_code":"f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V","value":0}],"from":{"key_code":"j","modifiers":{"optional":["caps_lock"]}},"to":[{"key_code":"f","modifiers":["control"]},{"set_variable":{"name":"KC_J","value":1}},{"set_variable":{"name":"USC","value":0}}],"to_after_key_up":[{"set_variable":{"name":"KC_J","value":0}}],"type":"basic"},</v>
      </c>
      <c r="Y139" s="108" t="str">
        <f>IF(AND($AT139&lt;&gt;"",$AB139=1),_xlfn.CONCAT(Y$3,PROPER(_xlfn.XLOOKUP($AZ139,入力キー,入力コード)),IF(OR($BK139="",$BK139=$BI139),_xlfn.CONCAT(Y$4,IF($AZ139=_xlfn.XLOOKUP($AZ139,仮想キートップ,入力キー),Y$7,Y$10),_xlfn.XLOOKUP($AZ139,仮想キートップ,入力コード),Y$13,$BI139,Y$14,_xlfn.XLOOKUP($AZ139,仮想キートップ,キー位置),Y$15,_xlfn.XLOOKUP($AZ139,仮想キートップ,キー位置),Y$17,IF($AZ139=_xlfn.XLOOKUP($AZ139,仮想キートップ,入力キー),Y$12,Y$11),_xlfn.XLOOKUP($AZ139,仮想キートップ,入力コード),Y$13,$BI139,Y$14,_xlfn.XLOOKUP($AZ139,仮想キートップ,キー位置),Y$16,_xlfn.XLOOKUP($AZ139,仮想キートップ,キー位置),IF(COUNTA($AT139:$AT$352)&gt;1,Y$17,Y$18)),_xlfn.CONCAT(Y$4,Y$6,IF($AZ139=_xlfn.XLOOKUP($AZ139,仮想キートップ,入力キー),Y$7,Y$10),_xlfn.XLOOKUP($AZ139,仮想キートップ,入力コード),Y$13,$BI139,Y$14,_xlfn.XLOOKUP($AZ139,仮想キートップ,キー位置),Y$15,_xlfn.XLOOKUP($AZ139,仮想キートップ,キー位置),Y$17,IF($AZ139=_xlfn.XLOOKUP($AZ139,仮想キートップ,入力キー),Y$8,Y$9),_xlfn.XLOOKUP($AZ139,仮想キートップ,入力コード),Y$13,$BI139,Y$14,_xlfn.XLOOKUP($AZ139,仮想キートップ,キー位置),Y$16,_xlfn.XLOOKUP($AZ139,仮想キートップ,キー位置),Y$17,Y$5,IF($AZ139=_xlfn.XLOOKUP($AZ139,仮想キートップ,入力キー),Y$7,Y$10),_xlfn.XLOOKUP($AZ139,仮想キートップ,入力コード),Y$13,$BK139,Y$14,_xlfn.XLOOKUP($AZ139,仮想キートップ,キー位置),Y$15,_xlfn.XLOOKUP($AZ139,仮想キートップ,キー位置),Y$17,IF($AZ139=_xlfn.XLOOKUP($AZ139,仮想キートップ,入力キー),Y$12,Y$11),_xlfn.XLOOKUP($AZ139,仮想キートップ,入力コード),Y$13,$BK139,Y$14,_xlfn.XLOOKUP($AZ139,仮想キートップ,キー位置),Y$16,_xlfn.XLOOKUP($AZ139,仮想キートップ,キー位置),IF(COUNTA($AT139:$AT$352)&gt;1,Y$17,Y$18)))),"")</f>
        <v/>
      </c>
      <c r="Z139" s="325"/>
      <c r="AB139" s="28">
        <f t="shared" si="96"/>
        <v>3</v>
      </c>
      <c r="AC139" s="27" t="str">
        <f t="shared" si="97"/>
        <v>A</v>
      </c>
      <c r="AD139" s="27">
        <f t="shared" si="98"/>
        <v>1</v>
      </c>
      <c r="AE139" s="27">
        <f t="shared" si="99"/>
        <v>0</v>
      </c>
      <c r="AF139" s="34">
        <f t="shared" si="100"/>
        <v>1105954078720</v>
      </c>
      <c r="AG139" s="203">
        <f t="shared" si="101"/>
        <v>0</v>
      </c>
      <c r="AH139" s="90"/>
      <c r="AI139" s="466">
        <f t="shared" si="102"/>
        <v>6442450944</v>
      </c>
      <c r="AJ139" s="57" t="str">
        <f t="shared" si="103"/>
        <v/>
      </c>
      <c r="AK139" s="58">
        <f t="shared" si="104"/>
        <v>0</v>
      </c>
      <c r="AL139" s="56">
        <f t="shared" si="105"/>
        <v>1101659111424</v>
      </c>
      <c r="AM139" s="57" t="str">
        <f t="shared" si="106"/>
        <v>ご</v>
      </c>
      <c r="AN139" s="55">
        <f t="shared" si="107"/>
        <v>1</v>
      </c>
      <c r="AO139" s="466">
        <f t="shared" si="108"/>
        <v>1103806595072</v>
      </c>
      <c r="AP139" s="57" t="str">
        <f t="shared" si="109"/>
        <v/>
      </c>
      <c r="AQ139" s="58">
        <f t="shared" si="110"/>
        <v>0</v>
      </c>
      <c r="AR139" s="90"/>
      <c r="AS139" s="131">
        <v>416</v>
      </c>
      <c r="AT139" s="4" t="s">
        <v>296</v>
      </c>
      <c r="AU139" s="389"/>
      <c r="AV139" s="389"/>
      <c r="AW139" s="13"/>
      <c r="AX139" s="4" t="s">
        <v>296</v>
      </c>
      <c r="AY139" s="16"/>
      <c r="AZ139" s="16" t="s">
        <v>67</v>
      </c>
      <c r="BA139" s="16" t="s">
        <v>69</v>
      </c>
      <c r="BB139" s="115" t="s">
        <v>90</v>
      </c>
      <c r="BC139" s="26"/>
      <c r="BD139" s="495" t="s">
        <v>1114</v>
      </c>
      <c r="BE139" s="7" t="s">
        <v>1005</v>
      </c>
      <c r="BF139" s="15" t="s">
        <v>1131</v>
      </c>
      <c r="BG139" s="140" t="str">
        <f t="shared" si="111"/>
        <v>{"key_code":"b","modifiers":["shift","option"]},{"key_code":"lang1"},{"key_code":"f","modifiers":["control"]}</v>
      </c>
      <c r="BH139" s="98" t="s">
        <v>1006</v>
      </c>
      <c r="BI139" s="140" t="str">
        <f t="shared" si="112"/>
        <v>{"key_code":"f","modifiers":["control"]}</v>
      </c>
      <c r="BJ139" s="370"/>
      <c r="BK139" s="371"/>
    </row>
    <row r="140" spans="1:63" ht="105">
      <c r="A140" s="328"/>
      <c r="B140" s="329"/>
      <c r="C140" s="338"/>
      <c r="D140" s="339"/>
      <c r="E140" s="334"/>
      <c r="F140" s="233" t="str">
        <f t="shared" si="78"/>
        <v>{"description":"あ, い &amp; そ → 《》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b","modifiers":{"optional":["caps_lock"]}},"to":[{"key_code":"delete_or_backspace"},{"key_code":"delete_or_backspace"},{"key_code":"b","modifiers":["shift","option"]},{"key_code":"3"},{"key_code":"0"},{"key_code":"0"},{"key_code":"a"},{"key_code":"3"},{"key_code":"0"},{"key_code":"0"},{"key_code":"b"},{"key_code":"lang1"},{"key_code":"b","modifiers":["control"]},{"set_variable":{"name":"KC_B","value":1}},{"set_variable":{"name":"USC","value":0}}],"to_after_key_up":[{"set_variable":{"name":"KC_B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b","modifiers":{"optional":["caps_lock"]}},"to":[{"key_code":"delete_or_backspace"},{"key_code":"b","modifiers":["shift","option"]},{"key_code":"3"},{"key_code":"0"},{"key_code":"0"},{"key_code":"a"},{"key_code":"3"},{"key_code":"0"},{"key_code":"0"},{"key_code":"b"},{"key_code":"lang1"},{"key_code":"b","modifiers":["control"]},{"set_variable":{"name":"KC_B","value":1}},{"set_variable":{"name":"USC","value":0}}],"to_after_key_up":[{"set_variable":{"name":"KC_B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b","modifiers":{"optional":["caps_lock"]}},"to":[{"key_code":"b","modifiers":["shift","option"]},{"key_code":"3"},{"key_code":"0"},{"key_code":"0"},{"key_code":"a"},{"key_code":"3"},{"key_code":"0"},{"key_code":"0"},{"key_code":"b"},{"key_code":"lang1"},{"key_code":"b","modifiers":["control"]},{"set_variable":{"name":"KC_B","value":1}},{"set_variable":{"name":"USC","value":0}}],"to_after_key_up":[{"set_variable":{"name":"KC_B","value":0}}],"type":"basic"},</v>
      </c>
      <c r="G140" s="101" t="str">
        <f t="shared" si="79"/>
        <v>{"conditions":[{"type":"variable_unless","name":"USC","value":0},{"type":"variable_unless","name":"KC_J","value":0},{"type":"variable_unless","name":"KC_B","value":0},{"input_sources":[{"language":"ja"}],"type":"input_source_if"},{"input_sources":[{"input_mode_id":"Roman$"}],"type":"input_source_unless"}],"from":{"key_code":"k","modifiers":{"optional":["caps_lock"]}},"to":[{"key_code":"delete_or_backspace"},{"key_code":"b","modifiers":["shift","option"]},{"key_code":"3"},{"key_code":"0"},{"key_code":"0"},{"key_code":"a"},{"key_code":"3"},{"key_code":"0"},{"key_code":"0"},{"key_code":"b"},{"key_code":"lang1"},{"key_code":"b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B","value":0},{"input_sources":[{"language":"ja"}],"type":"input_source_if"},{"input_sources":[{"input_mode_id":"Roman$"}],"type":"input_source_unless"}],"from":{"key_code":"k","modifiers":{"optional":["caps_lock"]}},"to":[{"key_code":"b","modifiers":["shift","option"]},{"key_code":"3"},{"key_code":"0"},{"key_code":"0"},{"key_code":"a"},{"key_code":"3"},{"key_code":"0"},{"key_code":"0"},{"key_code":"b"},{"key_code":"lang1"},{"key_code":"b","modifiers":["control"]},{"set_variable":{"name":"KC_K","value":1}},{"set_variable":{"name":"USC","value":0}}],"to_after_key_up":[{"set_variable":{"name":"KC_K","value":0}}],"type":"basic"},</v>
      </c>
      <c r="H140" s="101" t="str">
        <f t="shared" si="80"/>
        <v>{"conditions":[{"type":"variable_if","name":"USC","value":2},{"type":"variable_unless","name":"KC_K","value":0},{"type":"variable_unless","name":"KC_B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b","modifiers":["shift","option"]},{"key_code":"3"},{"key_code":"0"},{"key_code":"0"},{"key_code":"a"},{"key_code":"3"},{"key_code":"0"},{"key_code":"0"},{"key_code":"b"},{"key_code":"lang1"},{"key_code":"b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B","value":0},{"input_sources":[{"language":"ja"}],"type":"input_source_if"},{"input_sources":[{"input_mode_id":"Roman$"}],"type":"input_source_unless"}],"from":{"key_code":"j","modifiers":{"optional":["caps_lock"]}},"to":[{"key_code":"delete_or_backspace"},{"key_code":"b","modifiers":["shift","option"]},{"key_code":"3"},{"key_code":"0"},{"key_code":"0"},{"key_code":"a"},{"key_code":"3"},{"key_code":"0"},{"key_code":"0"},{"key_code":"b"},{"key_code":"lang1"},{"key_code":"b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B","value":0},{"input_sources":[{"language":"ja"}],"type":"input_source_if"},{"input_sources":[{"input_mode_id":"Roman$"}],"type":"input_source_unless"}],"from":{"key_code":"j","modifiers":{"optional":["caps_lock"]}},"to":[{"key_code":"b","modifiers":["shift","option"]},{"key_code":"3"},{"key_code":"0"},{"key_code":"0"},{"key_code":"a"},{"key_code":"3"},{"key_code":"0"},{"key_code":"0"},{"key_code":"b"},{"key_code":"lang1"},{"key_code":"b","modifiers":["control"]},{"set_variable":{"name":"KC_J","value":1}},{"set_variable":{"name":"USC","value":0}}],"to_after_key_up":[{"set_variable":{"name":"KC_J","value":0}}],"type":"basic"},</v>
      </c>
      <c r="I140" s="101" t="str">
        <f t="shared" si="81"/>
        <v/>
      </c>
      <c r="J140" s="101" t="str">
        <f t="shared" si="82"/>
        <v/>
      </c>
      <c r="K140" s="101" t="str">
        <f t="shared" si="83"/>
        <v/>
      </c>
      <c r="L140" s="101" t="str">
        <f t="shared" si="84"/>
        <v/>
      </c>
      <c r="M140" s="101" t="str">
        <f t="shared" si="85"/>
        <v/>
      </c>
      <c r="N140" s="101" t="str">
        <f t="shared" si="86"/>
        <v/>
      </c>
      <c r="O140" s="101" t="str">
        <f t="shared" si="87"/>
        <v/>
      </c>
      <c r="P140" s="101" t="str">
        <f t="shared" si="88"/>
        <v/>
      </c>
      <c r="Q140" s="101" t="str">
        <f t="shared" si="89"/>
        <v/>
      </c>
      <c r="R140" s="101" t="str">
        <f t="shared" si="90"/>
        <v/>
      </c>
      <c r="S140" s="101" t="str">
        <f t="shared" si="91"/>
        <v/>
      </c>
      <c r="T140" s="101" t="str">
        <f t="shared" si="92"/>
        <v/>
      </c>
      <c r="U140" s="329"/>
      <c r="V140" s="107" t="str">
        <f t="shared" si="93"/>
        <v>{"description":"[英数] J, K &amp; B → 《》","conditions":[{"type":"variable_if","name":"USC","value":2},{"type":"variable_unless","name":"KC_J","value":0},{"type":"variable_unless","name":"KC_K","value":0}],"from":{"key_code":"b","modifiers":{"optional":["caps_lock"]}},"to":[{"key_code":"delete_or_backspace"},{"key_code":"delete_or_backspace"},{"key_code":"b","modifiers":["shift","option"]},{"key_code":"3"},{"key_code":"0"},{"key_code":"0"},{"key_code":"a"},{"key_code":"3"},{"key_code":"0"},{"key_code":"0"},{"key_code":"b"},{"key_code":"lang2"},{"key_code":"b","modifiers":["control"]},{"set_variable":{"name":"KC_B","value":1}},{"set_variable":{"name":"USC","value":0}}],"to_after_key_up":[{"set_variable":{"name":"KC_B","value":0}}],"type":"basic"},{"conditions":[{"type":"variable_unless","name":"USC","value":0},{"type":"variable_unless","name":"KC_J","value":0},{"type":"variable_unless","name":"KC_K","value":0}],"from":{"key_code":"b","modifiers":{"optional":["caps_lock"]}},"to":[{"key_code":"delete_or_backspace"},{"key_code":"b","modifiers":["shift","option"]},{"key_code":"3"},{"key_code":"0"},{"key_code":"0"},{"key_code":"a"},{"key_code":"3"},{"key_code":"0"},{"key_code":"0"},{"key_code":"b"},{"key_code":"lang2"},{"key_code":"b","modifiers":["control"]},{"set_variable":{"name":"KC_B","value":1}},{"set_variable":{"name":"USC","value":0}}],"to_after_key_up":[{"set_variable":{"name":"KC_B","value":0}}],"type":"basic"},{"conditions":[{"type":"variable_unless","name":"KC_J","value":0},{"type":"variable_unless","name":"KC_K","value":0}],"from":{"key_code":"b","modifiers":{"optional":["caps_lock"]}},"to":[{"key_code":"b","modifiers":["shift","option"]},{"key_code":"3"},{"key_code":"0"},{"key_code":"0"},{"key_code":"a"},{"key_code":"3"},{"key_code":"0"},{"key_code":"0"},{"key_code":"b"},{"key_code":"lang2"},{"key_code":"b","modifiers":["control"]},{"set_variable":{"name":"KC_B","value":1}},{"set_variable":{"name":"USC","value":0}}],"to_after_key_up":[{"set_variable":{"name":"KC_B","value":0}}],"type":"basic"},</v>
      </c>
      <c r="W140" s="101" t="str">
        <f t="shared" si="94"/>
        <v>{"conditions":[{"type":"variable_if","name":"USC","value":2},{"type":"variable_unless","name":"KC_J","value":0},{"type":"variable_unless","name":"KC_B","value":0}],"from":{"key_code":"k","modifiers":{"optional":["caps_lock"]}},"to":[{"key_code":"delete_or_backspace"},{"key_code":"delete_or_backspace"},{"key_code":"b","modifiers":["shift","option"]},{"key_code":"3"},{"key_code":"0"},{"key_code":"0"},{"key_code":"a"},{"key_code":"3"},{"key_code":"0"},{"key_code":"0"},{"key_code":"b"},{"key_code":"lang2"},{"key_code":"b","modifiers":["control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B","value":0}],"from":{"key_code":"k","modifiers":{"optional":["caps_lock"]}},"to":[{"key_code":"delete_or_backspace"},{"key_code":"b","modifiers":["shift","option"]},{"key_code":"3"},{"key_code":"0"},{"key_code":"0"},{"key_code":"a"},{"key_code":"3"},{"key_code":"0"},{"key_code":"0"},{"key_code":"b"},{"key_code":"lang2"},{"key_code":"b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B","value":0}],"from":{"key_code":"k","modifiers":{"optional":["caps_lock"]}},"to":[{"key_code":"b","modifiers":["shift","option"]},{"key_code":"3"},{"key_code":"0"},{"key_code":"0"},{"key_code":"a"},{"key_code":"3"},{"key_code":"0"},{"key_code":"0"},{"key_code":"b"},{"key_code":"lang2"},{"key_code":"b","modifiers":["control"]},{"set_variable":{"name":"KC_K","value":1}},{"set_variable":{"name":"USC","value":0}}],"to_after_key_up":[{"set_variable":{"name":"KC_K","value":0}}],"type":"basic"},</v>
      </c>
      <c r="X140" s="101" t="str">
        <f t="shared" si="95"/>
        <v>{"conditions":[{"type":"variable_if","name":"USC","value":2},{"type":"variable_unless","name":"KC_K","value":0},{"type":"variable_unless","name":"KC_B","value":0}],"from":{"key_code":"j","modifiers":{"optional":["caps_lock"]}},"to":[{"key_code":"delete_or_backspace"},{"key_code":"delete_or_backspace"},{"key_code":"b","modifiers":["shift","option"]},{"key_code":"3"},{"key_code":"0"},{"key_code":"0"},{"key_code":"a"},{"key_code":"3"},{"key_code":"0"},{"key_code":"0"},{"key_code":"b"},{"key_code":"lang2"},{"key_code":"b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B","value":0}],"from":{"key_code":"j","modifiers":{"optional":["caps_lock"]}},"to":[{"key_code":"delete_or_backspace"},{"key_code":"b","modifiers":["shift","option"]},{"key_code":"3"},{"key_code":"0"},{"key_code":"0"},{"key_code":"a"},{"key_code":"3"},{"key_code":"0"},{"key_code":"0"},{"key_code":"b"},{"key_code":"lang2"},{"key_code":"b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B","value":0}],"from":{"key_code":"j","modifiers":{"optional":["caps_lock"]}},"to":[{"key_code":"b","modifiers":["shift","option"]},{"key_code":"3"},{"key_code":"0"},{"key_code":"0"},{"key_code":"a"},{"key_code":"3"},{"key_code":"0"},{"key_code":"0"},{"key_code":"b"},{"key_code":"lang2"},{"key_code":"b","modifiers":["control"]},{"set_variable":{"name":"KC_J","value":1}},{"set_variable":{"name":"USC","value":0}}],"to_after_key_up":[{"set_variable":{"name":"KC_J","value":0}}],"type":"basic"},</v>
      </c>
      <c r="Y140" s="108" t="str">
        <f>IF(AND($AT140&lt;&gt;"",$AB140=1),_xlfn.CONCAT(Y$3,PROPER(_xlfn.XLOOKUP($AZ140,入力キー,入力コード)),IF(OR($BK140="",$BK140=$BI140),_xlfn.CONCAT(Y$4,IF($AZ140=_xlfn.XLOOKUP($AZ140,仮想キートップ,入力キー),Y$7,Y$10),_xlfn.XLOOKUP($AZ140,仮想キートップ,入力コード),Y$13,$BI140,Y$14,_xlfn.XLOOKUP($AZ140,仮想キートップ,キー位置),Y$15,_xlfn.XLOOKUP($AZ140,仮想キートップ,キー位置),Y$17,IF($AZ140=_xlfn.XLOOKUP($AZ140,仮想キートップ,入力キー),Y$12,Y$11),_xlfn.XLOOKUP($AZ140,仮想キートップ,入力コード),Y$13,$BI140,Y$14,_xlfn.XLOOKUP($AZ140,仮想キートップ,キー位置),Y$16,_xlfn.XLOOKUP($AZ140,仮想キートップ,キー位置),IF(COUNTA($AT140:$AT$352)&gt;1,Y$17,Y$18)),_xlfn.CONCAT(Y$4,Y$6,IF($AZ140=_xlfn.XLOOKUP($AZ140,仮想キートップ,入力キー),Y$7,Y$10),_xlfn.XLOOKUP($AZ140,仮想キートップ,入力コード),Y$13,$BI140,Y$14,_xlfn.XLOOKUP($AZ140,仮想キートップ,キー位置),Y$15,_xlfn.XLOOKUP($AZ140,仮想キートップ,キー位置),Y$17,IF($AZ140=_xlfn.XLOOKUP($AZ140,仮想キートップ,入力キー),Y$8,Y$9),_xlfn.XLOOKUP($AZ140,仮想キートップ,入力コード),Y$13,$BI140,Y$14,_xlfn.XLOOKUP($AZ140,仮想キートップ,キー位置),Y$16,_xlfn.XLOOKUP($AZ140,仮想キートップ,キー位置),Y$17,Y$5,IF($AZ140=_xlfn.XLOOKUP($AZ140,仮想キートップ,入力キー),Y$7,Y$10),_xlfn.XLOOKUP($AZ140,仮想キートップ,入力コード),Y$13,$BK140,Y$14,_xlfn.XLOOKUP($AZ140,仮想キートップ,キー位置),Y$15,_xlfn.XLOOKUP($AZ140,仮想キートップ,キー位置),Y$17,IF($AZ140=_xlfn.XLOOKUP($AZ140,仮想キートップ,入力キー),Y$12,Y$11),_xlfn.XLOOKUP($AZ140,仮想キートップ,入力コード),Y$13,$BK140,Y$14,_xlfn.XLOOKUP($AZ140,仮想キートップ,キー位置),Y$16,_xlfn.XLOOKUP($AZ140,仮想キートップ,キー位置),IF(COUNTA($AT140:$AT$352)&gt;1,Y$17,Y$18)))),"")</f>
        <v/>
      </c>
      <c r="Z140" s="325"/>
      <c r="AB140" s="28">
        <f t="shared" si="96"/>
        <v>3</v>
      </c>
      <c r="AC140" s="27" t="str">
        <f t="shared" si="97"/>
        <v>A</v>
      </c>
      <c r="AD140" s="27">
        <f t="shared" si="98"/>
        <v>1</v>
      </c>
      <c r="AE140" s="27">
        <f t="shared" si="99"/>
        <v>0</v>
      </c>
      <c r="AF140" s="34">
        <f t="shared" si="100"/>
        <v>2205465706496</v>
      </c>
      <c r="AG140" s="203">
        <f t="shared" si="101"/>
        <v>0</v>
      </c>
      <c r="AH140" s="90"/>
      <c r="AI140" s="466">
        <f t="shared" si="102"/>
        <v>6442450944</v>
      </c>
      <c r="AJ140" s="57" t="str">
        <f t="shared" si="103"/>
        <v/>
      </c>
      <c r="AK140" s="58">
        <f t="shared" si="104"/>
        <v>0</v>
      </c>
      <c r="AL140" s="56">
        <f t="shared" si="105"/>
        <v>2201170739200</v>
      </c>
      <c r="AM140" s="57" t="str">
        <f t="shared" si="106"/>
        <v>ぞ</v>
      </c>
      <c r="AN140" s="55">
        <f t="shared" si="107"/>
        <v>1</v>
      </c>
      <c r="AO140" s="466">
        <f t="shared" si="108"/>
        <v>2203318222848</v>
      </c>
      <c r="AP140" s="57" t="str">
        <f t="shared" si="109"/>
        <v/>
      </c>
      <c r="AQ140" s="58">
        <f t="shared" si="110"/>
        <v>0</v>
      </c>
      <c r="AR140" s="90"/>
      <c r="AS140" s="131">
        <v>417</v>
      </c>
      <c r="AT140" s="4" t="s">
        <v>296</v>
      </c>
      <c r="AU140" s="389"/>
      <c r="AV140" s="389"/>
      <c r="AW140" s="13"/>
      <c r="AX140" s="4" t="s">
        <v>296</v>
      </c>
      <c r="AY140" s="16"/>
      <c r="AZ140" s="16" t="s">
        <v>67</v>
      </c>
      <c r="BA140" s="16" t="s">
        <v>69</v>
      </c>
      <c r="BB140" s="115" t="s">
        <v>92</v>
      </c>
      <c r="BC140" s="26"/>
      <c r="BD140" s="6" t="s">
        <v>1038</v>
      </c>
      <c r="BE140" s="7" t="s">
        <v>1039</v>
      </c>
      <c r="BF140" s="15" t="s">
        <v>1107</v>
      </c>
      <c r="BG140" s="140" t="str">
        <f t="shared" si="111"/>
        <v>{"key_code":"b","modifiers":["shift","option"]},{"key_code":"3"},{"key_code":"0"},{"key_code":"0"},{"key_code":"a"},{"key_code":"3"},{"key_code":"0"},{"key_code":"0"},{"key_code":"b"},{"key_code":"lang1"},{"key_code":"b","modifiers":["control"]}</v>
      </c>
      <c r="BH140" s="98" t="s">
        <v>1113</v>
      </c>
      <c r="BI140" s="140" t="str">
        <f t="shared" si="112"/>
        <v>{"key_code":"b","modifiers":["shift","option"]},{"key_code":"3"},{"key_code":"0"},{"key_code":"0"},{"key_code":"a"},{"key_code":"3"},{"key_code":"0"},{"key_code":"0"},{"key_code":"b"},{"key_code":"lang2"},{"key_code":"b","modifiers":["control"]}</v>
      </c>
      <c r="BJ140" s="370"/>
      <c r="BK140" s="371"/>
    </row>
    <row r="141" spans="1:63" ht="42">
      <c r="A141" s="328"/>
      <c r="B141" s="329"/>
      <c r="C141" s="338"/>
      <c r="D141" s="339"/>
      <c r="E141" s="334"/>
      <c r="F141" s="233" t="str">
        <f t="shared" si="78"/>
        <v>{"description":"と, か &amp; 右 → ▲Home","conditions":[{"type":"variable_if","name":"USC","value":2},{"type":"variable_unless","name":"KC_D","value":0},{"type":"variable_unless","name":"KC_F","value":0}],"from":{"key_code":"y","modifiers":{"optional":["caps_lock"]}},"to":[{"key_code":"delete_or_backspace"},{"key_code":"delete_or_backspace"},{"key_code":"a","modifiers":["control"]},{"set_variable":{"name":"KC_Y","value":1}},{"set_variable":{"name":"USC","value":0}}],"to_after_key_up":[{"set_variable":{"name":"KC_Y","value":0}}],"type":"basic"},{"conditions":[{"type":"variable_unless","name":"USC","value":0},{"type":"variable_unless","name":"KC_D","value":0},{"type":"variable_unless","name":"KC_F","value":0}],"from":{"key_code":"y","modifiers":{"optional":["caps_lock"]}},"to":[{"key_code":"delete_or_backspace"},{"key_code":"a","modifiers":["control"]},{"set_variable":{"name":"KC_Y","value":1}},{"set_variable":{"name":"USC","value":0}}],"to_after_key_up":[{"set_variable":{"name":"KC_Y","value":0}}],"type":"basic"},{"conditions":[{"type":"variable_unless","name":"KC_D","value":0},{"type":"variable_unless","name":"KC_F","value":0}],"from":{"key_code":"y","modifiers":{"optional":["caps_lock"]}},"to":[{"key_code":"a","modifiers":["control"]},{"set_variable":{"name":"KC_Y","value":1}},{"set_variable":{"name":"USC","value":0}}],"to_after_key_up":[{"set_variable":{"name":"KC_Y","value":0}}],"type":"basic"},</v>
      </c>
      <c r="G141" s="101" t="str">
        <f t="shared" si="79"/>
        <v>{"conditions":[{"type":"variable_if","name":"USC","value":2},{"type":"variable_unless","name":"KC_D","value":0},{"type":"variable_unless","name":"KC_Y","value":0}],"from":{"key_code":"f","modifiers":{"optional":["caps_lock"]}},"to":[{"key_code":"delete_or_backspace"},{"key_code":"delete_or_backspace"},{"key_code":"a","modifiers":["control"]},{"set_variable":{"name":"KC_F","value":1}},{"set_variable":{"name":"USC","value":0}}],"to_after_key_up":[{"set_variable":{"name":"KC_F","value":0}}],"type":"basic"},{"conditions":[{"type":"variable_unless","name":"USC","value":0},{"type":"variable_unless","name":"KC_D","value":0},{"type":"variable_unless","name":"KC_Y","value":0}],"from":{"key_code":"f","modifiers":{"optional":["caps_lock"]}},"to":[{"key_code":"delete_or_backspace"},{"key_code":"a","modifiers":["control"]},{"set_variable":{"name":"KC_F","value":1}},{"set_variable":{"name":"USC","value":0}}],"to_after_key_up":[{"set_variable":{"name":"KC_F","value":0}}],"type":"basic"},{"conditions":[{"type":"variable_unless","name":"KC_D","value":0},{"type":"variable_unless","name":"KC_Y","value":0}],"from":{"key_code":"f","modifiers":{"optional":["caps_lock"]}},"to":[{"key_code":"a","modifiers":["control"]},{"set_variable":{"name":"KC_F","value":1}},{"set_variable":{"name":"USC","value":0}}],"to_after_key_up":[{"set_variable":{"name":"KC_F","value":0}}],"type":"basic"},</v>
      </c>
      <c r="H141" s="101" t="str">
        <f t="shared" si="80"/>
        <v>{"conditions":[{"type":"variable_if","name":"USC","value":2},{"type":"variable_unless","name":"KC_F","value":0},{"type":"variable_unless","name":"KC_Y","value":0}],"from":{"key_code":"d","modifiers":{"optional":["caps_lock"]}},"to":[{"key_code":"delete_or_backspace"},{"key_code":"delete_or_backspace"},{"key_code":"a","modifiers":["control"]},{"set_variable":{"name":"KC_D","value":1}},{"set_variable":{"name":"USC","value":0}}],"to_after_key_up":[{"set_variable":{"name":"KC_D","value":0}}],"type":"basic"},{"conditions":[{"type":"variable_unless","name":"USC","value":0},{"type":"variable_unless","name":"KC_F","value":0},{"type":"variable_unless","name":"KC_Y","value":0}],"from":{"key_code":"d","modifiers":{"optional":["caps_lock"]}},"to":[{"key_code":"delete_or_backspace"},{"key_code":"a","modifiers":["control"]},{"set_variable":{"name":"KC_D","value":1}},{"set_variable":{"name":"USC","value":0}}],"to_after_key_up":[{"set_variable":{"name":"KC_D","value":0}}],"type":"basic"},{"conditions":[{"type":"variable_unless","name":"KC_F","value":0},{"type":"variable_unless","name":"KC_Y","value":0}],"from":{"key_code":"d","modifiers":{"optional":["caps_lock"]}},"to":[{"key_code":"a","modifiers":["control"]},{"set_variable":{"name":"KC_D","value":1}},{"set_variable":{"name":"USC","value":0}}],"to_after_key_up":[{"set_variable":{"name":"KC_D","value":0}}],"type":"basic"},</v>
      </c>
      <c r="I141" s="101" t="str">
        <f t="shared" si="81"/>
        <v/>
      </c>
      <c r="J141" s="101" t="str">
        <f t="shared" si="82"/>
        <v/>
      </c>
      <c r="K141" s="101" t="str">
        <f t="shared" si="83"/>
        <v/>
      </c>
      <c r="L141" s="101" t="str">
        <f t="shared" si="84"/>
        <v/>
      </c>
      <c r="M141" s="101" t="str">
        <f t="shared" si="85"/>
        <v/>
      </c>
      <c r="N141" s="101" t="str">
        <f t="shared" si="86"/>
        <v/>
      </c>
      <c r="O141" s="101" t="str">
        <f t="shared" si="87"/>
        <v/>
      </c>
      <c r="P141" s="101" t="str">
        <f t="shared" si="88"/>
        <v/>
      </c>
      <c r="Q141" s="101" t="str">
        <f t="shared" si="89"/>
        <v/>
      </c>
      <c r="R141" s="101" t="str">
        <f t="shared" si="90"/>
        <v/>
      </c>
      <c r="S141" s="101" t="str">
        <f t="shared" si="91"/>
        <v/>
      </c>
      <c r="T141" s="101" t="str">
        <f t="shared" si="92"/>
        <v/>
      </c>
      <c r="U141" s="329"/>
      <c r="V141" s="107" t="str">
        <f t="shared" si="93"/>
        <v/>
      </c>
      <c r="W141" s="101" t="str">
        <f t="shared" si="94"/>
        <v/>
      </c>
      <c r="X141" s="101" t="str">
        <f t="shared" si="95"/>
        <v/>
      </c>
      <c r="Y141" s="108" t="str">
        <f>IF(AND($AT141&lt;&gt;"",$AB141=1),_xlfn.CONCAT(Y$3,PROPER(_xlfn.XLOOKUP($AZ141,入力キー,入力コード)),IF(OR($BK141="",$BK141=$BI141),_xlfn.CONCAT(Y$4,IF($AZ141=_xlfn.XLOOKUP($AZ141,仮想キートップ,入力キー),Y$7,Y$10),_xlfn.XLOOKUP($AZ141,仮想キートップ,入力コード),Y$13,$BI141,Y$14,_xlfn.XLOOKUP($AZ141,仮想キートップ,キー位置),Y$15,_xlfn.XLOOKUP($AZ141,仮想キートップ,キー位置),Y$17,IF($AZ141=_xlfn.XLOOKUP($AZ141,仮想キートップ,入力キー),Y$12,Y$11),_xlfn.XLOOKUP($AZ141,仮想キートップ,入力コード),Y$13,$BI141,Y$14,_xlfn.XLOOKUP($AZ141,仮想キートップ,キー位置),Y$16,_xlfn.XLOOKUP($AZ141,仮想キートップ,キー位置),IF(COUNTA($AT141:$AT$352)&gt;1,Y$17,Y$18)),_xlfn.CONCAT(Y$4,Y$6,IF($AZ141=_xlfn.XLOOKUP($AZ141,仮想キートップ,入力キー),Y$7,Y$10),_xlfn.XLOOKUP($AZ141,仮想キートップ,入力コード),Y$13,$BI141,Y$14,_xlfn.XLOOKUP($AZ141,仮想キートップ,キー位置),Y$15,_xlfn.XLOOKUP($AZ141,仮想キートップ,キー位置),Y$17,IF($AZ141=_xlfn.XLOOKUP($AZ141,仮想キートップ,入力キー),Y$8,Y$9),_xlfn.XLOOKUP($AZ141,仮想キートップ,入力コード),Y$13,$BI141,Y$14,_xlfn.XLOOKUP($AZ141,仮想キートップ,キー位置),Y$16,_xlfn.XLOOKUP($AZ141,仮想キートップ,キー位置),Y$17,Y$5,IF($AZ141=_xlfn.XLOOKUP($AZ141,仮想キートップ,入力キー),Y$7,Y$10),_xlfn.XLOOKUP($AZ141,仮想キートップ,入力コード),Y$13,$BK141,Y$14,_xlfn.XLOOKUP($AZ141,仮想キートップ,キー位置),Y$15,_xlfn.XLOOKUP($AZ141,仮想キートップ,キー位置),Y$17,IF($AZ141=_xlfn.XLOOKUP($AZ141,仮想キートップ,入力キー),Y$12,Y$11),_xlfn.XLOOKUP($AZ141,仮想キートップ,入力コード),Y$13,$BK141,Y$14,_xlfn.XLOOKUP($AZ141,仮想キートップ,キー位置),Y$16,_xlfn.XLOOKUP($AZ141,仮想キートップ,キー位置),IF(COUNTA($AT141:$AT$352)&gt;1,Y$17,Y$18)))),"")</f>
        <v/>
      </c>
      <c r="Z141" s="325"/>
      <c r="AB141" s="28">
        <f t="shared" si="96"/>
        <v>3</v>
      </c>
      <c r="AC141" s="27" t="str">
        <f t="shared" si="97"/>
        <v>A</v>
      </c>
      <c r="AD141" s="27">
        <f t="shared" si="98"/>
        <v>1</v>
      </c>
      <c r="AE141" s="27">
        <f t="shared" si="99"/>
        <v>0</v>
      </c>
      <c r="AF141" s="34">
        <f t="shared" si="100"/>
        <v>402915328</v>
      </c>
      <c r="AG141" s="203">
        <f t="shared" si="101"/>
        <v>0</v>
      </c>
      <c r="AH141" s="90"/>
      <c r="AI141" s="466">
        <f t="shared" si="102"/>
        <v>402653184</v>
      </c>
      <c r="AJ141" s="57" t="str">
        <f t="shared" si="103"/>
        <v/>
      </c>
      <c r="AK141" s="58">
        <f t="shared" si="104"/>
        <v>0</v>
      </c>
      <c r="AL141" s="56">
        <f t="shared" si="105"/>
        <v>134479872</v>
      </c>
      <c r="AM141" s="57" t="str">
        <f t="shared" si="106"/>
        <v/>
      </c>
      <c r="AN141" s="55">
        <f t="shared" si="107"/>
        <v>0</v>
      </c>
      <c r="AO141" s="466">
        <f t="shared" si="108"/>
        <v>268697600</v>
      </c>
      <c r="AP141" s="57" t="str">
        <f t="shared" si="109"/>
        <v/>
      </c>
      <c r="AQ141" s="58">
        <f t="shared" si="110"/>
        <v>0</v>
      </c>
      <c r="AR141" s="90"/>
      <c r="AS141" s="131">
        <v>418</v>
      </c>
      <c r="AT141" s="4" t="s">
        <v>296</v>
      </c>
      <c r="AU141" s="389"/>
      <c r="AV141" s="389"/>
      <c r="AW141" s="13"/>
      <c r="AX141" s="4" t="s">
        <v>296</v>
      </c>
      <c r="AY141" s="16"/>
      <c r="AZ141" s="16" t="s">
        <v>60</v>
      </c>
      <c r="BA141" s="16" t="s">
        <v>62</v>
      </c>
      <c r="BB141" s="115" t="s">
        <v>33</v>
      </c>
      <c r="BC141" s="26"/>
      <c r="BD141" s="6" t="s">
        <v>324</v>
      </c>
      <c r="BE141" s="7" t="s">
        <v>325</v>
      </c>
      <c r="BF141" s="15" t="s">
        <v>973</v>
      </c>
      <c r="BG141" s="140" t="str">
        <f t="shared" si="111"/>
        <v>{"key_code":"a","modifiers":["control"]}</v>
      </c>
      <c r="BH141" s="98"/>
      <c r="BI141" s="140" t="str">
        <f t="shared" si="112"/>
        <v>{"key_code":"a","modifiers":["control"]}</v>
      </c>
      <c r="BJ141" s="370"/>
      <c r="BK141" s="371"/>
    </row>
    <row r="142" spans="1:63" ht="42">
      <c r="A142" s="328"/>
      <c r="B142" s="329"/>
      <c r="C142" s="338"/>
      <c r="D142" s="339"/>
      <c r="E142" s="334"/>
      <c r="F142" s="233" t="str">
        <f t="shared" si="78"/>
        <v>{"description":"と, か &amp; BS → 末消▼","conditions":[{"type":"variable_if","name":"USC","value":2},{"type":"variable_unless","name":"KC_D","value":0},{"type":"variable_unless","name":"KC_F","value":0}],"from":{"key_code":"u","modifiers":{"optional":["caps_lock"]}},"to":[{"key_code":"delete_or_backspace"},{"key_code":"delete_or_backspace"},{"key_code":"k","modifiers":["control"]},{"set_variable":{"name":"KC_U","value":1}},{"set_variable":{"name":"USC","value":0}}],"to_after_key_up":[{"set_variable":{"name":"KC_U","value":0}}],"type":"basic"},{"conditions":[{"type":"variable_unless","name":"USC","value":0},{"type":"variable_unless","name":"KC_D","value":0},{"type":"variable_unless","name":"KC_F","value":0}],"from":{"key_code":"u","modifiers":{"optional":["caps_lock"]}},"to":[{"key_code":"delete_or_backspace"},{"key_code":"k","modifiers":["control"]},{"set_variable":{"name":"KC_U","value":1}},{"set_variable":{"name":"USC","value":0}}],"to_after_key_up":[{"set_variable":{"name":"KC_U","value":0}}],"type":"basic"},{"conditions":[{"type":"variable_unless","name":"KC_D","value":0},{"type":"variable_unless","name":"KC_F","value":0}],"from":{"key_code":"u","modifiers":{"optional":["caps_lock"]}},"to":[{"key_code":"k","modifiers":["control"]},{"set_variable":{"name":"KC_U","value":1}},{"set_variable":{"name":"USC","value":0}}],"to_after_key_up":[{"set_variable":{"name":"KC_U","value":0}}],"type":"basic"},</v>
      </c>
      <c r="G142" s="101" t="str">
        <f t="shared" si="79"/>
        <v>{"conditions":[{"type":"variable_if","name":"USC","value":2},{"type":"variable_unless","name":"KC_D","value":0},{"type":"variable_unless","name":"KC_U","value":0}],"from":{"key_code":"f","modifiers":{"optional":["caps_lock"]}},"to":[{"key_code":"delete_or_backspace"},{"key_code":"delete_or_backspace"},{"key_code":"k","modifiers":["control"]},{"set_variable":{"name":"KC_F","value":1}},{"set_variable":{"name":"USC","value":0}}],"to_after_key_up":[{"set_variable":{"name":"KC_F","value":0}}],"type":"basic"},{"conditions":[{"type":"variable_unless","name":"USC","value":0},{"type":"variable_unless","name":"KC_D","value":0},{"type":"variable_unless","name":"KC_U","value":0}],"from":{"key_code":"f","modifiers":{"optional":["caps_lock"]}},"to":[{"key_code":"delete_or_backspace"},{"key_code":"k","modifiers":["control"]},{"set_variable":{"name":"KC_F","value":1}},{"set_variable":{"name":"USC","value":0}}],"to_after_key_up":[{"set_variable":{"name":"KC_F","value":0}}],"type":"basic"},{"conditions":[{"type":"variable_unless","name":"KC_D","value":0},{"type":"variable_unless","name":"KC_U","value":0}],"from":{"key_code":"f","modifiers":{"optional":["caps_lock"]}},"to":[{"key_code":"k","modifiers":["control"]},{"set_variable":{"name":"KC_F","value":1}},{"set_variable":{"name":"USC","value":0}}],"to_after_key_up":[{"set_variable":{"name":"KC_F","value":0}}],"type":"basic"},</v>
      </c>
      <c r="H142" s="101" t="str">
        <f t="shared" si="80"/>
        <v>{"conditions":[{"type":"variable_if","name":"USC","value":2},{"type":"variable_unless","name":"KC_F","value":0},{"type":"variable_unless","name":"KC_U","value":0}],"from":{"key_code":"d","modifiers":{"optional":["caps_lock"]}},"to":[{"key_code":"delete_or_backspace"},{"key_code":"delete_or_backspace"},{"key_code":"k","modifiers":["control"]},{"set_variable":{"name":"KC_D","value":1}},{"set_variable":{"name":"USC","value":0}}],"to_after_key_up":[{"set_variable":{"name":"KC_D","value":0}}],"type":"basic"},{"conditions":[{"type":"variable_unless","name":"USC","value":0},{"type":"variable_unless","name":"KC_F","value":0},{"type":"variable_unless","name":"KC_U","value":0}],"from":{"key_code":"d","modifiers":{"optional":["caps_lock"]}},"to":[{"key_code":"delete_or_backspace"},{"key_code":"k","modifiers":["control"]},{"set_variable":{"name":"KC_D","value":1}},{"set_variable":{"name":"USC","value":0}}],"to_after_key_up":[{"set_variable":{"name":"KC_D","value":0}}],"type":"basic"},{"conditions":[{"type":"variable_unless","name":"KC_F","value":0},{"type":"variable_unless","name":"KC_U","value":0}],"from":{"key_code":"d","modifiers":{"optional":["caps_lock"]}},"to":[{"key_code":"k","modifiers":["control"]},{"set_variable":{"name":"KC_D","value":1}},{"set_variable":{"name":"USC","value":0}}],"to_after_key_up":[{"set_variable":{"name":"KC_D","value":0}}],"type":"basic"},</v>
      </c>
      <c r="I142" s="101" t="str">
        <f t="shared" si="81"/>
        <v/>
      </c>
      <c r="J142" s="101" t="str">
        <f t="shared" si="82"/>
        <v/>
      </c>
      <c r="K142" s="101" t="str">
        <f t="shared" si="83"/>
        <v/>
      </c>
      <c r="L142" s="101" t="str">
        <f t="shared" si="84"/>
        <v/>
      </c>
      <c r="M142" s="101" t="str">
        <f t="shared" si="85"/>
        <v/>
      </c>
      <c r="N142" s="101" t="str">
        <f t="shared" si="86"/>
        <v/>
      </c>
      <c r="O142" s="101" t="str">
        <f t="shared" si="87"/>
        <v/>
      </c>
      <c r="P142" s="101" t="str">
        <f t="shared" si="88"/>
        <v/>
      </c>
      <c r="Q142" s="101" t="str">
        <f t="shared" si="89"/>
        <v/>
      </c>
      <c r="R142" s="101" t="str">
        <f t="shared" si="90"/>
        <v/>
      </c>
      <c r="S142" s="101" t="str">
        <f t="shared" si="91"/>
        <v/>
      </c>
      <c r="T142" s="101" t="str">
        <f t="shared" si="92"/>
        <v/>
      </c>
      <c r="U142" s="329"/>
      <c r="V142" s="107" t="str">
        <f t="shared" si="93"/>
        <v/>
      </c>
      <c r="W142" s="101" t="str">
        <f t="shared" si="94"/>
        <v/>
      </c>
      <c r="X142" s="101" t="str">
        <f t="shared" si="95"/>
        <v/>
      </c>
      <c r="Y142" s="108" t="str">
        <f>IF(AND($AT142&lt;&gt;"",$AB142=1),_xlfn.CONCAT(Y$3,PROPER(_xlfn.XLOOKUP($AZ142,入力キー,入力コード)),IF(OR($BK142="",$BK142=$BI142),_xlfn.CONCAT(Y$4,IF($AZ142=_xlfn.XLOOKUP($AZ142,仮想キートップ,入力キー),Y$7,Y$10),_xlfn.XLOOKUP($AZ142,仮想キートップ,入力コード),Y$13,$BI142,Y$14,_xlfn.XLOOKUP($AZ142,仮想キートップ,キー位置),Y$15,_xlfn.XLOOKUP($AZ142,仮想キートップ,キー位置),Y$17,IF($AZ142=_xlfn.XLOOKUP($AZ142,仮想キートップ,入力キー),Y$12,Y$11),_xlfn.XLOOKUP($AZ142,仮想キートップ,入力コード),Y$13,$BI142,Y$14,_xlfn.XLOOKUP($AZ142,仮想キートップ,キー位置),Y$16,_xlfn.XLOOKUP($AZ142,仮想キートップ,キー位置),IF(COUNTA($AT142:$AT$352)&gt;1,Y$17,Y$18)),_xlfn.CONCAT(Y$4,Y$6,IF($AZ142=_xlfn.XLOOKUP($AZ142,仮想キートップ,入力キー),Y$7,Y$10),_xlfn.XLOOKUP($AZ142,仮想キートップ,入力コード),Y$13,$BI142,Y$14,_xlfn.XLOOKUP($AZ142,仮想キートップ,キー位置),Y$15,_xlfn.XLOOKUP($AZ142,仮想キートップ,キー位置),Y$17,IF($AZ142=_xlfn.XLOOKUP($AZ142,仮想キートップ,入力キー),Y$8,Y$9),_xlfn.XLOOKUP($AZ142,仮想キートップ,入力コード),Y$13,$BI142,Y$14,_xlfn.XLOOKUP($AZ142,仮想キートップ,キー位置),Y$16,_xlfn.XLOOKUP($AZ142,仮想キートップ,キー位置),Y$17,Y$5,IF($AZ142=_xlfn.XLOOKUP($AZ142,仮想キートップ,入力キー),Y$7,Y$10),_xlfn.XLOOKUP($AZ142,仮想キートップ,入力コード),Y$13,$BK142,Y$14,_xlfn.XLOOKUP($AZ142,仮想キートップ,キー位置),Y$15,_xlfn.XLOOKUP($AZ142,仮想キートップ,キー位置),Y$17,IF($AZ142=_xlfn.XLOOKUP($AZ142,仮想キートップ,入力キー),Y$12,Y$11),_xlfn.XLOOKUP($AZ142,仮想キートップ,入力コード),Y$13,$BK142,Y$14,_xlfn.XLOOKUP($AZ142,仮想キートップ,キー位置),Y$16,_xlfn.XLOOKUP($AZ142,仮想キートップ,キー位置),IF(COUNTA($AT142:$AT$352)&gt;1,Y$17,Y$18)))),"")</f>
        <v/>
      </c>
      <c r="Z142" s="325"/>
      <c r="AB142" s="28">
        <f t="shared" si="96"/>
        <v>3</v>
      </c>
      <c r="AC142" s="27" t="str">
        <f t="shared" si="97"/>
        <v>A</v>
      </c>
      <c r="AD142" s="27">
        <f t="shared" si="98"/>
        <v>1</v>
      </c>
      <c r="AE142" s="27">
        <f t="shared" si="99"/>
        <v>0</v>
      </c>
      <c r="AF142" s="34">
        <f t="shared" si="100"/>
        <v>403177472</v>
      </c>
      <c r="AG142" s="203">
        <f t="shared" si="101"/>
        <v>0</v>
      </c>
      <c r="AH142" s="90"/>
      <c r="AI142" s="466">
        <f t="shared" si="102"/>
        <v>402653184</v>
      </c>
      <c r="AJ142" s="57" t="str">
        <f t="shared" si="103"/>
        <v/>
      </c>
      <c r="AK142" s="58">
        <f t="shared" si="104"/>
        <v>0</v>
      </c>
      <c r="AL142" s="56">
        <f t="shared" si="105"/>
        <v>134742016</v>
      </c>
      <c r="AM142" s="57" t="str">
        <f t="shared" si="106"/>
        <v/>
      </c>
      <c r="AN142" s="55">
        <f t="shared" si="107"/>
        <v>0</v>
      </c>
      <c r="AO142" s="466">
        <f t="shared" si="108"/>
        <v>268959744</v>
      </c>
      <c r="AP142" s="57" t="str">
        <f t="shared" si="109"/>
        <v>ざ</v>
      </c>
      <c r="AQ142" s="58">
        <f t="shared" si="110"/>
        <v>1</v>
      </c>
      <c r="AR142" s="90"/>
      <c r="AS142" s="131">
        <v>419</v>
      </c>
      <c r="AT142" s="4" t="s">
        <v>296</v>
      </c>
      <c r="AU142" s="389"/>
      <c r="AV142" s="389"/>
      <c r="AW142" s="13"/>
      <c r="AX142" s="4" t="s">
        <v>296</v>
      </c>
      <c r="AY142" s="16"/>
      <c r="AZ142" s="16" t="s">
        <v>60</v>
      </c>
      <c r="BA142" s="16" t="s">
        <v>62</v>
      </c>
      <c r="BB142" s="115" t="s">
        <v>35</v>
      </c>
      <c r="BC142" s="26"/>
      <c r="BD142" s="6" t="s">
        <v>1040</v>
      </c>
      <c r="BE142" s="7" t="s">
        <v>326</v>
      </c>
      <c r="BF142" s="15" t="s">
        <v>974</v>
      </c>
      <c r="BG142" s="140" t="str">
        <f t="shared" si="111"/>
        <v>{"key_code":"k","modifiers":["control"]}</v>
      </c>
      <c r="BH142" s="98"/>
      <c r="BI142" s="140" t="str">
        <f t="shared" si="112"/>
        <v>{"key_code":"k","modifiers":["control"]}</v>
      </c>
      <c r="BJ142" s="370"/>
      <c r="BK142" s="371"/>
    </row>
    <row r="143" spans="1:63" ht="21">
      <c r="A143" s="328"/>
      <c r="B143" s="329"/>
      <c r="C143" s="338"/>
      <c r="D143" s="339"/>
      <c r="E143" s="334"/>
      <c r="F143" s="233" t="str">
        <f t="shared" si="78"/>
        <v>{"description":"と, か &amp; る → 再","conditions":[{"type":"variable_if","name":"USC","value":2},{"type":"variable_unless","name":"KC_D","value":0},{"type":"variable_unless","name":"KC_F","value":0}],"from":{"key_code":"i","modifiers":{"optional":["caps_lock"]}},"to":[{"key_code":"delete_or_backspace"},{"key_code":"delete_or_backspace"},{"key_code":"lang1"},{"key_code":"lang1"},{"set_variable":{"name":"KC_I","value":1}},{"set_variable":{"name":"USC","value":0}}],"to_after_key_up":[{"set_variable":{"name":"KC_I","value":0}}],"type":"basic"},{"conditions":[{"type":"variable_unless","name":"USC","value":0},{"type":"variable_unless","name":"KC_D","value":0},{"type":"variable_unless","name":"KC_F","value":0}],"from":{"key_code":"i","modifiers":{"optional":["caps_lock"]}},"to":[{"key_code":"delete_or_backspace"},{"key_code":"lang1"},{"key_code":"lang1"},{"set_variable":{"name":"KC_I","value":1}},{"set_variable":{"name":"USC","value":0}}],"to_after_key_up":[{"set_variable":{"name":"KC_I","value":0}}],"type":"basic"},{"conditions":[{"type":"variable_unless","name":"KC_D","value":0},{"type":"variable_unless","name":"KC_F","value":0}],"from":{"key_code":"i","modifiers":{"optional":["caps_lock"]}},"to":[{"key_code":"lang1"},{"key_code":"lang1"},{"set_variable":{"name":"KC_I","value":1}},{"set_variable":{"name":"USC","value":0}}],"to_after_key_up":[{"set_variable":{"name":"KC_I","value":0}}],"type":"basic"},</v>
      </c>
      <c r="G143" s="101" t="str">
        <f t="shared" si="79"/>
        <v>{"conditions":[{"type":"variable_if","name":"USC","value":2},{"type":"variable_unless","name":"KC_D","value":0},{"type":"variable_unless","name":"KC_I","value":0}],"from":{"key_code":"f","modifiers":{"optional":["caps_lock"]}},"to":[{"key_code":"delete_or_backspace"},{"key_code":"delete_or_backspace"},{"key_code":"lang1"},{"key_code":"lang1"},{"set_variable":{"name":"KC_F","value":1}},{"set_variable":{"name":"USC","value":0}}],"to_after_key_up":[{"set_variable":{"name":"KC_F","value":0}}],"type":"basic"},{"conditions":[{"type":"variable_unless","name":"USC","value":0},{"type":"variable_unless","name":"KC_D","value":0},{"type":"variable_unless","name":"KC_I","value":0}],"from":{"key_code":"f","modifiers":{"optional":["caps_lock"]}},"to":[{"key_code":"delete_or_backspace"},{"key_code":"lang1"},{"key_code":"lang1"},{"set_variable":{"name":"KC_F","value":1}},{"set_variable":{"name":"USC","value":0}}],"to_after_key_up":[{"set_variable":{"name":"KC_F","value":0}}],"type":"basic"},{"conditions":[{"type":"variable_unless","name":"KC_D","value":0},{"type":"variable_unless","name":"KC_I","value":0}],"from":{"key_code":"f","modifiers":{"optional":["caps_lock"]}},"to":[{"key_code":"lang1"},{"key_code":"lang1"},{"set_variable":{"name":"KC_F","value":1}},{"set_variable":{"name":"USC","value":0}}],"to_after_key_up":[{"set_variable":{"name":"KC_F","value":0}}],"type":"basic"},</v>
      </c>
      <c r="H143" s="101" t="str">
        <f t="shared" si="80"/>
        <v>{"conditions":[{"type":"variable_if","name":"USC","value":2},{"type":"variable_unless","name":"KC_F","value":0},{"type":"variable_unless","name":"KC_I","value":0}],"from":{"key_code":"d","modifiers":{"optional":["caps_lock"]}},"to":[{"key_code":"delete_or_backspace"},{"key_code":"delete_or_backspace"},{"key_code":"lang1"},{"key_code":"lang1"},{"set_variable":{"name":"KC_D","value":1}},{"set_variable":{"name":"USC","value":0}}],"to_after_key_up":[{"set_variable":{"name":"KC_D","value":0}}],"type":"basic"},{"conditions":[{"type":"variable_unless","name":"USC","value":0},{"type":"variable_unless","name":"KC_F","value":0},{"type":"variable_unless","name":"KC_I","value":0}],"from":{"key_code":"d","modifiers":{"optional":["caps_lock"]}},"to":[{"key_code":"delete_or_backspace"},{"key_code":"lang1"},{"key_code":"lang1"},{"set_variable":{"name":"KC_D","value":1}},{"set_variable":{"name":"USC","value":0}}],"to_after_key_up":[{"set_variable":{"name":"KC_D","value":0}}],"type":"basic"},{"conditions":[{"type":"variable_unless","name":"KC_F","value":0},{"type":"variable_unless","name":"KC_I","value":0}],"from":{"key_code":"d","modifiers":{"optional":["caps_lock"]}},"to":[{"key_code":"lang1"},{"key_code":"lang1"},{"set_variable":{"name":"KC_D","value":1}},{"set_variable":{"name":"USC","value":0}}],"to_after_key_up":[{"set_variable":{"name":"KC_D","value":0}}],"type":"basic"},</v>
      </c>
      <c r="I143" s="101" t="str">
        <f t="shared" si="81"/>
        <v/>
      </c>
      <c r="J143" s="101" t="str">
        <f t="shared" si="82"/>
        <v/>
      </c>
      <c r="K143" s="101" t="str">
        <f t="shared" si="83"/>
        <v/>
      </c>
      <c r="L143" s="101" t="str">
        <f t="shared" si="84"/>
        <v/>
      </c>
      <c r="M143" s="101" t="str">
        <f t="shared" si="85"/>
        <v/>
      </c>
      <c r="N143" s="101" t="str">
        <f t="shared" si="86"/>
        <v/>
      </c>
      <c r="O143" s="101" t="str">
        <f t="shared" si="87"/>
        <v/>
      </c>
      <c r="P143" s="101" t="str">
        <f t="shared" si="88"/>
        <v/>
      </c>
      <c r="Q143" s="101" t="str">
        <f t="shared" si="89"/>
        <v/>
      </c>
      <c r="R143" s="101" t="str">
        <f t="shared" si="90"/>
        <v/>
      </c>
      <c r="S143" s="101" t="str">
        <f t="shared" si="91"/>
        <v/>
      </c>
      <c r="T143" s="101" t="str">
        <f t="shared" si="92"/>
        <v/>
      </c>
      <c r="U143" s="329"/>
      <c r="V143" s="107" t="str">
        <f t="shared" si="93"/>
        <v/>
      </c>
      <c r="W143" s="101" t="str">
        <f t="shared" si="94"/>
        <v/>
      </c>
      <c r="X143" s="101" t="str">
        <f t="shared" si="95"/>
        <v/>
      </c>
      <c r="Y143" s="108" t="str">
        <f>IF(AND($AT143&lt;&gt;"",$AB143=1),_xlfn.CONCAT(Y$3,PROPER(_xlfn.XLOOKUP($AZ143,入力キー,入力コード)),IF(OR($BK143="",$BK143=$BI143),_xlfn.CONCAT(Y$4,IF($AZ143=_xlfn.XLOOKUP($AZ143,仮想キートップ,入力キー),Y$7,Y$10),_xlfn.XLOOKUP($AZ143,仮想キートップ,入力コード),Y$13,$BI143,Y$14,_xlfn.XLOOKUP($AZ143,仮想キートップ,キー位置),Y$15,_xlfn.XLOOKUP($AZ143,仮想キートップ,キー位置),Y$17,IF($AZ143=_xlfn.XLOOKUP($AZ143,仮想キートップ,入力キー),Y$12,Y$11),_xlfn.XLOOKUP($AZ143,仮想キートップ,入力コード),Y$13,$BI143,Y$14,_xlfn.XLOOKUP($AZ143,仮想キートップ,キー位置),Y$16,_xlfn.XLOOKUP($AZ143,仮想キートップ,キー位置),IF(COUNTA($AT143:$AT$352)&gt;1,Y$17,Y$18)),_xlfn.CONCAT(Y$4,Y$6,IF($AZ143=_xlfn.XLOOKUP($AZ143,仮想キートップ,入力キー),Y$7,Y$10),_xlfn.XLOOKUP($AZ143,仮想キートップ,入力コード),Y$13,$BI143,Y$14,_xlfn.XLOOKUP($AZ143,仮想キートップ,キー位置),Y$15,_xlfn.XLOOKUP($AZ143,仮想キートップ,キー位置),Y$17,IF($AZ143=_xlfn.XLOOKUP($AZ143,仮想キートップ,入力キー),Y$8,Y$9),_xlfn.XLOOKUP($AZ143,仮想キートップ,入力コード),Y$13,$BI143,Y$14,_xlfn.XLOOKUP($AZ143,仮想キートップ,キー位置),Y$16,_xlfn.XLOOKUP($AZ143,仮想キートップ,キー位置),Y$17,Y$5,IF($AZ143=_xlfn.XLOOKUP($AZ143,仮想キートップ,入力キー),Y$7,Y$10),_xlfn.XLOOKUP($AZ143,仮想キートップ,入力コード),Y$13,$BK143,Y$14,_xlfn.XLOOKUP($AZ143,仮想キートップ,キー位置),Y$15,_xlfn.XLOOKUP($AZ143,仮想キートップ,キー位置),Y$17,IF($AZ143=_xlfn.XLOOKUP($AZ143,仮想キートップ,入力キー),Y$12,Y$11),_xlfn.XLOOKUP($AZ143,仮想キートップ,入力コード),Y$13,$BK143,Y$14,_xlfn.XLOOKUP($AZ143,仮想キートップ,キー位置),Y$16,_xlfn.XLOOKUP($AZ143,仮想キートップ,キー位置),IF(COUNTA($AT143:$AT$352)&gt;1,Y$17,Y$18)))),"")</f>
        <v/>
      </c>
      <c r="Z143" s="325"/>
      <c r="AB143" s="28">
        <f t="shared" si="96"/>
        <v>3</v>
      </c>
      <c r="AC143" s="27" t="str">
        <f t="shared" si="97"/>
        <v>A</v>
      </c>
      <c r="AD143" s="27">
        <f t="shared" si="98"/>
        <v>1</v>
      </c>
      <c r="AE143" s="27">
        <f t="shared" si="99"/>
        <v>0</v>
      </c>
      <c r="AF143" s="34">
        <f t="shared" si="100"/>
        <v>403701760</v>
      </c>
      <c r="AG143" s="203">
        <f t="shared" si="101"/>
        <v>0</v>
      </c>
      <c r="AH143" s="90"/>
      <c r="AI143" s="466">
        <f t="shared" si="102"/>
        <v>402653184</v>
      </c>
      <c r="AJ143" s="57" t="str">
        <f t="shared" si="103"/>
        <v/>
      </c>
      <c r="AK143" s="58">
        <f t="shared" si="104"/>
        <v>0</v>
      </c>
      <c r="AL143" s="56">
        <f t="shared" si="105"/>
        <v>135266304</v>
      </c>
      <c r="AM143" s="57" t="str">
        <f t="shared" si="106"/>
        <v>にょ</v>
      </c>
      <c r="AN143" s="55">
        <f t="shared" si="107"/>
        <v>1</v>
      </c>
      <c r="AO143" s="466">
        <f t="shared" si="108"/>
        <v>269484032</v>
      </c>
      <c r="AP143" s="57" t="str">
        <f t="shared" si="109"/>
        <v/>
      </c>
      <c r="AQ143" s="58">
        <f t="shared" si="110"/>
        <v>0</v>
      </c>
      <c r="AR143" s="90"/>
      <c r="AS143" s="131">
        <v>420</v>
      </c>
      <c r="AT143" s="4" t="s">
        <v>296</v>
      </c>
      <c r="AU143" s="389"/>
      <c r="AV143" s="389"/>
      <c r="AW143" s="13"/>
      <c r="AX143" s="4" t="s">
        <v>296</v>
      </c>
      <c r="AY143" s="16"/>
      <c r="AZ143" s="16" t="s">
        <v>60</v>
      </c>
      <c r="BA143" s="16" t="s">
        <v>62</v>
      </c>
      <c r="BB143" s="115" t="s">
        <v>37</v>
      </c>
      <c r="BC143" s="26"/>
      <c r="BD143" s="6" t="s">
        <v>1041</v>
      </c>
      <c r="BE143" s="7" t="s">
        <v>581</v>
      </c>
      <c r="BF143" s="15" t="s">
        <v>327</v>
      </c>
      <c r="BG143" s="140" t="str">
        <f t="shared" si="111"/>
        <v>{"key_code":"lang1"},{"key_code":"lang1"}</v>
      </c>
      <c r="BH143" s="98"/>
      <c r="BI143" s="140" t="str">
        <f t="shared" si="112"/>
        <v>{"key_code":"lang1"},{"key_code":"lang1"}</v>
      </c>
      <c r="BJ143" s="370"/>
      <c r="BK143" s="371"/>
    </row>
    <row r="144" spans="1:63" ht="21">
      <c r="A144" s="328"/>
      <c r="B144" s="329"/>
      <c r="C144" s="338"/>
      <c r="D144" s="339"/>
      <c r="E144" s="334"/>
      <c r="F144" s="233" t="str">
        <f t="shared" si="78"/>
        <v>{"description":"と, か &amp; す → Del","conditions":[{"type":"variable_if","name":"USC","value":2},{"type":"variable_unless","name":"KC_D","value":0},{"type":"variable_unless","name":"KC_F","value":0}],"from":{"key_code":"o","modifiers":{"optional":["caps_lock"]}},"to":[{"key_code":"delete_or_backspace"},{"key_code":"delete_or_backspace"},{"key_code":"delete_forward"},{"set_variable":{"name":"KC_O","value":1}},{"set_variable":{"name":"USC","value":0}}],"to_after_key_up":[{"set_variable":{"name":"KC_O","value":0}}],"type":"basic"},{"conditions":[{"type":"variable_unless","name":"USC","value":0},{"type":"variable_unless","name":"KC_D","value":0},{"type":"variable_unless","name":"KC_F","value":0}],"from":{"key_code":"o","modifiers":{"optional":["caps_lock"]}},"to":[{"key_code":"delete_or_backspace"},{"key_code":"delete_forward"},{"set_variable":{"name":"KC_O","value":1}},{"set_variable":{"name":"USC","value":0}}],"to_after_key_up":[{"set_variable":{"name":"KC_O","value":0}}],"type":"basic"},{"conditions":[{"type":"variable_unless","name":"KC_D","value":0},{"type":"variable_unless","name":"KC_F","value":0}],"from":{"key_code":"o","modifiers":{"optional":["caps_lock"]}},"to":[{"key_code":"delete_forward"},{"set_variable":{"name":"KC_O","value":1}},{"set_variable":{"name":"USC","value":0}}],"to_after_key_up":[{"set_variable":{"name":"KC_O","value":0}}],"type":"basic"},</v>
      </c>
      <c r="G144" s="101" t="str">
        <f t="shared" si="79"/>
        <v>{"conditions":[{"type":"variable_if","name":"USC","value":2},{"type":"variable_unless","name":"KC_D","value":0},{"type":"variable_unless","name":"KC_O","value":0}],"from":{"key_code":"f","modifiers":{"optional":["caps_lock"]}},"to":[{"key_code":"delete_or_backspace"},{"key_code":"delete_or_backspace"},{"key_code":"delete_forward"},{"set_variable":{"name":"KC_F","value":1}},{"set_variable":{"name":"USC","value":0}}],"to_after_key_up":[{"set_variable":{"name":"KC_F","value":0}}],"type":"basic"},{"conditions":[{"type":"variable_unless","name":"USC","value":0},{"type":"variable_unless","name":"KC_D","value":0},{"type":"variable_unless","name":"KC_O","value":0}],"from":{"key_code":"f","modifiers":{"optional":["caps_lock"]}},"to":[{"key_code":"delete_or_backspace"},{"key_code":"delete_forward"},{"set_variable":{"name":"KC_F","value":1}},{"set_variable":{"name":"USC","value":0}}],"to_after_key_up":[{"set_variable":{"name":"KC_F","value":0}}],"type":"basic"},{"conditions":[{"type":"variable_unless","name":"KC_D","value":0},{"type":"variable_unless","name":"KC_O","value":0}],"from":{"key_code":"f","modifiers":{"optional":["caps_lock"]}},"to":[{"key_code":"delete_forward"},{"set_variable":{"name":"KC_F","value":1}},{"set_variable":{"name":"USC","value":0}}],"to_after_key_up":[{"set_variable":{"name":"KC_F","value":0}}],"type":"basic"},</v>
      </c>
      <c r="H144" s="101" t="str">
        <f t="shared" si="80"/>
        <v>{"conditions":[{"type":"variable_if","name":"USC","value":2},{"type":"variable_unless","name":"KC_F","value":0},{"type":"variable_unless","name":"KC_O","value":0}],"from":{"key_code":"d","modifiers":{"optional":["caps_lock"]}},"to":[{"key_code":"delete_or_backspace"},{"key_code":"delete_or_backspace"},{"key_code":"delete_forward"},{"set_variable":{"name":"KC_D","value":1}},{"set_variable":{"name":"USC","value":0}}],"to_after_key_up":[{"set_variable":{"name":"KC_D","value":0}}],"type":"basic"},{"conditions":[{"type":"variable_unless","name":"USC","value":0},{"type":"variable_unless","name":"KC_F","value":0},{"type":"variable_unless","name":"KC_O","value":0}],"from":{"key_code":"d","modifiers":{"optional":["caps_lock"]}},"to":[{"key_code":"delete_or_backspace"},{"key_code":"delete_forward"},{"set_variable":{"name":"KC_D","value":1}},{"set_variable":{"name":"USC","value":0}}],"to_after_key_up":[{"set_variable":{"name":"KC_D","value":0}}],"type":"basic"},{"conditions":[{"type":"variable_unless","name":"KC_F","value":0},{"type":"variable_unless","name":"KC_O","value":0}],"from":{"key_code":"d","modifiers":{"optional":["caps_lock"]}},"to":[{"key_code":"delete_forward"},{"set_variable":{"name":"KC_D","value":1}},{"set_variable":{"name":"USC","value":0}}],"to_after_key_up":[{"set_variable":{"name":"KC_D","value":0}}],"type":"basic"},</v>
      </c>
      <c r="I144" s="101" t="str">
        <f t="shared" si="81"/>
        <v/>
      </c>
      <c r="J144" s="101" t="str">
        <f t="shared" si="82"/>
        <v/>
      </c>
      <c r="K144" s="101" t="str">
        <f t="shared" si="83"/>
        <v/>
      </c>
      <c r="L144" s="101" t="str">
        <f t="shared" si="84"/>
        <v/>
      </c>
      <c r="M144" s="101" t="str">
        <f t="shared" si="85"/>
        <v/>
      </c>
      <c r="N144" s="101" t="str">
        <f t="shared" si="86"/>
        <v/>
      </c>
      <c r="O144" s="101" t="str">
        <f t="shared" si="87"/>
        <v/>
      </c>
      <c r="P144" s="101" t="str">
        <f t="shared" si="88"/>
        <v/>
      </c>
      <c r="Q144" s="101" t="str">
        <f t="shared" si="89"/>
        <v/>
      </c>
      <c r="R144" s="101" t="str">
        <f t="shared" si="90"/>
        <v/>
      </c>
      <c r="S144" s="101" t="str">
        <f t="shared" si="91"/>
        <v/>
      </c>
      <c r="T144" s="101" t="str">
        <f t="shared" si="92"/>
        <v/>
      </c>
      <c r="U144" s="329"/>
      <c r="V144" s="107" t="str">
        <f t="shared" si="93"/>
        <v/>
      </c>
      <c r="W144" s="101" t="str">
        <f t="shared" si="94"/>
        <v/>
      </c>
      <c r="X144" s="101" t="str">
        <f t="shared" si="95"/>
        <v/>
      </c>
      <c r="Y144" s="108" t="str">
        <f>IF(AND($AT144&lt;&gt;"",$AB144=1),_xlfn.CONCAT(Y$3,PROPER(_xlfn.XLOOKUP($AZ144,入力キー,入力コード)),IF(OR($BK144="",$BK144=$BI144),_xlfn.CONCAT(Y$4,IF($AZ144=_xlfn.XLOOKUP($AZ144,仮想キートップ,入力キー),Y$7,Y$10),_xlfn.XLOOKUP($AZ144,仮想キートップ,入力コード),Y$13,$BI144,Y$14,_xlfn.XLOOKUP($AZ144,仮想キートップ,キー位置),Y$15,_xlfn.XLOOKUP($AZ144,仮想キートップ,キー位置),Y$17,IF($AZ144=_xlfn.XLOOKUP($AZ144,仮想キートップ,入力キー),Y$12,Y$11),_xlfn.XLOOKUP($AZ144,仮想キートップ,入力コード),Y$13,$BI144,Y$14,_xlfn.XLOOKUP($AZ144,仮想キートップ,キー位置),Y$16,_xlfn.XLOOKUP($AZ144,仮想キートップ,キー位置),IF(COUNTA($AT144:$AT$352)&gt;1,Y$17,Y$18)),_xlfn.CONCAT(Y$4,Y$6,IF($AZ144=_xlfn.XLOOKUP($AZ144,仮想キートップ,入力キー),Y$7,Y$10),_xlfn.XLOOKUP($AZ144,仮想キートップ,入力コード),Y$13,$BI144,Y$14,_xlfn.XLOOKUP($AZ144,仮想キートップ,キー位置),Y$15,_xlfn.XLOOKUP($AZ144,仮想キートップ,キー位置),Y$17,IF($AZ144=_xlfn.XLOOKUP($AZ144,仮想キートップ,入力キー),Y$8,Y$9),_xlfn.XLOOKUP($AZ144,仮想キートップ,入力コード),Y$13,$BI144,Y$14,_xlfn.XLOOKUP($AZ144,仮想キートップ,キー位置),Y$16,_xlfn.XLOOKUP($AZ144,仮想キートップ,キー位置),Y$17,Y$5,IF($AZ144=_xlfn.XLOOKUP($AZ144,仮想キートップ,入力キー),Y$7,Y$10),_xlfn.XLOOKUP($AZ144,仮想キートップ,入力コード),Y$13,$BK144,Y$14,_xlfn.XLOOKUP($AZ144,仮想キートップ,キー位置),Y$15,_xlfn.XLOOKUP($AZ144,仮想キートップ,キー位置),Y$17,IF($AZ144=_xlfn.XLOOKUP($AZ144,仮想キートップ,入力キー),Y$12,Y$11),_xlfn.XLOOKUP($AZ144,仮想キートップ,入力コード),Y$13,$BK144,Y$14,_xlfn.XLOOKUP($AZ144,仮想キートップ,キー位置),Y$16,_xlfn.XLOOKUP($AZ144,仮想キートップ,キー位置),IF(COUNTA($AT144:$AT$352)&gt;1,Y$17,Y$18)))),"")</f>
        <v/>
      </c>
      <c r="Z144" s="325"/>
      <c r="AB144" s="28">
        <f t="shared" si="96"/>
        <v>3</v>
      </c>
      <c r="AC144" s="27" t="str">
        <f t="shared" si="97"/>
        <v>A</v>
      </c>
      <c r="AD144" s="27">
        <f t="shared" si="98"/>
        <v>1</v>
      </c>
      <c r="AE144" s="27">
        <f t="shared" si="99"/>
        <v>0</v>
      </c>
      <c r="AF144" s="34">
        <f t="shared" si="100"/>
        <v>404750336</v>
      </c>
      <c r="AG144" s="203">
        <f t="shared" si="101"/>
        <v>0</v>
      </c>
      <c r="AH144" s="90"/>
      <c r="AI144" s="466">
        <f t="shared" si="102"/>
        <v>402653184</v>
      </c>
      <c r="AJ144" s="57" t="str">
        <f t="shared" si="103"/>
        <v/>
      </c>
      <c r="AK144" s="58">
        <f t="shared" si="104"/>
        <v>0</v>
      </c>
      <c r="AL144" s="56">
        <f t="shared" si="105"/>
        <v>136314880</v>
      </c>
      <c r="AM144" s="57" t="str">
        <f t="shared" si="106"/>
        <v/>
      </c>
      <c r="AN144" s="55">
        <f t="shared" si="107"/>
        <v>0</v>
      </c>
      <c r="AO144" s="466">
        <f t="shared" si="108"/>
        <v>270532608</v>
      </c>
      <c r="AP144" s="57" t="str">
        <f t="shared" si="109"/>
        <v>ず</v>
      </c>
      <c r="AQ144" s="58">
        <f t="shared" si="110"/>
        <v>1</v>
      </c>
      <c r="AR144" s="90"/>
      <c r="AS144" s="131">
        <v>421</v>
      </c>
      <c r="AT144" s="4" t="s">
        <v>296</v>
      </c>
      <c r="AU144" s="389"/>
      <c r="AV144" s="389"/>
      <c r="AW144" s="13"/>
      <c r="AX144" s="4" t="s">
        <v>296</v>
      </c>
      <c r="AY144" s="16"/>
      <c r="AZ144" s="16" t="s">
        <v>60</v>
      </c>
      <c r="BA144" s="16" t="s">
        <v>62</v>
      </c>
      <c r="BB144" s="115" t="s">
        <v>39</v>
      </c>
      <c r="BC144" s="26"/>
      <c r="BD144" s="6" t="s">
        <v>328</v>
      </c>
      <c r="BE144" s="7" t="s">
        <v>329</v>
      </c>
      <c r="BF144" s="15" t="s">
        <v>330</v>
      </c>
      <c r="BG144" s="140" t="str">
        <f t="shared" si="111"/>
        <v>{"key_code":"delete_forward"}</v>
      </c>
      <c r="BH144" s="98"/>
      <c r="BI144" s="140" t="str">
        <f t="shared" si="112"/>
        <v>{"key_code":"delete_forward"}</v>
      </c>
      <c r="BJ144" s="370"/>
      <c r="BK144" s="371"/>
    </row>
    <row r="145" spans="1:63" ht="21">
      <c r="A145" s="328"/>
      <c r="B145" s="329"/>
      <c r="C145" s="338"/>
      <c r="D145" s="339"/>
      <c r="E145" s="334"/>
      <c r="F145" s="233" t="str">
        <f t="shared" si="78"/>
        <v>{"description":"と, か &amp; へ → キャン","conditions":[{"type":"variable_if","name":"USC","value":2},{"type":"variable_unless","name":"KC_D","value":0},{"type":"variable_unless","name":"KC_F","value":0}],"from":{"key_code":"p","modifiers":{"optional":["caps_lock"]}},"to":[{"key_code":"delete_or_backspace"},{"key_code":"delete_or_backspace"},{"key_code":"keypad_num_lock"},{"set_variable":{"name":"KC_P","value":1}},{"set_variable":{"name":"USC","value":0}}],"to_after_key_up":[{"set_variable":{"name":"KC_P","value":0}}],"type":"basic"},{"conditions":[{"type":"variable_unless","name":"USC","value":0},{"type":"variable_unless","name":"KC_D","value":0},{"type":"variable_unless","name":"KC_F","value":0}],"from":{"key_code":"p","modifiers":{"optional":["caps_lock"]}},"to":[{"key_code":"delete_or_backspace"},{"key_code":"keypad_num_lock"},{"set_variable":{"name":"KC_P","value":1}},{"set_variable":{"name":"USC","value":0}}],"to_after_key_up":[{"set_variable":{"name":"KC_P","value":0}}],"type":"basic"},{"conditions":[{"type":"variable_unless","name":"KC_D","value":0},{"type":"variable_unless","name":"KC_F","value":0}],"from":{"key_code":"p","modifiers":{"optional":["caps_lock"]}},"to":[{"key_code":"keypad_num_lock"},{"set_variable":{"name":"KC_P","value":1}},{"set_variable":{"name":"USC","value":0}}],"to_after_key_up":[{"set_variable":{"name":"KC_P","value":0}}],"type":"basic"},</v>
      </c>
      <c r="G145" s="101" t="str">
        <f t="shared" si="79"/>
        <v>{"conditions":[{"type":"variable_if","name":"USC","value":2},{"type":"variable_unless","name":"KC_D","value":0},{"type":"variable_unless","name":"KC_P","value":0}],"from":{"key_code":"f","modifiers":{"optional":["caps_lock"]}},"to":[{"key_code":"delete_or_backspace"},{"key_code":"delete_or_backspace"},{"key_code":"keypad_num_lock"},{"set_variable":{"name":"KC_F","value":1}},{"set_variable":{"name":"USC","value":0}}],"to_after_key_up":[{"set_variable":{"name":"KC_F","value":0}}],"type":"basic"},{"conditions":[{"type":"variable_unless","name":"USC","value":0},{"type":"variable_unless","name":"KC_D","value":0},{"type":"variable_unless","name":"KC_P","value":0}],"from":{"key_code":"f","modifiers":{"optional":["caps_lock"]}},"to":[{"key_code":"delete_or_backspace"},{"key_code":"keypad_num_lock"},{"set_variable":{"name":"KC_F","value":1}},{"set_variable":{"name":"USC","value":0}}],"to_after_key_up":[{"set_variable":{"name":"KC_F","value":0}}],"type":"basic"},{"conditions":[{"type":"variable_unless","name":"KC_D","value":0},{"type":"variable_unless","name":"KC_P","value":0}],"from":{"key_code":"f","modifiers":{"optional":["caps_lock"]}},"to":[{"key_code":"keypad_num_lock"},{"set_variable":{"name":"KC_F","value":1}},{"set_variable":{"name":"USC","value":0}}],"to_after_key_up":[{"set_variable":{"name":"KC_F","value":0}}],"type":"basic"},</v>
      </c>
      <c r="H145" s="101" t="str">
        <f t="shared" si="80"/>
        <v>{"conditions":[{"type":"variable_if","name":"USC","value":2},{"type":"variable_unless","name":"KC_F","value":0},{"type":"variable_unless","name":"KC_P","value":0}],"from":{"key_code":"d","modifiers":{"optional":["caps_lock"]}},"to":[{"key_code":"delete_or_backspace"},{"key_code":"delete_or_backspace"},{"key_code":"keypad_num_lock"},{"set_variable":{"name":"KC_D","value":1}},{"set_variable":{"name":"USC","value":0}}],"to_after_key_up":[{"set_variable":{"name":"KC_D","value":0}}],"type":"basic"},{"conditions":[{"type":"variable_unless","name":"USC","value":0},{"type":"variable_unless","name":"KC_F","value":0},{"type":"variable_unless","name":"KC_P","value":0}],"from":{"key_code":"d","modifiers":{"optional":["caps_lock"]}},"to":[{"key_code":"delete_or_backspace"},{"key_code":"keypad_num_lock"},{"set_variable":{"name":"KC_D","value":1}},{"set_variable":{"name":"USC","value":0}}],"to_after_key_up":[{"set_variable":{"name":"KC_D","value":0}}],"type":"basic"},{"conditions":[{"type":"variable_unless","name":"KC_F","value":0},{"type":"variable_unless","name":"KC_P","value":0}],"from":{"key_code":"d","modifiers":{"optional":["caps_lock"]}},"to":[{"key_code":"keypad_num_lock"},{"set_variable":{"name":"KC_D","value":1}},{"set_variable":{"name":"USC","value":0}}],"to_after_key_up":[{"set_variable":{"name":"KC_D","value":0}}],"type":"basic"},</v>
      </c>
      <c r="I145" s="101" t="str">
        <f t="shared" si="81"/>
        <v/>
      </c>
      <c r="J145" s="101" t="str">
        <f t="shared" si="82"/>
        <v/>
      </c>
      <c r="K145" s="101" t="str">
        <f t="shared" si="83"/>
        <v/>
      </c>
      <c r="L145" s="101" t="str">
        <f t="shared" si="84"/>
        <v/>
      </c>
      <c r="M145" s="101" t="str">
        <f t="shared" si="85"/>
        <v/>
      </c>
      <c r="N145" s="101" t="str">
        <f t="shared" si="86"/>
        <v/>
      </c>
      <c r="O145" s="101" t="str">
        <f t="shared" si="87"/>
        <v/>
      </c>
      <c r="P145" s="101" t="str">
        <f t="shared" si="88"/>
        <v/>
      </c>
      <c r="Q145" s="101" t="str">
        <f t="shared" si="89"/>
        <v/>
      </c>
      <c r="R145" s="101" t="str">
        <f t="shared" si="90"/>
        <v/>
      </c>
      <c r="S145" s="101" t="str">
        <f t="shared" si="91"/>
        <v/>
      </c>
      <c r="T145" s="101" t="str">
        <f t="shared" si="92"/>
        <v/>
      </c>
      <c r="U145" s="329"/>
      <c r="V145" s="107" t="str">
        <f t="shared" si="93"/>
        <v/>
      </c>
      <c r="W145" s="101" t="str">
        <f t="shared" si="94"/>
        <v/>
      </c>
      <c r="X145" s="101" t="str">
        <f t="shared" si="95"/>
        <v/>
      </c>
      <c r="Y145" s="108" t="str">
        <f>IF(AND($AT145&lt;&gt;"",$AB145=1),_xlfn.CONCAT(Y$3,PROPER(_xlfn.XLOOKUP($AZ145,入力キー,入力コード)),IF(OR($BK145="",$BK145=$BI145),_xlfn.CONCAT(Y$4,IF($AZ145=_xlfn.XLOOKUP($AZ145,仮想キートップ,入力キー),Y$7,Y$10),_xlfn.XLOOKUP($AZ145,仮想キートップ,入力コード),Y$13,$BI145,Y$14,_xlfn.XLOOKUP($AZ145,仮想キートップ,キー位置),Y$15,_xlfn.XLOOKUP($AZ145,仮想キートップ,キー位置),Y$17,IF($AZ145=_xlfn.XLOOKUP($AZ145,仮想キートップ,入力キー),Y$12,Y$11),_xlfn.XLOOKUP($AZ145,仮想キートップ,入力コード),Y$13,$BI145,Y$14,_xlfn.XLOOKUP($AZ145,仮想キートップ,キー位置),Y$16,_xlfn.XLOOKUP($AZ145,仮想キートップ,キー位置),IF(COUNTA($AT145:$AT$352)&gt;1,Y$17,Y$18)),_xlfn.CONCAT(Y$4,Y$6,IF($AZ145=_xlfn.XLOOKUP($AZ145,仮想キートップ,入力キー),Y$7,Y$10),_xlfn.XLOOKUP($AZ145,仮想キートップ,入力コード),Y$13,$BI145,Y$14,_xlfn.XLOOKUP($AZ145,仮想キートップ,キー位置),Y$15,_xlfn.XLOOKUP($AZ145,仮想キートップ,キー位置),Y$17,IF($AZ145=_xlfn.XLOOKUP($AZ145,仮想キートップ,入力キー),Y$8,Y$9),_xlfn.XLOOKUP($AZ145,仮想キートップ,入力コード),Y$13,$BI145,Y$14,_xlfn.XLOOKUP($AZ145,仮想キートップ,キー位置),Y$16,_xlfn.XLOOKUP($AZ145,仮想キートップ,キー位置),Y$17,Y$5,IF($AZ145=_xlfn.XLOOKUP($AZ145,仮想キートップ,入力キー),Y$7,Y$10),_xlfn.XLOOKUP($AZ145,仮想キートップ,入力コード),Y$13,$BK145,Y$14,_xlfn.XLOOKUP($AZ145,仮想キートップ,キー位置),Y$15,_xlfn.XLOOKUP($AZ145,仮想キートップ,キー位置),Y$17,IF($AZ145=_xlfn.XLOOKUP($AZ145,仮想キートップ,入力キー),Y$12,Y$11),_xlfn.XLOOKUP($AZ145,仮想キートップ,入力コード),Y$13,$BK145,Y$14,_xlfn.XLOOKUP($AZ145,仮想キートップ,キー位置),Y$16,_xlfn.XLOOKUP($AZ145,仮想キートップ,キー位置),IF(COUNTA($AT145:$AT$352)&gt;1,Y$17,Y$18)))),"")</f>
        <v/>
      </c>
      <c r="Z145" s="325"/>
      <c r="AB145" s="28">
        <f t="shared" si="96"/>
        <v>3</v>
      </c>
      <c r="AC145" s="27" t="str">
        <f t="shared" si="97"/>
        <v>A</v>
      </c>
      <c r="AD145" s="27">
        <f t="shared" si="98"/>
        <v>1</v>
      </c>
      <c r="AE145" s="27">
        <f t="shared" si="99"/>
        <v>0</v>
      </c>
      <c r="AF145" s="34">
        <f t="shared" si="100"/>
        <v>406847488</v>
      </c>
      <c r="AG145" s="203">
        <f t="shared" si="101"/>
        <v>0</v>
      </c>
      <c r="AH145" s="90"/>
      <c r="AI145" s="466">
        <f t="shared" si="102"/>
        <v>402653184</v>
      </c>
      <c r="AJ145" s="57" t="str">
        <f t="shared" si="103"/>
        <v/>
      </c>
      <c r="AK145" s="58">
        <f t="shared" si="104"/>
        <v>0</v>
      </c>
      <c r="AL145" s="56">
        <f t="shared" si="105"/>
        <v>138412032</v>
      </c>
      <c r="AM145" s="57" t="str">
        <f t="shared" si="106"/>
        <v>にゅ</v>
      </c>
      <c r="AN145" s="55">
        <f t="shared" si="107"/>
        <v>1</v>
      </c>
      <c r="AO145" s="466">
        <f t="shared" si="108"/>
        <v>272629760</v>
      </c>
      <c r="AP145" s="57" t="str">
        <f t="shared" si="109"/>
        <v>べ</v>
      </c>
      <c r="AQ145" s="58">
        <f t="shared" si="110"/>
        <v>1</v>
      </c>
      <c r="AR145" s="90"/>
      <c r="AS145" s="131">
        <v>422</v>
      </c>
      <c r="AT145" s="4" t="s">
        <v>296</v>
      </c>
      <c r="AU145" s="389"/>
      <c r="AV145" s="389"/>
      <c r="AW145" s="13"/>
      <c r="AX145" s="4" t="s">
        <v>296</v>
      </c>
      <c r="AY145" s="16"/>
      <c r="AZ145" s="16" t="s">
        <v>60</v>
      </c>
      <c r="BA145" s="16" t="s">
        <v>62</v>
      </c>
      <c r="BB145" s="115" t="s">
        <v>41</v>
      </c>
      <c r="BC145" s="26"/>
      <c r="BD145" s="6" t="s">
        <v>1042</v>
      </c>
      <c r="BE145" s="7" t="s">
        <v>580</v>
      </c>
      <c r="BF145" s="15" t="s">
        <v>331</v>
      </c>
      <c r="BG145" s="140" t="str">
        <f t="shared" si="111"/>
        <v>{"key_code":"keypad_num_lock"}</v>
      </c>
      <c r="BH145" s="98"/>
      <c r="BI145" s="140" t="str">
        <f t="shared" si="112"/>
        <v>{"key_code":"keypad_num_lock"}</v>
      </c>
      <c r="BJ145" s="370"/>
      <c r="BK145" s="371"/>
    </row>
    <row r="146" spans="1:63" ht="63">
      <c r="A146" s="328"/>
      <c r="B146" s="329"/>
      <c r="C146" s="338"/>
      <c r="D146" s="339"/>
      <c r="E146" s="334"/>
      <c r="F146" s="233" t="str">
        <f t="shared" si="78"/>
        <v>{"description":"と, か &amp; く → ↲End▼","conditions":[{"type":"variable_if","name":"USC","value":2},{"type":"variable_unless","name":"KC_D","value":0},{"type":"variable_unless","name":"KC_F","value":0},{"input_sources":[{"language":"ja"}],"type":"input_source_if"},{"input_sources":[{"input_mode_id":"Roman$"}],"type":"input_source_unless"}],"from":{"key_code":"h","modifiers":{"optional":["caps_lock"]}},"to":[{"key_code":"delete_or_backspace"},{"key_code":"delete_or_backspace"},{"key_code":"b","modifiers":["shift","option"]},{"key_code":"lang1"},{"key_code":"e","modifiers":["control"]},{"set_variable":{"name":"KC_H","value":1}},{"set_variable":{"name":"USC","value":0}}],"to_after_key_up":[{"set_variable":{"name":"KC_H","value":0}}],"type":"basic"},{"conditions":[{"type":"variable_unless","name":"USC","value":0},{"type":"variable_unless","name":"KC_D","value":0},{"type":"variable_unless","name":"KC_F","value":0},{"input_sources":[{"language":"ja"}],"type":"input_source_if"},{"input_sources":[{"input_mode_id":"Roman$"}],"type":"input_source_unless"}],"from":{"key_code":"h","modifiers":{"optional":["caps_lock"]}},"to":[{"key_code":"delete_or_backspace"},{"key_code":"b","modifiers":["shift","option"]},{"key_code":"lang1"},{"key_code":"e","modifiers":["control"]},{"set_variable":{"name":"KC_H","value":1}},{"set_variable":{"name":"USC","value":0}}],"to_after_key_up":[{"set_variable":{"name":"KC_H","value":0}}],"type":"basic"},{"conditions":[{"type":"variable_unless","name":"KC_D","value":0},{"type":"variable_unless","name":"KC_F","value":0},{"input_sources":[{"language":"ja"}],"type":"input_source_if"},{"input_sources":[{"input_mode_id":"Roman$"}],"type":"input_source_unless"}],"from":{"key_code":"h","modifiers":{"optional":["caps_lock"]}},"to":[{"key_code":"b","modifiers":["shift","option"]},{"key_code":"lang1"},{"key_code":"e","modifiers":["control"]},{"set_variable":{"name":"KC_H","value":1}},{"set_variable":{"name":"USC","value":0}}],"to_after_key_up":[{"set_variable":{"name":"KC_H","value":0}}],"type":"basic"},</v>
      </c>
      <c r="G146" s="101" t="str">
        <f t="shared" si="79"/>
        <v>{"conditions":[{"type":"variable_unless","name":"USC","value":0},{"type":"variable_unless","name":"KC_D","value":0},{"type":"variable_unless","name":"KC_H","value":0},{"input_sources":[{"language":"ja"}],"type":"input_source_if"},{"input_sources":[{"input_mode_id":"Roman$"}],"type":"input_source_unless"}],"from":{"key_code":"f","modifiers":{"optional":["caps_lock"]}},"to":[{"key_code":"delete_or_backspace"},{"key_code":"b","modifiers":["shift","option"]},{"key_code":"lang1"},{"key_code":"e","modifiers":["control"]},{"set_variable":{"name":"KC_F","value":1}},{"set_variable":{"name":"USC","value":0}}],"to_after_key_up":[{"set_variable":{"name":"KC_F","value":0}}],"type":"basic"},{"conditions":[{"type":"variable_unless","name":"KC_D","value":0},{"type":"variable_unless","name":"KC_H","value":0},{"input_sources":[{"language":"ja"}],"type":"input_source_if"},{"input_sources":[{"input_mode_id":"Roman$"}],"type":"input_source_unless"}],"from":{"key_code":"f","modifiers":{"optional":["caps_lock"]}},"to":[{"key_code":"b","modifiers":["shift","option"]},{"key_code":"lang1"},{"key_code":"e","modifiers":["control"]},{"set_variable":{"name":"KC_F","value":1}},{"set_variable":{"name":"USC","value":0}}],"to_after_key_up":[{"set_variable":{"name":"KC_F","value":0}}],"type":"basic"},</v>
      </c>
      <c r="H146" s="101" t="str">
        <f t="shared" si="80"/>
        <v>{"conditions":[{"type":"variable_unless","name":"USC","value":0},{"type":"variable_unless","name":"KC_F","value":0},{"type":"variable_unless","name":"KC_H","value":0},{"input_sources":[{"language":"ja"}],"type":"input_source_if"},{"input_sources":[{"input_mode_id":"Roman$"}],"type":"input_source_unless"}],"from":{"key_code":"d","modifiers":{"optional":["caps_lock"]}},"to":[{"key_code":"delete_or_backspace"},{"key_code":"b","modifiers":["shift","option"]},{"key_code":"lang1"},{"key_code":"e","modifiers":["control"]},{"set_variable":{"name":"KC_D","value":1}},{"set_variable":{"name":"USC","value":0}}],"to_after_key_up":[{"set_variable":{"name":"KC_D","value":0}}],"type":"basic"},{"conditions":[{"type":"variable_unless","name":"KC_F","value":0},{"type":"variable_unless","name":"KC_H","value":0},{"input_sources":[{"language":"ja"}],"type":"input_source_if"},{"input_sources":[{"input_mode_id":"Roman$"}],"type":"input_source_unless"}],"from":{"key_code":"d","modifiers":{"optional":["caps_lock"]}},"to":[{"key_code":"b","modifiers":["shift","option"]},{"key_code":"lang1"},{"key_code":"e","modifiers":["control"]},{"set_variable":{"name":"KC_D","value":1}},{"set_variable":{"name":"USC","value":0}}],"to_after_key_up":[{"set_variable":{"name":"KC_D","value":0}}],"type":"basic"},</v>
      </c>
      <c r="I146" s="101" t="str">
        <f t="shared" si="81"/>
        <v/>
      </c>
      <c r="J146" s="101" t="str">
        <f t="shared" si="82"/>
        <v/>
      </c>
      <c r="K146" s="101" t="str">
        <f t="shared" si="83"/>
        <v/>
      </c>
      <c r="L146" s="101" t="str">
        <f t="shared" si="84"/>
        <v/>
      </c>
      <c r="M146" s="101" t="str">
        <f t="shared" si="85"/>
        <v/>
      </c>
      <c r="N146" s="101" t="str">
        <f t="shared" si="86"/>
        <v/>
      </c>
      <c r="O146" s="101" t="str">
        <f t="shared" si="87"/>
        <v/>
      </c>
      <c r="P146" s="101" t="str">
        <f t="shared" si="88"/>
        <v/>
      </c>
      <c r="Q146" s="101" t="str">
        <f t="shared" si="89"/>
        <v/>
      </c>
      <c r="R146" s="101" t="str">
        <f t="shared" si="90"/>
        <v/>
      </c>
      <c r="S146" s="101" t="str">
        <f t="shared" si="91"/>
        <v/>
      </c>
      <c r="T146" s="101" t="str">
        <f t="shared" si="92"/>
        <v/>
      </c>
      <c r="U146" s="329"/>
      <c r="V146" s="107" t="str">
        <f t="shared" si="93"/>
        <v>{"description":"[英数] D, F &amp; H → ↲End▼","conditions":[{"type":"variable_if","name":"USC","value":2},{"type":"variable_unless","name":"KC_D","value":0},{"type":"variable_unless","name":"KC_F","value":0}],"from":{"key_code":"h","modifiers":{"optional":["caps_lock"]}},"to":[{"key_code":"delete_or_backspace"},{"key_code":"delete_or_backspace"},{"key_code":"b","modifiers":["shift","option"]},{"key_code":"lang2"},{"key_code":"e","modifiers":["control"]},{"set_variable":{"name":"KC_H","value":1}},{"set_variable":{"name":"USC","value":0}}],"to_after_key_up":[{"set_variable":{"name":"KC_H","value":0}}],"type":"basic"},{"conditions":[{"type":"variable_unless","name":"USC","value":0},{"type":"variable_unless","name":"KC_D","value":0},{"type":"variable_unless","name":"KC_F","value":0}],"from":{"key_code":"h","modifiers":{"optional":["caps_lock"]}},"to":[{"key_code":"delete_or_backspace"},{"key_code":"b","modifiers":["shift","option"]},{"key_code":"lang2"},{"key_code":"e","modifiers":["control"]},{"set_variable":{"name":"KC_H","value":1}},{"set_variable":{"name":"USC","value":0}}],"to_after_key_up":[{"set_variable":{"name":"KC_H","value":0}}],"type":"basic"},{"conditions":[{"type":"variable_unless","name":"KC_D","value":0},{"type":"variable_unless","name":"KC_F","value":0}],"from":{"key_code":"h","modifiers":{"optional":["caps_lock"]}},"to":[{"key_code":"b","modifiers":["shift","option"]},{"key_code":"lang2"},{"key_code":"e","modifiers":["control"]},{"set_variable":{"name":"KC_H","value":1}},{"set_variable":{"name":"USC","value":0}}],"to_after_key_up":[{"set_variable":{"name":"KC_H","value":0}}],"type":"basic"},</v>
      </c>
      <c r="W146" s="101" t="str">
        <f t="shared" si="94"/>
        <v>{"conditions":[{"type":"variable_if","name":"USC","value":2},{"type":"variable_unless","name":"KC_D","value":0},{"type":"variable_unless","name":"KC_H","value":0}],"from":{"key_code":"f","modifiers":{"optional":["caps_lock"]}},"to":[{"key_code":"delete_or_backspace"},{"key_code":"delete_or_backspace"},{"key_code":"b","modifiers":["shift","option"]},{"key_code":"lang2"},{"key_code":"e","modifiers":["control"]},{"set_variable":{"name":"KC_F","value":1}},{"set_variable":{"name":"USC","value":0}}],"to_after_key_up":[{"set_variable":{"name":"KC_F","value":0}}],"type":"basic"},{"conditions":[{"type":"variable_unless","name":"USC","value":0},{"type":"variable_unless","name":"KC_D","value":0},{"type":"variable_unless","name":"KC_H","value":0}],"from":{"key_code":"f","modifiers":{"optional":["caps_lock"]}},"to":[{"key_code":"delete_or_backspace"},{"key_code":"b","modifiers":["shift","option"]},{"key_code":"lang2"},{"key_code":"e","modifiers":["control"]},{"set_variable":{"name":"KC_F","value":1}},{"set_variable":{"name":"USC","value":0}}],"to_after_key_up":[{"set_variable":{"name":"KC_F","value":0}}],"type":"basic"},{"conditions":[{"type":"variable_unless","name":"KC_D","value":0},{"type":"variable_unless","name":"KC_H","value":0}],"from":{"key_code":"f","modifiers":{"optional":["caps_lock"]}},"to":[{"key_code":"b","modifiers":["shift","option"]},{"key_code":"lang2"},{"key_code":"e","modifiers":["control"]},{"set_variable":{"name":"KC_F","value":1}},{"set_variable":{"name":"USC","value":0}}],"to_after_key_up":[{"set_variable":{"name":"KC_F","value":0}}],"type":"basic"},</v>
      </c>
      <c r="X146" s="101" t="str">
        <f t="shared" si="95"/>
        <v>{"conditions":[{"type":"variable_if","name":"USC","value":2},{"type":"variable_unless","name":"KC_F","value":0},{"type":"variable_unless","name":"KC_H","value":0}],"from":{"key_code":"d","modifiers":{"optional":["caps_lock"]}},"to":[{"key_code":"delete_or_backspace"},{"key_code":"delete_or_backspace"},{"key_code":"b","modifiers":["shift","option"]},{"key_code":"lang2"},{"key_code":"e","modifiers":["control"]},{"set_variable":{"name":"KC_D","value":1}},{"set_variable":{"name":"USC","value":0}}],"to_after_key_up":[{"set_variable":{"name":"KC_D","value":0}}],"type":"basic"},{"conditions":[{"type":"variable_unless","name":"USC","value":0},{"type":"variable_unless","name":"KC_F","value":0},{"type":"variable_unless","name":"KC_H","value":0}],"from":{"key_code":"d","modifiers":{"optional":["caps_lock"]}},"to":[{"key_code":"delete_or_backspace"},{"key_code":"b","modifiers":["shift","option"]},{"key_code":"lang2"},{"key_code":"e","modifiers":["control"]},{"set_variable":{"name":"KC_D","value":1}},{"set_variable":{"name":"USC","value":0}}],"to_after_key_up":[{"set_variable":{"name":"KC_D","value":0}}],"type":"basic"},{"conditions":[{"type":"variable_unless","name":"KC_F","value":0},{"type":"variable_unless","name":"KC_H","value":0}],"from":{"key_code":"d","modifiers":{"optional":["caps_lock"]}},"to":[{"key_code":"b","modifiers":["shift","option"]},{"key_code":"lang2"},{"key_code":"e","modifiers":["control"]},{"set_variable":{"name":"KC_D","value":1}},{"set_variable":{"name":"USC","value":0}}],"to_after_key_up":[{"set_variable":{"name":"KC_D","value":0}}],"type":"basic"},</v>
      </c>
      <c r="Y146" s="108" t="str">
        <f>IF(AND($AT146&lt;&gt;"",$AB146=1),_xlfn.CONCAT(Y$3,PROPER(_xlfn.XLOOKUP($AZ146,入力キー,入力コード)),IF(OR($BK146="",$BK146=$BI146),_xlfn.CONCAT(Y$4,IF($AZ146=_xlfn.XLOOKUP($AZ146,仮想キートップ,入力キー),Y$7,Y$10),_xlfn.XLOOKUP($AZ146,仮想キートップ,入力コード),Y$13,$BI146,Y$14,_xlfn.XLOOKUP($AZ146,仮想キートップ,キー位置),Y$15,_xlfn.XLOOKUP($AZ146,仮想キートップ,キー位置),Y$17,IF($AZ146=_xlfn.XLOOKUP($AZ146,仮想キートップ,入力キー),Y$12,Y$11),_xlfn.XLOOKUP($AZ146,仮想キートップ,入力コード),Y$13,$BI146,Y$14,_xlfn.XLOOKUP($AZ146,仮想キートップ,キー位置),Y$16,_xlfn.XLOOKUP($AZ146,仮想キートップ,キー位置),IF(COUNTA($AT146:$AT$352)&gt;1,Y$17,Y$18)),_xlfn.CONCAT(Y$4,Y$6,IF($AZ146=_xlfn.XLOOKUP($AZ146,仮想キートップ,入力キー),Y$7,Y$10),_xlfn.XLOOKUP($AZ146,仮想キートップ,入力コード),Y$13,$BI146,Y$14,_xlfn.XLOOKUP($AZ146,仮想キートップ,キー位置),Y$15,_xlfn.XLOOKUP($AZ146,仮想キートップ,キー位置),Y$17,IF($AZ146=_xlfn.XLOOKUP($AZ146,仮想キートップ,入力キー),Y$8,Y$9),_xlfn.XLOOKUP($AZ146,仮想キートップ,入力コード),Y$13,$BI146,Y$14,_xlfn.XLOOKUP($AZ146,仮想キートップ,キー位置),Y$16,_xlfn.XLOOKUP($AZ146,仮想キートップ,キー位置),Y$17,Y$5,IF($AZ146=_xlfn.XLOOKUP($AZ146,仮想キートップ,入力キー),Y$7,Y$10),_xlfn.XLOOKUP($AZ146,仮想キートップ,入力コード),Y$13,$BK146,Y$14,_xlfn.XLOOKUP($AZ146,仮想キートップ,キー位置),Y$15,_xlfn.XLOOKUP($AZ146,仮想キートップ,キー位置),Y$17,IF($AZ146=_xlfn.XLOOKUP($AZ146,仮想キートップ,入力キー),Y$12,Y$11),_xlfn.XLOOKUP($AZ146,仮想キートップ,入力コード),Y$13,$BK146,Y$14,_xlfn.XLOOKUP($AZ146,仮想キートップ,キー位置),Y$16,_xlfn.XLOOKUP($AZ146,仮想キートップ,キー位置),IF(COUNTA($AT146:$AT$352)&gt;1,Y$17,Y$18)))),"")</f>
        <v/>
      </c>
      <c r="Z146" s="325"/>
      <c r="AB146" s="28">
        <f t="shared" si="96"/>
        <v>3</v>
      </c>
      <c r="AC146" s="27" t="str">
        <f t="shared" si="97"/>
        <v>A</v>
      </c>
      <c r="AD146" s="27">
        <f t="shared" si="98"/>
        <v>1</v>
      </c>
      <c r="AE146" s="27">
        <f t="shared" si="99"/>
        <v>0</v>
      </c>
      <c r="AF146" s="34">
        <f t="shared" si="100"/>
        <v>1476395008</v>
      </c>
      <c r="AG146" s="203">
        <f t="shared" si="101"/>
        <v>0</v>
      </c>
      <c r="AH146" s="90"/>
      <c r="AI146" s="466">
        <f t="shared" si="102"/>
        <v>402653184</v>
      </c>
      <c r="AJ146" s="57" t="str">
        <f t="shared" si="103"/>
        <v/>
      </c>
      <c r="AK146" s="58">
        <f t="shared" si="104"/>
        <v>0</v>
      </c>
      <c r="AL146" s="56">
        <f t="shared" si="105"/>
        <v>1207959552</v>
      </c>
      <c r="AM146" s="57" t="str">
        <f t="shared" si="106"/>
        <v>にゃ</v>
      </c>
      <c r="AN146" s="55">
        <f t="shared" si="107"/>
        <v>1</v>
      </c>
      <c r="AO146" s="466">
        <f t="shared" si="108"/>
        <v>1342177280</v>
      </c>
      <c r="AP146" s="57" t="str">
        <f t="shared" si="109"/>
        <v>ぐ</v>
      </c>
      <c r="AQ146" s="58">
        <f t="shared" si="110"/>
        <v>1</v>
      </c>
      <c r="AR146" s="90"/>
      <c r="AS146" s="131">
        <v>423</v>
      </c>
      <c r="AT146" s="4" t="s">
        <v>296</v>
      </c>
      <c r="AU146" s="389"/>
      <c r="AV146" s="389"/>
      <c r="AW146" s="13"/>
      <c r="AX146" s="4" t="s">
        <v>296</v>
      </c>
      <c r="AY146" s="16"/>
      <c r="AZ146" s="16" t="s">
        <v>60</v>
      </c>
      <c r="BA146" s="16" t="s">
        <v>62</v>
      </c>
      <c r="BB146" s="115" t="s">
        <v>65</v>
      </c>
      <c r="BC146" s="26"/>
      <c r="BD146" s="6" t="s">
        <v>1043</v>
      </c>
      <c r="BE146" s="7" t="s">
        <v>332</v>
      </c>
      <c r="BF146" s="15" t="s">
        <v>1135</v>
      </c>
      <c r="BG146" s="140" t="str">
        <f t="shared" si="111"/>
        <v>{"key_code":"b","modifiers":["shift","option"]},{"key_code":"lang1"},{"key_code":"e","modifiers":["control"]}</v>
      </c>
      <c r="BH146" s="98" t="s">
        <v>1136</v>
      </c>
      <c r="BI146" s="140" t="str">
        <f t="shared" si="112"/>
        <v>{"key_code":"b","modifiers":["shift","option"]},{"key_code":"lang2"},{"key_code":"e","modifiers":["control"]}</v>
      </c>
      <c r="BJ146" s="370"/>
      <c r="BK146" s="371"/>
    </row>
    <row r="147" spans="1:63" ht="21">
      <c r="A147" s="328"/>
      <c r="B147" s="329"/>
      <c r="C147" s="338"/>
      <c r="D147" s="339"/>
      <c r="E147" s="334"/>
      <c r="F147" s="233" t="str">
        <f t="shared" si="78"/>
        <v>{"description":"と, か &amp; あ → ↑","conditions":[{"type":"variable_if","name":"USC","value":2},{"type":"variable_unless","name":"KC_D","value":0},{"type":"variable_unless","name":"KC_F","value":0}],"from":{"key_code":"j","modifiers":{"optional":["caps_lock"]}},"to":[{"key_code":"delete_or_backspace"},{"key_code":"delete_or_backspace"},{"set_variable":{"name":"KC_J","value":1}},{"set_variable":{"name":"USC","value":0}},{"key_code":"b","modifiers":["control"]}],"to_after_key_up":[{"set_variable":{"name":"KC_J","value":0}}],"type":"basic"},{"conditions":[{"type":"variable_unless","name":"USC","value":0},{"type":"variable_unless","name":"KC_D","value":0},{"type":"variable_unless","name":"KC_F","value":0}],"from":{"key_code":"j","modifiers":{"optional":["caps_lock"]}},"to":[{"key_code":"delete_or_backspace"},{"set_variable":{"name":"KC_J","value":1}},{"set_variable":{"name":"USC","value":0}},{"key_code":"b","modifiers":["control"]}],"to_after_key_up":[{"set_variable":{"name":"KC_J","value":0}}],"type":"basic"},{"conditions":[{"type":"variable_unless","name":"KC_D","value":0},{"type":"variable_unless","name":"KC_F","value":0}],"from":{"key_code":"j","modifiers":{"optional":["caps_lock"]}},"to":[{"set_variable":{"name":"KC_J","value":1}},{"set_variable":{"name":"USC","value":0}},{"key_code":"b","modifiers":["control"]}],"to_after_key_up":[{"set_variable":{"name":"KC_J","value":0}}],"type":"basic"},</v>
      </c>
      <c r="G147" s="101" t="str">
        <f t="shared" si="79"/>
        <v>{"conditions":[{"type":"variable_if","name":"USC","value":2},{"type":"variable_unless","name":"KC_D","value":0},{"type":"variable_unless","name":"KC_J","value":0}],"from":{"key_code":"f","modifiers":{"optional":["caps_lock"]}},"to":[{"key_code":"delete_or_backspace"},{"key_code":"delete_or_backspace"},{"set_variable":{"name":"KC_F","value":1}},{"set_variable":{"name":"USC","value":0}},{"key_code":"b","modifiers":["control"]}],"to_after_key_up":[{"set_variable":{"name":"KC_F","value":0}}],"type":"basic"},{"conditions":[{"type":"variable_unless","name":"USC","value":0},{"type":"variable_unless","name":"KC_D","value":0},{"type":"variable_unless","name":"KC_J","value":0}],"from":{"key_code":"f","modifiers":{"optional":["caps_lock"]}},"to":[{"key_code":"delete_or_backspace"},{"set_variable":{"name":"KC_F","value":1}},{"set_variable":{"name":"USC","value":0}},{"key_code":"b","modifiers":["control"]}],"to_after_key_up":[{"set_variable":{"name":"KC_F","value":0}}],"type":"basic"},{"conditions":[{"type":"variable_unless","name":"KC_D","value":0},{"type":"variable_unless","name":"KC_J","value":0}],"from":{"key_code":"f","modifiers":{"optional":["caps_lock"]}},"to":[{"set_variable":{"name":"KC_F","value":1}},{"set_variable":{"name":"USC","value":0}},{"key_code":"b","modifiers":["control"]}],"to_after_key_up":[{"set_variable":{"name":"KC_F","value":0}}],"type":"basic"},</v>
      </c>
      <c r="H147" s="101" t="str">
        <f t="shared" si="80"/>
        <v>{"conditions":[{"type":"variable_if","name":"USC","value":2},{"type":"variable_unless","name":"KC_F","value":0},{"type":"variable_unless","name":"KC_J","value":0}],"from":{"key_code":"d","modifiers":{"optional":["caps_lock"]}},"to":[{"key_code":"delete_or_backspace"},{"key_code":"delete_or_backspace"},{"set_variable":{"name":"KC_D","value":1}},{"set_variable":{"name":"USC","value":0}},{"key_code":"b","modifiers":["control"]}],"to_after_key_up":[{"set_variable":{"name":"KC_D","value":0}}],"type":"basic"},{"conditions":[{"type":"variable_unless","name":"USC","value":0},{"type":"variable_unless","name":"KC_F","value":0},{"type":"variable_unless","name":"KC_J","value":0}],"from":{"key_code":"d","modifiers":{"optional":["caps_lock"]}},"to":[{"key_code":"delete_or_backspace"},{"set_variable":{"name":"KC_D","value":1}},{"set_variable":{"name":"USC","value":0}},{"key_code":"b","modifiers":["control"]}],"to_after_key_up":[{"set_variable":{"name":"KC_D","value":0}}],"type":"basic"},{"conditions":[{"type":"variable_unless","name":"KC_F","value":0},{"type":"variable_unless","name":"KC_J","value":0}],"from":{"key_code":"d","modifiers":{"optional":["caps_lock"]}},"to":[{"set_variable":{"name":"KC_D","value":1}},{"set_variable":{"name":"USC","value":0}},{"key_code":"b","modifiers":["control"]}],"to_after_key_up":[{"set_variable":{"name":"KC_D","value":0}}],"type":"basic"},</v>
      </c>
      <c r="I147" s="101" t="str">
        <f t="shared" si="81"/>
        <v/>
      </c>
      <c r="J147" s="101" t="str">
        <f t="shared" si="82"/>
        <v/>
      </c>
      <c r="K147" s="101" t="str">
        <f t="shared" si="83"/>
        <v/>
      </c>
      <c r="L147" s="101" t="str">
        <f t="shared" si="84"/>
        <v/>
      </c>
      <c r="M147" s="101" t="str">
        <f t="shared" si="85"/>
        <v/>
      </c>
      <c r="N147" s="101" t="str">
        <f t="shared" si="86"/>
        <v/>
      </c>
      <c r="O147" s="101" t="str">
        <f t="shared" si="87"/>
        <v/>
      </c>
      <c r="P147" s="101" t="str">
        <f t="shared" si="88"/>
        <v/>
      </c>
      <c r="Q147" s="101" t="str">
        <f t="shared" si="89"/>
        <v/>
      </c>
      <c r="R147" s="101" t="str">
        <f t="shared" si="90"/>
        <v/>
      </c>
      <c r="S147" s="101" t="str">
        <f t="shared" si="91"/>
        <v/>
      </c>
      <c r="T147" s="101" t="str">
        <f t="shared" si="92"/>
        <v/>
      </c>
      <c r="U147" s="329"/>
      <c r="V147" s="107" t="str">
        <f t="shared" si="93"/>
        <v/>
      </c>
      <c r="W147" s="101" t="str">
        <f t="shared" si="94"/>
        <v/>
      </c>
      <c r="X147" s="101" t="str">
        <f t="shared" si="95"/>
        <v/>
      </c>
      <c r="Y147" s="108" t="str">
        <f>IF(AND($AT147&lt;&gt;"",$AB147=1),_xlfn.CONCAT(Y$3,PROPER(_xlfn.XLOOKUP($AZ147,入力キー,入力コード)),IF(OR($BK147="",$BK147=$BI147),_xlfn.CONCAT(Y$4,IF($AZ147=_xlfn.XLOOKUP($AZ147,仮想キートップ,入力キー),Y$7,Y$10),_xlfn.XLOOKUP($AZ147,仮想キートップ,入力コード),Y$13,$BI147,Y$14,_xlfn.XLOOKUP($AZ147,仮想キートップ,キー位置),Y$15,_xlfn.XLOOKUP($AZ147,仮想キートップ,キー位置),Y$17,IF($AZ147=_xlfn.XLOOKUP($AZ147,仮想キートップ,入力キー),Y$12,Y$11),_xlfn.XLOOKUP($AZ147,仮想キートップ,入力コード),Y$13,$BI147,Y$14,_xlfn.XLOOKUP($AZ147,仮想キートップ,キー位置),Y$16,_xlfn.XLOOKUP($AZ147,仮想キートップ,キー位置),IF(COUNTA($AT147:$AT$352)&gt;1,Y$17,Y$18)),_xlfn.CONCAT(Y$4,Y$6,IF($AZ147=_xlfn.XLOOKUP($AZ147,仮想キートップ,入力キー),Y$7,Y$10),_xlfn.XLOOKUP($AZ147,仮想キートップ,入力コード),Y$13,$BI147,Y$14,_xlfn.XLOOKUP($AZ147,仮想キートップ,キー位置),Y$15,_xlfn.XLOOKUP($AZ147,仮想キートップ,キー位置),Y$17,IF($AZ147=_xlfn.XLOOKUP($AZ147,仮想キートップ,入力キー),Y$8,Y$9),_xlfn.XLOOKUP($AZ147,仮想キートップ,入力コード),Y$13,$BI147,Y$14,_xlfn.XLOOKUP($AZ147,仮想キートップ,キー位置),Y$16,_xlfn.XLOOKUP($AZ147,仮想キートップ,キー位置),Y$17,Y$5,IF($AZ147=_xlfn.XLOOKUP($AZ147,仮想キートップ,入力キー),Y$7,Y$10),_xlfn.XLOOKUP($AZ147,仮想キートップ,入力コード),Y$13,$BK147,Y$14,_xlfn.XLOOKUP($AZ147,仮想キートップ,キー位置),Y$15,_xlfn.XLOOKUP($AZ147,仮想キートップ,キー位置),Y$17,IF($AZ147=_xlfn.XLOOKUP($AZ147,仮想キートップ,入力キー),Y$12,Y$11),_xlfn.XLOOKUP($AZ147,仮想キートップ,入力コード),Y$13,$BK147,Y$14,_xlfn.XLOOKUP($AZ147,仮想キートップ,キー位置),Y$16,_xlfn.XLOOKUP($AZ147,仮想キートップ,キー位置),IF(COUNTA($AT147:$AT$352)&gt;1,Y$17,Y$18)))),"")</f>
        <v/>
      </c>
      <c r="Z147" s="325"/>
      <c r="AB147" s="28">
        <f t="shared" si="96"/>
        <v>3</v>
      </c>
      <c r="AC147" s="27" t="str">
        <f t="shared" si="97"/>
        <v>A</v>
      </c>
      <c r="AD147" s="27">
        <f t="shared" si="98"/>
        <v>1</v>
      </c>
      <c r="AE147" s="27">
        <f t="shared" si="99"/>
        <v>0</v>
      </c>
      <c r="AF147" s="34">
        <f t="shared" si="100"/>
        <v>2550136832</v>
      </c>
      <c r="AG147" s="203">
        <f t="shared" si="101"/>
        <v>0</v>
      </c>
      <c r="AH147" s="90"/>
      <c r="AI147" s="466">
        <f t="shared" si="102"/>
        <v>402653184</v>
      </c>
      <c r="AJ147" s="57" t="str">
        <f t="shared" si="103"/>
        <v/>
      </c>
      <c r="AK147" s="58">
        <f t="shared" si="104"/>
        <v>0</v>
      </c>
      <c r="AL147" s="56">
        <f t="shared" si="105"/>
        <v>2281701376</v>
      </c>
      <c r="AM147" s="57" t="str">
        <f t="shared" si="106"/>
        <v>ど</v>
      </c>
      <c r="AN147" s="55">
        <f t="shared" si="107"/>
        <v>1</v>
      </c>
      <c r="AO147" s="466">
        <f t="shared" si="108"/>
        <v>2415919104</v>
      </c>
      <c r="AP147" s="57" t="str">
        <f t="shared" si="109"/>
        <v>が</v>
      </c>
      <c r="AQ147" s="58">
        <f t="shared" si="110"/>
        <v>1</v>
      </c>
      <c r="AR147" s="90"/>
      <c r="AS147" s="131">
        <v>424</v>
      </c>
      <c r="AT147" s="4" t="s">
        <v>296</v>
      </c>
      <c r="AU147" s="389"/>
      <c r="AV147" s="389"/>
      <c r="AW147" s="13" t="s">
        <v>294</v>
      </c>
      <c r="AX147" s="4" t="s">
        <v>296</v>
      </c>
      <c r="AY147" s="16"/>
      <c r="AZ147" s="16" t="s">
        <v>60</v>
      </c>
      <c r="BA147" s="16" t="s">
        <v>62</v>
      </c>
      <c r="BB147" s="115" t="s">
        <v>67</v>
      </c>
      <c r="BC147" s="26"/>
      <c r="BD147" s="6" t="s">
        <v>333</v>
      </c>
      <c r="BE147" s="7" t="s">
        <v>334</v>
      </c>
      <c r="BF147" s="15" t="s">
        <v>970</v>
      </c>
      <c r="BG147" s="140" t="str">
        <f t="shared" si="111"/>
        <v>{"key_code":"b","modifiers":["control"]}</v>
      </c>
      <c r="BH147" s="98"/>
      <c r="BI147" s="140" t="str">
        <f t="shared" si="112"/>
        <v>{"key_code":"b","modifiers":["control"]}</v>
      </c>
      <c r="BJ147" s="370"/>
      <c r="BK147" s="371"/>
    </row>
    <row r="148" spans="1:63" ht="21">
      <c r="A148" s="328"/>
      <c r="B148" s="329"/>
      <c r="C148" s="338"/>
      <c r="D148" s="339"/>
      <c r="E148" s="334"/>
      <c r="F148" s="233" t="str">
        <f t="shared" si="78"/>
        <v>{"description":"と, か &amp; い → +↑","conditions":[{"type":"variable_if","name":"USC","value":2},{"type":"variable_unless","name":"KC_D","value":0},{"type":"variable_unless","name":"KC_F","value":0}],"from":{"key_code":"k","modifiers":{"optional":["caps_lock"]}},"to":[{"key_code":"delete_or_backspace"},{"key_code":"delete_or_backspace"},{"set_variable":{"name":"KC_K","value":1}},{"set_variable":{"name":"USC","value":0}},{"key_code":"b","modifiers":["shift","control"]}],"to_after_key_up":[{"set_variable":{"name":"KC_K","value":0}}],"type":"basic"},{"conditions":[{"type":"variable_unless","name":"USC","value":0},{"type":"variable_unless","name":"KC_D","value":0},{"type":"variable_unless","name":"KC_F","value":0}],"from":{"key_code":"k","modifiers":{"optional":["caps_lock"]}},"to":[{"key_code":"delete_or_backspace"},{"set_variable":{"name":"KC_K","value":1}},{"set_variable":{"name":"USC","value":0}},{"key_code":"b","modifiers":["shift","control"]}],"to_after_key_up":[{"set_variable":{"name":"KC_K","value":0}}],"type":"basic"},{"conditions":[{"type":"variable_unless","name":"KC_D","value":0},{"type":"variable_unless","name":"KC_F","value":0}],"from":{"key_code":"k","modifiers":{"optional":["caps_lock"]}},"to":[{"set_variable":{"name":"KC_K","value":1}},{"set_variable":{"name":"USC","value":0}},{"key_code":"b","modifiers":["shift","control"]}],"to_after_key_up":[{"set_variable":{"name":"KC_K","value":0}}],"type":"basic"},</v>
      </c>
      <c r="G148" s="101" t="str">
        <f t="shared" si="79"/>
        <v>{"conditions":[{"type":"variable_if","name":"USC","value":2},{"type":"variable_unless","name":"KC_D","value":0},{"type":"variable_unless","name":"KC_K","value":0}],"from":{"key_code":"f","modifiers":{"optional":["caps_lock"]}},"to":[{"key_code":"delete_or_backspace"},{"key_code":"delete_or_backspace"},{"set_variable":{"name":"KC_F","value":1}},{"set_variable":{"name":"USC","value":0}},{"key_code":"b","modifiers":["shift","control"]}],"to_after_key_up":[{"set_variable":{"name":"KC_F","value":0}}],"type":"basic"},{"conditions":[{"type":"variable_unless","name":"USC","value":0},{"type":"variable_unless","name":"KC_D","value":0},{"type":"variable_unless","name":"KC_K","value":0}],"from":{"key_code":"f","modifiers":{"optional":["caps_lock"]}},"to":[{"key_code":"delete_or_backspace"},{"set_variable":{"name":"KC_F","value":1}},{"set_variable":{"name":"USC","value":0}},{"key_code":"b","modifiers":["shift","control"]}],"to_after_key_up":[{"set_variable":{"name":"KC_F","value":0}}],"type":"basic"},{"conditions":[{"type":"variable_unless","name":"KC_D","value":0},{"type":"variable_unless","name":"KC_K","value":0}],"from":{"key_code":"f","modifiers":{"optional":["caps_lock"]}},"to":[{"set_variable":{"name":"KC_F","value":1}},{"set_variable":{"name":"USC","value":0}},{"key_code":"b","modifiers":["shift","control"]}],"to_after_key_up":[{"set_variable":{"name":"KC_F","value":0}}],"type":"basic"},</v>
      </c>
      <c r="H148" s="101" t="str">
        <f t="shared" si="80"/>
        <v>{"conditions":[{"type":"variable_if","name":"USC","value":2},{"type":"variable_unless","name":"KC_F","value":0},{"type":"variable_unless","name":"KC_K","value":0}],"from":{"key_code":"d","modifiers":{"optional":["caps_lock"]}},"to":[{"key_code":"delete_or_backspace"},{"key_code":"delete_or_backspace"},{"set_variable":{"name":"KC_D","value":1}},{"set_variable":{"name":"USC","value":0}},{"key_code":"b","modifiers":["shift","control"]}],"to_after_key_up":[{"set_variable":{"name":"KC_D","value":0}}],"type":"basic"},{"conditions":[{"type":"variable_unless","name":"USC","value":0},{"type":"variable_unless","name":"KC_F","value":0},{"type":"variable_unless","name":"KC_K","value":0}],"from":{"key_code":"d","modifiers":{"optional":["caps_lock"]}},"to":[{"key_code":"delete_or_backspace"},{"set_variable":{"name":"KC_D","value":1}},{"set_variable":{"name":"USC","value":0}},{"key_code":"b","modifiers":["shift","control"]}],"to_after_key_up":[{"set_variable":{"name":"KC_D","value":0}}],"type":"basic"},{"conditions":[{"type":"variable_unless","name":"KC_F","value":0},{"type":"variable_unless","name":"KC_K","value":0}],"from":{"key_code":"d","modifiers":{"optional":["caps_lock"]}},"to":[{"set_variable":{"name":"KC_D","value":1}},{"set_variable":{"name":"USC","value":0}},{"key_code":"b","modifiers":["shift","control"]}],"to_after_key_up":[{"set_variable":{"name":"KC_D","value":0}}],"type":"basic"},</v>
      </c>
      <c r="I148" s="101" t="str">
        <f t="shared" si="81"/>
        <v/>
      </c>
      <c r="J148" s="101" t="str">
        <f t="shared" si="82"/>
        <v/>
      </c>
      <c r="K148" s="101" t="str">
        <f t="shared" si="83"/>
        <v/>
      </c>
      <c r="L148" s="101" t="str">
        <f t="shared" si="84"/>
        <v/>
      </c>
      <c r="M148" s="101" t="str">
        <f t="shared" si="85"/>
        <v/>
      </c>
      <c r="N148" s="101" t="str">
        <f t="shared" si="86"/>
        <v/>
      </c>
      <c r="O148" s="101" t="str">
        <f t="shared" si="87"/>
        <v/>
      </c>
      <c r="P148" s="101" t="str">
        <f t="shared" si="88"/>
        <v/>
      </c>
      <c r="Q148" s="101" t="str">
        <f t="shared" si="89"/>
        <v/>
      </c>
      <c r="R148" s="101" t="str">
        <f t="shared" si="90"/>
        <v/>
      </c>
      <c r="S148" s="101" t="str">
        <f t="shared" si="91"/>
        <v/>
      </c>
      <c r="T148" s="101" t="str">
        <f t="shared" si="92"/>
        <v/>
      </c>
      <c r="U148" s="329"/>
      <c r="V148" s="107" t="str">
        <f t="shared" si="93"/>
        <v/>
      </c>
      <c r="W148" s="101" t="str">
        <f t="shared" si="94"/>
        <v/>
      </c>
      <c r="X148" s="101" t="str">
        <f t="shared" si="95"/>
        <v/>
      </c>
      <c r="Y148" s="108" t="str">
        <f>IF(AND($AT148&lt;&gt;"",$AB148=1),_xlfn.CONCAT(Y$3,PROPER(_xlfn.XLOOKUP($AZ148,入力キー,入力コード)),IF(OR($BK148="",$BK148=$BI148),_xlfn.CONCAT(Y$4,IF($AZ148=_xlfn.XLOOKUP($AZ148,仮想キートップ,入力キー),Y$7,Y$10),_xlfn.XLOOKUP($AZ148,仮想キートップ,入力コード),Y$13,$BI148,Y$14,_xlfn.XLOOKUP($AZ148,仮想キートップ,キー位置),Y$15,_xlfn.XLOOKUP($AZ148,仮想キートップ,キー位置),Y$17,IF($AZ148=_xlfn.XLOOKUP($AZ148,仮想キートップ,入力キー),Y$12,Y$11),_xlfn.XLOOKUP($AZ148,仮想キートップ,入力コード),Y$13,$BI148,Y$14,_xlfn.XLOOKUP($AZ148,仮想キートップ,キー位置),Y$16,_xlfn.XLOOKUP($AZ148,仮想キートップ,キー位置),IF(COUNTA($AT148:$AT$352)&gt;1,Y$17,Y$18)),_xlfn.CONCAT(Y$4,Y$6,IF($AZ148=_xlfn.XLOOKUP($AZ148,仮想キートップ,入力キー),Y$7,Y$10),_xlfn.XLOOKUP($AZ148,仮想キートップ,入力コード),Y$13,$BI148,Y$14,_xlfn.XLOOKUP($AZ148,仮想キートップ,キー位置),Y$15,_xlfn.XLOOKUP($AZ148,仮想キートップ,キー位置),Y$17,IF($AZ148=_xlfn.XLOOKUP($AZ148,仮想キートップ,入力キー),Y$8,Y$9),_xlfn.XLOOKUP($AZ148,仮想キートップ,入力コード),Y$13,$BI148,Y$14,_xlfn.XLOOKUP($AZ148,仮想キートップ,キー位置),Y$16,_xlfn.XLOOKUP($AZ148,仮想キートップ,キー位置),Y$17,Y$5,IF($AZ148=_xlfn.XLOOKUP($AZ148,仮想キートップ,入力キー),Y$7,Y$10),_xlfn.XLOOKUP($AZ148,仮想キートップ,入力コード),Y$13,$BK148,Y$14,_xlfn.XLOOKUP($AZ148,仮想キートップ,キー位置),Y$15,_xlfn.XLOOKUP($AZ148,仮想キートップ,キー位置),Y$17,IF($AZ148=_xlfn.XLOOKUP($AZ148,仮想キートップ,入力キー),Y$12,Y$11),_xlfn.XLOOKUP($AZ148,仮想キートップ,入力コード),Y$13,$BK148,Y$14,_xlfn.XLOOKUP($AZ148,仮想キートップ,キー位置),Y$16,_xlfn.XLOOKUP($AZ148,仮想キートップ,キー位置),IF(COUNTA($AT148:$AT$352)&gt;1,Y$17,Y$18)))),"")</f>
        <v/>
      </c>
      <c r="Z148" s="325"/>
      <c r="AB148" s="28">
        <f t="shared" si="96"/>
        <v>3</v>
      </c>
      <c r="AC148" s="27" t="str">
        <f t="shared" si="97"/>
        <v>A</v>
      </c>
      <c r="AD148" s="27">
        <f t="shared" si="98"/>
        <v>1</v>
      </c>
      <c r="AE148" s="27">
        <f t="shared" si="99"/>
        <v>0</v>
      </c>
      <c r="AF148" s="34">
        <f t="shared" si="100"/>
        <v>4697620480</v>
      </c>
      <c r="AG148" s="203">
        <f t="shared" si="101"/>
        <v>0</v>
      </c>
      <c r="AH148" s="90"/>
      <c r="AI148" s="466">
        <f t="shared" si="102"/>
        <v>402653184</v>
      </c>
      <c r="AJ148" s="57" t="str">
        <f t="shared" si="103"/>
        <v/>
      </c>
      <c r="AK148" s="58">
        <f t="shared" si="104"/>
        <v>0</v>
      </c>
      <c r="AL148" s="56">
        <f t="shared" si="105"/>
        <v>4429185024</v>
      </c>
      <c r="AM148" s="57" t="str">
        <f t="shared" si="106"/>
        <v/>
      </c>
      <c r="AN148" s="55">
        <f t="shared" si="107"/>
        <v>0</v>
      </c>
      <c r="AO148" s="466">
        <f t="shared" si="108"/>
        <v>4563402752</v>
      </c>
      <c r="AP148" s="57" t="str">
        <f t="shared" si="109"/>
        <v/>
      </c>
      <c r="AQ148" s="58">
        <f t="shared" si="110"/>
        <v>0</v>
      </c>
      <c r="AR148" s="90"/>
      <c r="AS148" s="131">
        <v>425</v>
      </c>
      <c r="AT148" s="4" t="s">
        <v>296</v>
      </c>
      <c r="AU148" s="389"/>
      <c r="AV148" s="389"/>
      <c r="AW148" s="13" t="s">
        <v>294</v>
      </c>
      <c r="AX148" s="4" t="s">
        <v>296</v>
      </c>
      <c r="AY148" s="16"/>
      <c r="AZ148" s="16" t="s">
        <v>60</v>
      </c>
      <c r="BA148" s="16" t="s">
        <v>62</v>
      </c>
      <c r="BB148" s="115" t="s">
        <v>69</v>
      </c>
      <c r="BC148" s="26"/>
      <c r="BD148" s="6" t="s">
        <v>1044</v>
      </c>
      <c r="BE148" s="7" t="s">
        <v>335</v>
      </c>
      <c r="BF148" s="15" t="s">
        <v>980</v>
      </c>
      <c r="BG148" s="140" t="str">
        <f t="shared" si="111"/>
        <v>{"key_code":"b","modifiers":["shift","control"]}</v>
      </c>
      <c r="BH148" s="98"/>
      <c r="BI148" s="140" t="str">
        <f t="shared" si="112"/>
        <v>{"key_code":"b","modifiers":["shift","control"]}</v>
      </c>
      <c r="BJ148" s="370"/>
      <c r="BK148" s="371"/>
    </row>
    <row r="149" spans="1:63" ht="84">
      <c r="A149" s="328"/>
      <c r="B149" s="329"/>
      <c r="C149" s="338"/>
      <c r="D149" s="339"/>
      <c r="E149" s="334"/>
      <c r="F149" s="233" t="str">
        <f t="shared" si="78"/>
        <v>{"description":"と, か &amp; う → 5↑","conditions":[{"type":"variable_if","name":"USC","value":2},{"type":"variable_unless","name":"KC_D","value":0},{"type":"variable_unless","name":"KC_F","value":0}],"from":{"key_code":"l","modifiers":{"optional":["caps_lock"]}},"to":[{"key_code":"delete_or_backspace"},{"key_code":"delete_or_backspace"},{"set_variable":{"name":"KC_L","value":1}},{"set_variable":{"name":"USC","value":0}},{"key_code":"b","modifiers":["control"]},{"key_code":"b","modifiers":["control"]},{"key_code":"b","modifiers":["control"]},{"key_code":"b","modifiers":["control"]},{"key_code":"b","modifiers":["control"]}],"to_after_key_up":[{"set_variable":{"name":"KC_L","value":0}}],"type":"basic"},{"conditions":[{"type":"variable_unless","name":"USC","value":0},{"type":"variable_unless","name":"KC_D","value":0},{"type":"variable_unless","name":"KC_F","value":0}],"from":{"key_code":"l","modifiers":{"optional":["caps_lock"]}},"to":[{"key_code":"delete_or_backspace"},{"set_variable":{"name":"KC_L","value":1}},{"set_variable":{"name":"USC","value":0}},{"key_code":"b","modifiers":["control"]},{"key_code":"b","modifiers":["control"]},{"key_code":"b","modifiers":["control"]},{"key_code":"b","modifiers":["control"]},{"key_code":"b","modifiers":["control"]}],"to_after_key_up":[{"set_variable":{"name":"KC_L","value":0}}],"type":"basic"},{"conditions":[{"type":"variable_unless","name":"KC_D","value":0},{"type":"variable_unless","name":"KC_F","value":0}],"from":{"key_code":"l","modifiers":{"optional":["caps_lock"]}},"to":[{"set_variable":{"name":"KC_L","value":1}},{"set_variable":{"name":"USC","value":0}},{"key_code":"b","modifiers":["control"]},{"key_code":"b","modifiers":["control"]},{"key_code":"b","modifiers":["control"]},{"key_code":"b","modifiers":["control"]},{"key_code":"b","modifiers":["control"]}],"to_after_key_up":[{"set_variable":{"name":"KC_L","value":0}}],"type":"basic"},</v>
      </c>
      <c r="G149" s="101" t="str">
        <f t="shared" si="79"/>
        <v>{"conditions":[{"type":"variable_if","name":"USC","value":2},{"type":"variable_unless","name":"KC_D","value":0},{"type":"variable_unless","name":"KC_L","value":0}],"from":{"key_code":"f","modifiers":{"optional":["caps_lock"]}},"to":[{"key_code":"delete_or_backspace"},{"key_code":"delete_or_backspace"},{"set_variable":{"name":"KC_F","value":1}},{"set_variable":{"name":"USC","value":0}},{"key_code":"b","modifiers":["control"]},{"key_code":"b","modifiers":["control"]},{"key_code":"b","modifiers":["control"]},{"key_code":"b","modifiers":["control"]},{"key_code":"b","modifiers":["control"]}],"to_after_key_up":[{"set_variable":{"name":"KC_F","value":0}}],"type":"basic"},{"conditions":[{"type":"variable_unless","name":"USC","value":0},{"type":"variable_unless","name":"KC_D","value":0},{"type":"variable_unless","name":"KC_L","value":0}],"from":{"key_code":"f","modifiers":{"optional":["caps_lock"]}},"to":[{"key_code":"delete_or_backspace"},{"set_variable":{"name":"KC_F","value":1}},{"set_variable":{"name":"USC","value":0}},{"key_code":"b","modifiers":["control"]},{"key_code":"b","modifiers":["control"]},{"key_code":"b","modifiers":["control"]},{"key_code":"b","modifiers":["control"]},{"key_code":"b","modifiers":["control"]}],"to_after_key_up":[{"set_variable":{"name":"KC_F","value":0}}],"type":"basic"},{"conditions":[{"type":"variable_unless","name":"KC_D","value":0},{"type":"variable_unless","name":"KC_L","value":0}],"from":{"key_code":"f","modifiers":{"optional":["caps_lock"]}},"to":[{"set_variable":{"name":"KC_F","value":1}},{"set_variable":{"name":"USC","value":0}},{"key_code":"b","modifiers":["control"]},{"key_code":"b","modifiers":["control"]},{"key_code":"b","modifiers":["control"]},{"key_code":"b","modifiers":["control"]},{"key_code":"b","modifiers":["control"]}],"to_after_key_up":[{"set_variable":{"name":"KC_F","value":0}}],"type":"basic"},</v>
      </c>
      <c r="H149" s="101" t="str">
        <f t="shared" si="80"/>
        <v>{"conditions":[{"type":"variable_if","name":"USC","value":2},{"type":"variable_unless","name":"KC_F","value":0},{"type":"variable_unless","name":"KC_L","value":0}],"from":{"key_code":"d","modifiers":{"optional":["caps_lock"]}},"to":[{"key_code":"delete_or_backspace"},{"key_code":"delete_or_backspace"},{"set_variable":{"name":"KC_D","value":1}},{"set_variable":{"name":"USC","value":0}},{"key_code":"b","modifiers":["control"]},{"key_code":"b","modifiers":["control"]},{"key_code":"b","modifiers":["control"]},{"key_code":"b","modifiers":["control"]},{"key_code":"b","modifiers":["control"]}],"to_after_key_up":[{"set_variable":{"name":"KC_D","value":0}}],"type":"basic"},{"conditions":[{"type":"variable_unless","name":"USC","value":0},{"type":"variable_unless","name":"KC_F","value":0},{"type":"variable_unless","name":"KC_L","value":0}],"from":{"key_code":"d","modifiers":{"optional":["caps_lock"]}},"to":[{"key_code":"delete_or_backspace"},{"set_variable":{"name":"KC_D","value":1}},{"set_variable":{"name":"USC","value":0}},{"key_code":"b","modifiers":["control"]},{"key_code":"b","modifiers":["control"]},{"key_code":"b","modifiers":["control"]},{"key_code":"b","modifiers":["control"]},{"key_code":"b","modifiers":["control"]}],"to_after_key_up":[{"set_variable":{"name":"KC_D","value":0}}],"type":"basic"},{"conditions":[{"type":"variable_unless","name":"KC_F","value":0},{"type":"variable_unless","name":"KC_L","value":0}],"from":{"key_code":"d","modifiers":{"optional":["caps_lock"]}},"to":[{"set_variable":{"name":"KC_D","value":1}},{"set_variable":{"name":"USC","value":0}},{"key_code":"b","modifiers":["control"]},{"key_code":"b","modifiers":["control"]},{"key_code":"b","modifiers":["control"]},{"key_code":"b","modifiers":["control"]},{"key_code":"b","modifiers":["control"]}],"to_after_key_up":[{"set_variable":{"name":"KC_D","value":0}}],"type":"basic"},</v>
      </c>
      <c r="I149" s="101" t="str">
        <f t="shared" si="81"/>
        <v/>
      </c>
      <c r="J149" s="101" t="str">
        <f t="shared" si="82"/>
        <v/>
      </c>
      <c r="K149" s="101" t="str">
        <f t="shared" si="83"/>
        <v/>
      </c>
      <c r="L149" s="101" t="str">
        <f t="shared" si="84"/>
        <v/>
      </c>
      <c r="M149" s="101" t="str">
        <f t="shared" si="85"/>
        <v/>
      </c>
      <c r="N149" s="101" t="str">
        <f t="shared" si="86"/>
        <v/>
      </c>
      <c r="O149" s="101" t="str">
        <f t="shared" si="87"/>
        <v/>
      </c>
      <c r="P149" s="101" t="str">
        <f t="shared" si="88"/>
        <v/>
      </c>
      <c r="Q149" s="101" t="str">
        <f t="shared" si="89"/>
        <v/>
      </c>
      <c r="R149" s="101" t="str">
        <f t="shared" si="90"/>
        <v/>
      </c>
      <c r="S149" s="101" t="str">
        <f t="shared" si="91"/>
        <v/>
      </c>
      <c r="T149" s="101" t="str">
        <f t="shared" si="92"/>
        <v/>
      </c>
      <c r="U149" s="329"/>
      <c r="V149" s="107" t="str">
        <f t="shared" si="93"/>
        <v/>
      </c>
      <c r="W149" s="101" t="str">
        <f t="shared" si="94"/>
        <v/>
      </c>
      <c r="X149" s="101" t="str">
        <f t="shared" si="95"/>
        <v/>
      </c>
      <c r="Y149" s="108" t="str">
        <f>IF(AND($AT149&lt;&gt;"",$AB149=1),_xlfn.CONCAT(Y$3,PROPER(_xlfn.XLOOKUP($AZ149,入力キー,入力コード)),IF(OR($BK149="",$BK149=$BI149),_xlfn.CONCAT(Y$4,IF($AZ149=_xlfn.XLOOKUP($AZ149,仮想キートップ,入力キー),Y$7,Y$10),_xlfn.XLOOKUP($AZ149,仮想キートップ,入力コード),Y$13,$BI149,Y$14,_xlfn.XLOOKUP($AZ149,仮想キートップ,キー位置),Y$15,_xlfn.XLOOKUP($AZ149,仮想キートップ,キー位置),Y$17,IF($AZ149=_xlfn.XLOOKUP($AZ149,仮想キートップ,入力キー),Y$12,Y$11),_xlfn.XLOOKUP($AZ149,仮想キートップ,入力コード),Y$13,$BI149,Y$14,_xlfn.XLOOKUP($AZ149,仮想キートップ,キー位置),Y$16,_xlfn.XLOOKUP($AZ149,仮想キートップ,キー位置),IF(COUNTA($AT149:$AT$352)&gt;1,Y$17,Y$18)),_xlfn.CONCAT(Y$4,Y$6,IF($AZ149=_xlfn.XLOOKUP($AZ149,仮想キートップ,入力キー),Y$7,Y$10),_xlfn.XLOOKUP($AZ149,仮想キートップ,入力コード),Y$13,$BI149,Y$14,_xlfn.XLOOKUP($AZ149,仮想キートップ,キー位置),Y$15,_xlfn.XLOOKUP($AZ149,仮想キートップ,キー位置),Y$17,IF($AZ149=_xlfn.XLOOKUP($AZ149,仮想キートップ,入力キー),Y$8,Y$9),_xlfn.XLOOKUP($AZ149,仮想キートップ,入力コード),Y$13,$BI149,Y$14,_xlfn.XLOOKUP($AZ149,仮想キートップ,キー位置),Y$16,_xlfn.XLOOKUP($AZ149,仮想キートップ,キー位置),Y$17,Y$5,IF($AZ149=_xlfn.XLOOKUP($AZ149,仮想キートップ,入力キー),Y$7,Y$10),_xlfn.XLOOKUP($AZ149,仮想キートップ,入力コード),Y$13,$BK149,Y$14,_xlfn.XLOOKUP($AZ149,仮想キートップ,キー位置),Y$15,_xlfn.XLOOKUP($AZ149,仮想キートップ,キー位置),Y$17,IF($AZ149=_xlfn.XLOOKUP($AZ149,仮想キートップ,入力キー),Y$12,Y$11),_xlfn.XLOOKUP($AZ149,仮想キートップ,入力コード),Y$13,$BK149,Y$14,_xlfn.XLOOKUP($AZ149,仮想キートップ,キー位置),Y$16,_xlfn.XLOOKUP($AZ149,仮想キートップ,キー位置),IF(COUNTA($AT149:$AT$352)&gt;1,Y$17,Y$18)))),"")</f>
        <v/>
      </c>
      <c r="Z149" s="325"/>
      <c r="AB149" s="28">
        <f t="shared" si="96"/>
        <v>3</v>
      </c>
      <c r="AC149" s="27" t="str">
        <f t="shared" si="97"/>
        <v>A</v>
      </c>
      <c r="AD149" s="27">
        <f t="shared" si="98"/>
        <v>1</v>
      </c>
      <c r="AE149" s="27">
        <f t="shared" si="99"/>
        <v>0</v>
      </c>
      <c r="AF149" s="34">
        <f t="shared" si="100"/>
        <v>8992587776</v>
      </c>
      <c r="AG149" s="203">
        <f t="shared" si="101"/>
        <v>0</v>
      </c>
      <c r="AH149" s="90"/>
      <c r="AI149" s="466">
        <f t="shared" si="102"/>
        <v>402653184</v>
      </c>
      <c r="AJ149" s="57" t="str">
        <f t="shared" si="103"/>
        <v/>
      </c>
      <c r="AK149" s="58">
        <f t="shared" si="104"/>
        <v>0</v>
      </c>
      <c r="AL149" s="56">
        <f t="shared" si="105"/>
        <v>8724152320</v>
      </c>
      <c r="AM149" s="57" t="str">
        <f t="shared" si="106"/>
        <v/>
      </c>
      <c r="AN149" s="55">
        <f t="shared" si="107"/>
        <v>0</v>
      </c>
      <c r="AO149" s="466">
        <f t="shared" si="108"/>
        <v>8858370048</v>
      </c>
      <c r="AP149" s="57" t="str">
        <f t="shared" si="109"/>
        <v>ヴ</v>
      </c>
      <c r="AQ149" s="58">
        <f t="shared" si="110"/>
        <v>1</v>
      </c>
      <c r="AR149" s="90"/>
      <c r="AS149" s="131">
        <v>426</v>
      </c>
      <c r="AT149" s="4" t="s">
        <v>296</v>
      </c>
      <c r="AU149" s="389"/>
      <c r="AV149" s="389"/>
      <c r="AW149" s="13" t="s">
        <v>294</v>
      </c>
      <c r="AX149" s="4" t="s">
        <v>296</v>
      </c>
      <c r="AY149" s="16"/>
      <c r="AZ149" s="16" t="s">
        <v>60</v>
      </c>
      <c r="BA149" s="16" t="s">
        <v>62</v>
      </c>
      <c r="BB149" s="115" t="s">
        <v>71</v>
      </c>
      <c r="BC149" s="26"/>
      <c r="BD149" s="6" t="s">
        <v>336</v>
      </c>
      <c r="BE149" s="7" t="s">
        <v>337</v>
      </c>
      <c r="BF149" s="15" t="s">
        <v>971</v>
      </c>
      <c r="BG149" s="140" t="str">
        <f t="shared" si="111"/>
        <v>{"key_code":"b","modifiers":["control"]},{"key_code":"b","modifiers":["control"]},{"key_code":"b","modifiers":["control"]},{"key_code":"b","modifiers":["control"]},{"key_code":"b","modifiers":["control"]}</v>
      </c>
      <c r="BH149" s="98"/>
      <c r="BI149" s="140" t="str">
        <f t="shared" si="112"/>
        <v>{"key_code":"b","modifiers":["control"]},{"key_code":"b","modifiers":["control"]},{"key_code":"b","modifiers":["control"]},{"key_code":"b","modifiers":["control"]},{"key_code":"b","modifiers":["control"]}</v>
      </c>
      <c r="BJ149" s="370"/>
      <c r="BK149" s="371"/>
    </row>
    <row r="150" spans="1:63" ht="105">
      <c r="A150" s="328"/>
      <c r="B150" s="329"/>
      <c r="C150" s="338"/>
      <c r="D150" s="339"/>
      <c r="E150" s="334"/>
      <c r="F150" s="233" t="str">
        <f t="shared" si="78"/>
        <v>{"description":"と, か &amp; ー → +5↑","conditions":[{"type":"variable_if","name":"USC","value":2},{"type":"variable_unless","name":"KC_D","value":0},{"type":"variable_unless","name":"KC_F","value":0}],"from":{"key_code":"semicolon","modifiers":{"optional":["caps_lock"]}},"to":[{"key_code":"delete_or_backspace"},{"key_code":"delete_or_backspace"},{"key_code":"b","modifiers":["shift","control"]},{"key_code":"b","modifiers":["shift","control"]},{"key_code":"b","modifiers":["shift","control"]},{"key_code":"b","modifiers":["shift","control"]},{"key_code":"b","modifiers":["shift","control"]},{"set_variable":{"name":"KC_SCLN","value":1}},{"set_variable":{"name":"USC","value":0}}],"to_after_key_up":[{"set_variable":{"name":"KC_SCLN","value":0}}],"type":"basic"},{"conditions":[{"type":"variable_unless","name":"USC","value":0},{"type":"variable_unless","name":"KC_D","value":0},{"type":"variable_unless","name":"KC_F","value":0}],"from":{"key_code":"semicolon","modifiers":{"optional":["caps_lock"]}},"to":[{"key_code":"delete_or_backspace"},{"key_code":"b","modifiers":["shift","control"]},{"key_code":"b","modifiers":["shift","control"]},{"key_code":"b","modifiers":["shift","control"]},{"key_code":"b","modifiers":["shift","control"]},{"key_code":"b","modifiers":["shift","control"]},{"set_variable":{"name":"KC_SCLN","value":1}},{"set_variable":{"name":"USC","value":0}}],"to_after_key_up":[{"set_variable":{"name":"KC_SCLN","value":0}}],"type":"basic"},{"conditions":[{"type":"variable_unless","name":"KC_D","value":0},{"type":"variable_unless","name":"KC_F","value":0}],"from":{"key_code":"semicolon","modifiers":{"optional":["caps_lock"]}},"to":[{"key_code":"b","modifiers":["shift","control"]},{"key_code":"b","modifiers":["shift","control"]},{"key_code":"b","modifiers":["shift","control"]},{"key_code":"b","modifiers":["shift","control"]},{"key_code":"b","modifiers":["shift","control"]},{"set_variable":{"name":"KC_SCLN","value":1}},{"set_variable":{"name":"USC","value":0}}],"to_after_key_up":[{"set_variable":{"name":"KC_SCLN","value":0}}],"type":"basic"},</v>
      </c>
      <c r="G150" s="101" t="str">
        <f t="shared" si="79"/>
        <v>{"conditions":[{"type":"variable_if","name":"USC","value":2},{"type":"variable_unless","name":"KC_D","value":0},{"type":"variable_unless","name":"KC_SCLN","value":0}],"from":{"key_code":"f","modifiers":{"optional":["caps_lock"]}},"to":[{"key_code":"delete_or_backspace"},{"key_code":"delete_or_backspace"},{"key_code":"b","modifiers":["shift","control"]},{"key_code":"b","modifiers":["shift","control"]},{"key_code":"b","modifiers":["shift","control"]},{"key_code":"b","modifiers":["shift","control"]},{"key_code":"b","modifiers":["shift","control"]},{"set_variable":{"name":"KC_F","value":1}},{"set_variable":{"name":"USC","value":0}}],"to_after_key_up":[{"set_variable":{"name":"KC_F","value":0}}],"type":"basic"},{"conditions":[{"type":"variable_unless","name":"USC","value":0},{"type":"variable_unless","name":"KC_D","value":0},{"type":"variable_unless","name":"KC_SCLN","value":0}],"from":{"key_code":"f","modifiers":{"optional":["caps_lock"]}},"to":[{"key_code":"delete_or_backspace"},{"key_code":"b","modifiers":["shift","control"]},{"key_code":"b","modifiers":["shift","control"]},{"key_code":"b","modifiers":["shift","control"]},{"key_code":"b","modifiers":["shift","control"]},{"key_code":"b","modifiers":["shift","control"]},{"set_variable":{"name":"KC_F","value":1}},{"set_variable":{"name":"USC","value":0}}],"to_after_key_up":[{"set_variable":{"name":"KC_F","value":0}}],"type":"basic"},{"conditions":[{"type":"variable_unless","name":"KC_D","value":0},{"type":"variable_unless","name":"KC_SCLN","value":0}],"from":{"key_code":"f","modifiers":{"optional":["caps_lock"]}},"to":[{"key_code":"b","modifiers":["shift","control"]},{"key_code":"b","modifiers":["shift","control"]},{"key_code":"b","modifiers":["shift","control"]},{"key_code":"b","modifiers":["shift","control"]},{"key_code":"b","modifiers":["shift","control"]},{"set_variable":{"name":"KC_F","value":1}},{"set_variable":{"name":"USC","value":0}}],"to_after_key_up":[{"set_variable":{"name":"KC_F","value":0}}],"type":"basic"},</v>
      </c>
      <c r="H150" s="101" t="str">
        <f t="shared" si="80"/>
        <v>{"conditions":[{"type":"variable_if","name":"USC","value":2},{"type":"variable_unless","name":"KC_F","value":0},{"type":"variable_unless","name":"KC_SCLN","value":0}],"from":{"key_code":"d","modifiers":{"optional":["caps_lock"]}},"to":[{"key_code":"delete_or_backspace"},{"key_code":"delete_or_backspace"},{"key_code":"b","modifiers":["shift","control"]},{"key_code":"b","modifiers":["shift","control"]},{"key_code":"b","modifiers":["shift","control"]},{"key_code":"b","modifiers":["shift","control"]},{"key_code":"b","modifiers":["shift","control"]},{"set_variable":{"name":"KC_D","value":1}},{"set_variable":{"name":"USC","value":0}}],"to_after_key_up":[{"set_variable":{"name":"KC_D","value":0}}],"type":"basic"},{"conditions":[{"type":"variable_unless","name":"USC","value":0},{"type":"variable_unless","name":"KC_F","value":0},{"type":"variable_unless","name":"KC_SCLN","value":0}],"from":{"key_code":"d","modifiers":{"optional":["caps_lock"]}},"to":[{"key_code":"delete_or_backspace"},{"key_code":"b","modifiers":["shift","control"]},{"key_code":"b","modifiers":["shift","control"]},{"key_code":"b","modifiers":["shift","control"]},{"key_code":"b","modifiers":["shift","control"]},{"key_code":"b","modifiers":["shift","control"]},{"set_variable":{"name":"KC_D","value":1}},{"set_variable":{"name":"USC","value":0}}],"to_after_key_up":[{"set_variable":{"name":"KC_D","value":0}}],"type":"basic"},{"conditions":[{"type":"variable_unless","name":"KC_F","value":0},{"type":"variable_unless","name":"KC_SCLN","value":0}],"from":{"key_code":"d","modifiers":{"optional":["caps_lock"]}},"to":[{"key_code":"b","modifiers":["shift","control"]},{"key_code":"b","modifiers":["shift","control"]},{"key_code":"b","modifiers":["shift","control"]},{"key_code":"b","modifiers":["shift","control"]},{"key_code":"b","modifiers":["shift","control"]},{"set_variable":{"name":"KC_D","value":1}},{"set_variable":{"name":"USC","value":0}}],"to_after_key_up":[{"set_variable":{"name":"KC_D","value":0}}],"type":"basic"},</v>
      </c>
      <c r="I150" s="101" t="str">
        <f t="shared" si="81"/>
        <v/>
      </c>
      <c r="J150" s="101" t="str">
        <f t="shared" si="82"/>
        <v/>
      </c>
      <c r="K150" s="101" t="str">
        <f t="shared" si="83"/>
        <v/>
      </c>
      <c r="L150" s="101" t="str">
        <f t="shared" si="84"/>
        <v/>
      </c>
      <c r="M150" s="101" t="str">
        <f t="shared" si="85"/>
        <v/>
      </c>
      <c r="N150" s="101" t="str">
        <f t="shared" si="86"/>
        <v/>
      </c>
      <c r="O150" s="101" t="str">
        <f t="shared" si="87"/>
        <v/>
      </c>
      <c r="P150" s="101" t="str">
        <f t="shared" si="88"/>
        <v/>
      </c>
      <c r="Q150" s="101" t="str">
        <f t="shared" si="89"/>
        <v/>
      </c>
      <c r="R150" s="101" t="str">
        <f t="shared" si="90"/>
        <v/>
      </c>
      <c r="S150" s="101" t="str">
        <f t="shared" si="91"/>
        <v/>
      </c>
      <c r="T150" s="101" t="str">
        <f t="shared" si="92"/>
        <v/>
      </c>
      <c r="U150" s="329"/>
      <c r="V150" s="107" t="str">
        <f t="shared" si="93"/>
        <v/>
      </c>
      <c r="W150" s="101" t="str">
        <f t="shared" si="94"/>
        <v/>
      </c>
      <c r="X150" s="101" t="str">
        <f t="shared" si="95"/>
        <v/>
      </c>
      <c r="Y150" s="108" t="str">
        <f>IF(AND($AT150&lt;&gt;"",$AB150=1),_xlfn.CONCAT(Y$3,PROPER(_xlfn.XLOOKUP($AZ150,入力キー,入力コード)),IF(OR($BK150="",$BK150=$BI150),_xlfn.CONCAT(Y$4,IF($AZ150=_xlfn.XLOOKUP($AZ150,仮想キートップ,入力キー),Y$7,Y$10),_xlfn.XLOOKUP($AZ150,仮想キートップ,入力コード),Y$13,$BI150,Y$14,_xlfn.XLOOKUP($AZ150,仮想キートップ,キー位置),Y$15,_xlfn.XLOOKUP($AZ150,仮想キートップ,キー位置),Y$17,IF($AZ150=_xlfn.XLOOKUP($AZ150,仮想キートップ,入力キー),Y$12,Y$11),_xlfn.XLOOKUP($AZ150,仮想キートップ,入力コード),Y$13,$BI150,Y$14,_xlfn.XLOOKUP($AZ150,仮想キートップ,キー位置),Y$16,_xlfn.XLOOKUP($AZ150,仮想キートップ,キー位置),IF(COUNTA($AT150:$AT$352)&gt;1,Y$17,Y$18)),_xlfn.CONCAT(Y$4,Y$6,IF($AZ150=_xlfn.XLOOKUP($AZ150,仮想キートップ,入力キー),Y$7,Y$10),_xlfn.XLOOKUP($AZ150,仮想キートップ,入力コード),Y$13,$BI150,Y$14,_xlfn.XLOOKUP($AZ150,仮想キートップ,キー位置),Y$15,_xlfn.XLOOKUP($AZ150,仮想キートップ,キー位置),Y$17,IF($AZ150=_xlfn.XLOOKUP($AZ150,仮想キートップ,入力キー),Y$8,Y$9),_xlfn.XLOOKUP($AZ150,仮想キートップ,入力コード),Y$13,$BI150,Y$14,_xlfn.XLOOKUP($AZ150,仮想キートップ,キー位置),Y$16,_xlfn.XLOOKUP($AZ150,仮想キートップ,キー位置),Y$17,Y$5,IF($AZ150=_xlfn.XLOOKUP($AZ150,仮想キートップ,入力キー),Y$7,Y$10),_xlfn.XLOOKUP($AZ150,仮想キートップ,入力コード),Y$13,$BK150,Y$14,_xlfn.XLOOKUP($AZ150,仮想キートップ,キー位置),Y$15,_xlfn.XLOOKUP($AZ150,仮想キートップ,キー位置),Y$17,IF($AZ150=_xlfn.XLOOKUP($AZ150,仮想キートップ,入力キー),Y$12,Y$11),_xlfn.XLOOKUP($AZ150,仮想キートップ,入力コード),Y$13,$BK150,Y$14,_xlfn.XLOOKUP($AZ150,仮想キートップ,キー位置),Y$16,_xlfn.XLOOKUP($AZ150,仮想キートップ,キー位置),IF(COUNTA($AT150:$AT$352)&gt;1,Y$17,Y$18)))),"")</f>
        <v/>
      </c>
      <c r="Z150" s="325"/>
      <c r="AB150" s="28">
        <f t="shared" si="96"/>
        <v>3</v>
      </c>
      <c r="AC150" s="27" t="str">
        <f t="shared" si="97"/>
        <v>A</v>
      </c>
      <c r="AD150" s="27">
        <f t="shared" si="98"/>
        <v>1</v>
      </c>
      <c r="AE150" s="27">
        <f t="shared" si="99"/>
        <v>0</v>
      </c>
      <c r="AF150" s="34">
        <f t="shared" si="100"/>
        <v>17582522368</v>
      </c>
      <c r="AG150" s="203">
        <f t="shared" si="101"/>
        <v>0</v>
      </c>
      <c r="AH150" s="90"/>
      <c r="AI150" s="466">
        <f t="shared" si="102"/>
        <v>402653184</v>
      </c>
      <c r="AJ150" s="57" t="str">
        <f t="shared" si="103"/>
        <v/>
      </c>
      <c r="AK150" s="58">
        <f t="shared" si="104"/>
        <v>0</v>
      </c>
      <c r="AL150" s="56">
        <f t="shared" si="105"/>
        <v>17314086912</v>
      </c>
      <c r="AM150" s="57" t="str">
        <f t="shared" si="106"/>
        <v/>
      </c>
      <c r="AN150" s="55">
        <f t="shared" si="107"/>
        <v>0</v>
      </c>
      <c r="AO150" s="466">
        <f t="shared" si="108"/>
        <v>17448304640</v>
      </c>
      <c r="AP150" s="57" t="str">
        <f t="shared" si="109"/>
        <v>づ</v>
      </c>
      <c r="AQ150" s="58">
        <f t="shared" si="110"/>
        <v>1</v>
      </c>
      <c r="AR150" s="90"/>
      <c r="AS150" s="131">
        <v>427</v>
      </c>
      <c r="AT150" s="4" t="s">
        <v>296</v>
      </c>
      <c r="AU150" s="389"/>
      <c r="AV150" s="389"/>
      <c r="AW150" s="13"/>
      <c r="AX150" s="4" t="s">
        <v>296</v>
      </c>
      <c r="AY150" s="16"/>
      <c r="AZ150" s="16" t="s">
        <v>60</v>
      </c>
      <c r="BA150" s="16" t="s">
        <v>62</v>
      </c>
      <c r="BB150" s="115" t="s">
        <v>73</v>
      </c>
      <c r="BC150" s="26"/>
      <c r="BD150" s="6" t="s">
        <v>1045</v>
      </c>
      <c r="BE150" s="7" t="s">
        <v>1046</v>
      </c>
      <c r="BF150" s="15" t="s">
        <v>1047</v>
      </c>
      <c r="BG150" s="140" t="str">
        <f t="shared" si="111"/>
        <v>{"key_code":"b","modifiers":["shift","control"]},{"key_code":"b","modifiers":["shift","control"]},{"key_code":"b","modifiers":["shift","control"]},{"key_code":"b","modifiers":["shift","control"]},{"key_code":"b","modifiers":["shift","control"]}</v>
      </c>
      <c r="BH150" s="98"/>
      <c r="BI150" s="140" t="str">
        <f t="shared" si="112"/>
        <v>{"key_code":"b","modifiers":["shift","control"]},{"key_code":"b","modifiers":["shift","control"]},{"key_code":"b","modifiers":["shift","control"]},{"key_code":"b","modifiers":["shift","control"]},{"key_code":"b","modifiers":["shift","control"]}</v>
      </c>
      <c r="BJ150" s="370"/>
      <c r="BK150" s="371"/>
    </row>
    <row r="151" spans="1:63" ht="42">
      <c r="A151" s="328"/>
      <c r="B151" s="329"/>
      <c r="C151" s="338"/>
      <c r="D151" s="339"/>
      <c r="E151" s="334"/>
      <c r="F151" s="233" t="str">
        <f t="shared" si="78"/>
        <v>{"description":"と, か &amp; た → End▼","conditions":[{"type":"variable_if","name":"USC","value":2},{"type":"variable_unless","name":"KC_D","value":0},{"type":"variable_unless","name":"KC_F","value":0}],"from":{"key_code":"n","modifiers":{"optional":["caps_lock"]}},"to":[{"key_code":"delete_or_backspace"},{"key_code":"delete_or_backspace"},{"key_code":"e","modifiers":["control"]},{"set_variable":{"name":"KC_N","value":1}},{"set_variable":{"name":"USC","value":0}}],"to_after_key_up":[{"set_variable":{"name":"KC_N","value":0}}],"type":"basic"},{"conditions":[{"type":"variable_unless","name":"USC","value":0},{"type":"variable_unless","name":"KC_D","value":0},{"type":"variable_unless","name":"KC_F","value":0}],"from":{"key_code":"n","modifiers":{"optional":["caps_lock"]}},"to":[{"key_code":"delete_or_backspace"},{"key_code":"e","modifiers":["control"]},{"set_variable":{"name":"KC_N","value":1}},{"set_variable":{"name":"USC","value":0}}],"to_after_key_up":[{"set_variable":{"name":"KC_N","value":0}}],"type":"basic"},{"conditions":[{"type":"variable_unless","name":"KC_D","value":0},{"type":"variable_unless","name":"KC_F","value":0}],"from":{"key_code":"n","modifiers":{"optional":["caps_lock"]}},"to":[{"key_code":"e","modifiers":["control"]},{"set_variable":{"name":"KC_N","value":1}},{"set_variable":{"name":"USC","value":0}}],"to_after_key_up":[{"set_variable":{"name":"KC_N","value":0}}],"type":"basic"},</v>
      </c>
      <c r="G151" s="101" t="str">
        <f t="shared" si="79"/>
        <v>{"conditions":[{"type":"variable_if","name":"USC","value":2},{"type":"variable_unless","name":"KC_D","value":0},{"type":"variable_unless","name":"KC_N","value":0}],"from":{"key_code":"f","modifiers":{"optional":["caps_lock"]}},"to":[{"key_code":"delete_or_backspace"},{"key_code":"delete_or_backspace"},{"key_code":"e","modifiers":["control"]},{"set_variable":{"name":"KC_F","value":1}},{"set_variable":{"name":"USC","value":0}}],"to_after_key_up":[{"set_variable":{"name":"KC_F","value":0}}],"type":"basic"},{"conditions":[{"type":"variable_unless","name":"USC","value":0},{"type":"variable_unless","name":"KC_D","value":0},{"type":"variable_unless","name":"KC_N","value":0}],"from":{"key_code":"f","modifiers":{"optional":["caps_lock"]}},"to":[{"key_code":"delete_or_backspace"},{"key_code":"e","modifiers":["control"]},{"set_variable":{"name":"KC_F","value":1}},{"set_variable":{"name":"USC","value":0}}],"to_after_key_up":[{"set_variable":{"name":"KC_F","value":0}}],"type":"basic"},{"conditions":[{"type":"variable_unless","name":"KC_D","value":0},{"type":"variable_unless","name":"KC_N","value":0}],"from":{"key_code":"f","modifiers":{"optional":["caps_lock"]}},"to":[{"key_code":"e","modifiers":["control"]},{"set_variable":{"name":"KC_F","value":1}},{"set_variable":{"name":"USC","value":0}}],"to_after_key_up":[{"set_variable":{"name":"KC_F","value":0}}],"type":"basic"},</v>
      </c>
      <c r="H151" s="101" t="str">
        <f t="shared" si="80"/>
        <v>{"conditions":[{"type":"variable_if","name":"USC","value":2},{"type":"variable_unless","name":"KC_F","value":0},{"type":"variable_unless","name":"KC_N","value":0}],"from":{"key_code":"d","modifiers":{"optional":["caps_lock"]}},"to":[{"key_code":"delete_or_backspace"},{"key_code":"delete_or_backspace"},{"key_code":"e","modifiers":["control"]},{"set_variable":{"name":"KC_D","value":1}},{"set_variable":{"name":"USC","value":0}}],"to_after_key_up":[{"set_variable":{"name":"KC_D","value":0}}],"type":"basic"},{"conditions":[{"type":"variable_unless","name":"USC","value":0},{"type":"variable_unless","name":"KC_F","value":0},{"type":"variable_unless","name":"KC_N","value":0}],"from":{"key_code":"d","modifiers":{"optional":["caps_lock"]}},"to":[{"key_code":"delete_or_backspace"},{"key_code":"e","modifiers":["control"]},{"set_variable":{"name":"KC_D","value":1}},{"set_variable":{"name":"USC","value":0}}],"to_after_key_up":[{"set_variable":{"name":"KC_D","value":0}}],"type":"basic"},{"conditions":[{"type":"variable_unless","name":"KC_F","value":0},{"type":"variable_unless","name":"KC_N","value":0}],"from":{"key_code":"d","modifiers":{"optional":["caps_lock"]}},"to":[{"key_code":"e","modifiers":["control"]},{"set_variable":{"name":"KC_D","value":1}},{"set_variable":{"name":"USC","value":0}}],"to_after_key_up":[{"set_variable":{"name":"KC_D","value":0}}],"type":"basic"},</v>
      </c>
      <c r="I151" s="101" t="str">
        <f t="shared" si="81"/>
        <v/>
      </c>
      <c r="J151" s="101" t="str">
        <f t="shared" si="82"/>
        <v/>
      </c>
      <c r="K151" s="101" t="str">
        <f t="shared" si="83"/>
        <v/>
      </c>
      <c r="L151" s="101" t="str">
        <f t="shared" si="84"/>
        <v/>
      </c>
      <c r="M151" s="101" t="str">
        <f t="shared" si="85"/>
        <v/>
      </c>
      <c r="N151" s="101" t="str">
        <f t="shared" si="86"/>
        <v/>
      </c>
      <c r="O151" s="101" t="str">
        <f t="shared" si="87"/>
        <v/>
      </c>
      <c r="P151" s="101" t="str">
        <f t="shared" si="88"/>
        <v/>
      </c>
      <c r="Q151" s="101" t="str">
        <f t="shared" si="89"/>
        <v/>
      </c>
      <c r="R151" s="101" t="str">
        <f t="shared" si="90"/>
        <v/>
      </c>
      <c r="S151" s="101" t="str">
        <f t="shared" si="91"/>
        <v/>
      </c>
      <c r="T151" s="101" t="str">
        <f t="shared" si="92"/>
        <v/>
      </c>
      <c r="U151" s="329"/>
      <c r="V151" s="107" t="str">
        <f t="shared" si="93"/>
        <v/>
      </c>
      <c r="W151" s="101" t="str">
        <f t="shared" si="94"/>
        <v/>
      </c>
      <c r="X151" s="101" t="str">
        <f t="shared" si="95"/>
        <v/>
      </c>
      <c r="Y151" s="108" t="str">
        <f>IF(AND($AT151&lt;&gt;"",$AB151=1),_xlfn.CONCAT(Y$3,PROPER(_xlfn.XLOOKUP($AZ151,入力キー,入力コード)),IF(OR($BK151="",$BK151=$BI151),_xlfn.CONCAT(Y$4,IF($AZ151=_xlfn.XLOOKUP($AZ151,仮想キートップ,入力キー),Y$7,Y$10),_xlfn.XLOOKUP($AZ151,仮想キートップ,入力コード),Y$13,$BI151,Y$14,_xlfn.XLOOKUP($AZ151,仮想キートップ,キー位置),Y$15,_xlfn.XLOOKUP($AZ151,仮想キートップ,キー位置),Y$17,IF($AZ151=_xlfn.XLOOKUP($AZ151,仮想キートップ,入力キー),Y$12,Y$11),_xlfn.XLOOKUP($AZ151,仮想キートップ,入力コード),Y$13,$BI151,Y$14,_xlfn.XLOOKUP($AZ151,仮想キートップ,キー位置),Y$16,_xlfn.XLOOKUP($AZ151,仮想キートップ,キー位置),IF(COUNTA($AT151:$AT$352)&gt;1,Y$17,Y$18)),_xlfn.CONCAT(Y$4,Y$6,IF($AZ151=_xlfn.XLOOKUP($AZ151,仮想キートップ,入力キー),Y$7,Y$10),_xlfn.XLOOKUP($AZ151,仮想キートップ,入力コード),Y$13,$BI151,Y$14,_xlfn.XLOOKUP($AZ151,仮想キートップ,キー位置),Y$15,_xlfn.XLOOKUP($AZ151,仮想キートップ,キー位置),Y$17,IF($AZ151=_xlfn.XLOOKUP($AZ151,仮想キートップ,入力キー),Y$8,Y$9),_xlfn.XLOOKUP($AZ151,仮想キートップ,入力コード),Y$13,$BI151,Y$14,_xlfn.XLOOKUP($AZ151,仮想キートップ,キー位置),Y$16,_xlfn.XLOOKUP($AZ151,仮想キートップ,キー位置),Y$17,Y$5,IF($AZ151=_xlfn.XLOOKUP($AZ151,仮想キートップ,入力キー),Y$7,Y$10),_xlfn.XLOOKUP($AZ151,仮想キートップ,入力コード),Y$13,$BK151,Y$14,_xlfn.XLOOKUP($AZ151,仮想キートップ,キー位置),Y$15,_xlfn.XLOOKUP($AZ151,仮想キートップ,キー位置),Y$17,IF($AZ151=_xlfn.XLOOKUP($AZ151,仮想キートップ,入力キー),Y$12,Y$11),_xlfn.XLOOKUP($AZ151,仮想キートップ,入力コード),Y$13,$BK151,Y$14,_xlfn.XLOOKUP($AZ151,仮想キートップ,キー位置),Y$16,_xlfn.XLOOKUP($AZ151,仮想キートップ,キー位置),IF(COUNTA($AT151:$AT$352)&gt;1,Y$17,Y$18)))),"")</f>
        <v/>
      </c>
      <c r="Z151" s="325"/>
      <c r="AB151" s="28">
        <f t="shared" si="96"/>
        <v>3</v>
      </c>
      <c r="AC151" s="27" t="str">
        <f t="shared" si="97"/>
        <v>A</v>
      </c>
      <c r="AD151" s="27">
        <f t="shared" si="98"/>
        <v>1</v>
      </c>
      <c r="AE151" s="27">
        <f t="shared" si="99"/>
        <v>0</v>
      </c>
      <c r="AF151" s="34">
        <f t="shared" si="100"/>
        <v>4398449164288</v>
      </c>
      <c r="AG151" s="203">
        <f t="shared" si="101"/>
        <v>0</v>
      </c>
      <c r="AH151" s="90"/>
      <c r="AI151" s="466">
        <f t="shared" si="102"/>
        <v>402653184</v>
      </c>
      <c r="AJ151" s="57" t="str">
        <f t="shared" si="103"/>
        <v/>
      </c>
      <c r="AK151" s="58">
        <f t="shared" si="104"/>
        <v>0</v>
      </c>
      <c r="AL151" s="56">
        <f t="shared" si="105"/>
        <v>4398180728832</v>
      </c>
      <c r="AM151" s="57" t="str">
        <f t="shared" si="106"/>
        <v/>
      </c>
      <c r="AN151" s="55">
        <f t="shared" si="107"/>
        <v>0</v>
      </c>
      <c r="AO151" s="466">
        <f t="shared" si="108"/>
        <v>4398314946560</v>
      </c>
      <c r="AP151" s="57" t="str">
        <f t="shared" si="109"/>
        <v>だ</v>
      </c>
      <c r="AQ151" s="58">
        <f t="shared" si="110"/>
        <v>1</v>
      </c>
      <c r="AR151" s="90"/>
      <c r="AS151" s="131">
        <v>428</v>
      </c>
      <c r="AT151" s="4" t="s">
        <v>296</v>
      </c>
      <c r="AU151" s="389"/>
      <c r="AV151" s="389"/>
      <c r="AW151" s="13"/>
      <c r="AX151" s="4" t="s">
        <v>296</v>
      </c>
      <c r="AY151" s="16"/>
      <c r="AZ151" s="16" t="s">
        <v>60</v>
      </c>
      <c r="BA151" s="16" t="s">
        <v>62</v>
      </c>
      <c r="BB151" s="115" t="s">
        <v>94</v>
      </c>
      <c r="BC151" s="26"/>
      <c r="BD151" s="40" t="s">
        <v>340</v>
      </c>
      <c r="BE151" s="7" t="s">
        <v>341</v>
      </c>
      <c r="BF151" s="15" t="s">
        <v>976</v>
      </c>
      <c r="BG151" s="140" t="str">
        <f t="shared" si="111"/>
        <v>{"key_code":"e","modifiers":["control"]}</v>
      </c>
      <c r="BH151" s="98"/>
      <c r="BI151" s="140" t="str">
        <f t="shared" si="112"/>
        <v>{"key_code":"e","modifiers":["control"]}</v>
      </c>
      <c r="BJ151" s="370"/>
      <c r="BK151" s="371"/>
    </row>
    <row r="152" spans="1:63" ht="21">
      <c r="A152" s="328"/>
      <c r="B152" s="329"/>
      <c r="C152" s="338"/>
      <c r="D152" s="339"/>
      <c r="E152" s="334"/>
      <c r="F152" s="233" t="str">
        <f t="shared" si="78"/>
        <v>{"description":"と, か &amp; な → ↓","conditions":[{"type":"variable_if","name":"USC","value":2},{"type":"variable_unless","name":"KC_D","value":0},{"type":"variable_unless","name":"KC_F","value":0}],"from":{"key_code":"m","modifiers":{"optional":["caps_lock"]}},"to":[{"key_code":"delete_or_backspace"},{"key_code":"delete_or_backspace"},{"set_variable":{"name":"KC_M","value":1}},{"set_variable":{"name":"USC","value":0}},{"key_code":"f","modifiers":["control"]}],"to_after_key_up":[{"set_variable":{"name":"KC_M","value":0}}],"type":"basic"},{"conditions":[{"type":"variable_unless","name":"USC","value":0},{"type":"variable_unless","name":"KC_D","value":0},{"type":"variable_unless","name":"KC_F","value":0}],"from":{"key_code":"m","modifiers":{"optional":["caps_lock"]}},"to":[{"key_code":"delete_or_backspace"},{"set_variable":{"name":"KC_M","value":1}},{"set_variable":{"name":"USC","value":0}},{"key_code":"f","modifiers":["control"]}],"to_after_key_up":[{"set_variable":{"name":"KC_M","value":0}}],"type":"basic"},{"conditions":[{"type":"variable_unless","name":"KC_D","value":0},{"type":"variable_unless","name":"KC_F","value":0}],"from":{"key_code":"m","modifiers":{"optional":["caps_lock"]}},"to":[{"set_variable":{"name":"KC_M","value":1}},{"set_variable":{"name":"USC","value":0}},{"key_code":"f","modifiers":["control"]}],"to_after_key_up":[{"set_variable":{"name":"KC_M","value":0}}],"type":"basic"},</v>
      </c>
      <c r="G152" s="101" t="str">
        <f t="shared" si="79"/>
        <v>{"conditions":[{"type":"variable_if","name":"USC","value":2},{"type":"variable_unless","name":"KC_D","value":0},{"type":"variable_unless","name":"KC_M","value":0}],"from":{"key_code":"f","modifiers":{"optional":["caps_lock"]}},"to":[{"key_code":"delete_or_backspace"},{"key_code":"delete_or_backspace"},{"set_variable":{"name":"KC_F","value":1}},{"set_variable":{"name":"USC","value":0}},{"key_code":"f","modifiers":["control"]}],"to_after_key_up":[{"set_variable":{"name":"KC_F","value":0}}],"type":"basic"},{"conditions":[{"type":"variable_unless","name":"USC","value":0},{"type":"variable_unless","name":"KC_D","value":0},{"type":"variable_unless","name":"KC_M","value":0}],"from":{"key_code":"f","modifiers":{"optional":["caps_lock"]}},"to":[{"key_code":"delete_or_backspace"},{"set_variable":{"name":"KC_F","value":1}},{"set_variable":{"name":"USC","value":0}},{"key_code":"f","modifiers":["control"]}],"to_after_key_up":[{"set_variable":{"name":"KC_F","value":0}}],"type":"basic"},{"conditions":[{"type":"variable_unless","name":"KC_D","value":0},{"type":"variable_unless","name":"KC_M","value":0}],"from":{"key_code":"f","modifiers":{"optional":["caps_lock"]}},"to":[{"set_variable":{"name":"KC_F","value":1}},{"set_variable":{"name":"USC","value":0}},{"key_code":"f","modifiers":["control"]}],"to_after_key_up":[{"set_variable":{"name":"KC_F","value":0}}],"type":"basic"},</v>
      </c>
      <c r="H152" s="101" t="str">
        <f t="shared" si="80"/>
        <v>{"conditions":[{"type":"variable_if","name":"USC","value":2},{"type":"variable_unless","name":"KC_F","value":0},{"type":"variable_unless","name":"KC_M","value":0}],"from":{"key_code":"d","modifiers":{"optional":["caps_lock"]}},"to":[{"key_code":"delete_or_backspace"},{"key_code":"delete_or_backspace"},{"set_variable":{"name":"KC_D","value":1}},{"set_variable":{"name":"USC","value":0}},{"key_code":"f","modifiers":["control"]}],"to_after_key_up":[{"set_variable":{"name":"KC_D","value":0}}],"type":"basic"},{"conditions":[{"type":"variable_unless","name":"USC","value":0},{"type":"variable_unless","name":"KC_F","value":0},{"type":"variable_unless","name":"KC_M","value":0}],"from":{"key_code":"d","modifiers":{"optional":["caps_lock"]}},"to":[{"key_code":"delete_or_backspace"},{"set_variable":{"name":"KC_D","value":1}},{"set_variable":{"name":"USC","value":0}},{"key_code":"f","modifiers":["control"]}],"to_after_key_up":[{"set_variable":{"name":"KC_D","value":0}}],"type":"basic"},{"conditions":[{"type":"variable_unless","name":"KC_F","value":0},{"type":"variable_unless","name":"KC_M","value":0}],"from":{"key_code":"d","modifiers":{"optional":["caps_lock"]}},"to":[{"set_variable":{"name":"KC_D","value":1}},{"set_variable":{"name":"USC","value":0}},{"key_code":"f","modifiers":["control"]}],"to_after_key_up":[{"set_variable":{"name":"KC_D","value":0}}],"type":"basic"},</v>
      </c>
      <c r="I152" s="101" t="str">
        <f t="shared" si="81"/>
        <v/>
      </c>
      <c r="J152" s="101" t="str">
        <f t="shared" si="82"/>
        <v/>
      </c>
      <c r="K152" s="101" t="str">
        <f t="shared" si="83"/>
        <v/>
      </c>
      <c r="L152" s="101" t="str">
        <f t="shared" si="84"/>
        <v/>
      </c>
      <c r="M152" s="101" t="str">
        <f t="shared" si="85"/>
        <v/>
      </c>
      <c r="N152" s="101" t="str">
        <f t="shared" si="86"/>
        <v/>
      </c>
      <c r="O152" s="101" t="str">
        <f t="shared" si="87"/>
        <v/>
      </c>
      <c r="P152" s="101" t="str">
        <f t="shared" si="88"/>
        <v/>
      </c>
      <c r="Q152" s="101" t="str">
        <f t="shared" si="89"/>
        <v/>
      </c>
      <c r="R152" s="101" t="str">
        <f t="shared" si="90"/>
        <v/>
      </c>
      <c r="S152" s="101" t="str">
        <f t="shared" si="91"/>
        <v/>
      </c>
      <c r="T152" s="101" t="str">
        <f t="shared" si="92"/>
        <v/>
      </c>
      <c r="U152" s="329"/>
      <c r="V152" s="107" t="str">
        <f t="shared" si="93"/>
        <v/>
      </c>
      <c r="W152" s="101" t="str">
        <f t="shared" si="94"/>
        <v/>
      </c>
      <c r="X152" s="101" t="str">
        <f t="shared" si="95"/>
        <v/>
      </c>
      <c r="Y152" s="108" t="str">
        <f>IF(AND($AT152&lt;&gt;"",$AB152=1),_xlfn.CONCAT(Y$3,PROPER(_xlfn.XLOOKUP($AZ152,入力キー,入力コード)),IF(OR($BK152="",$BK152=$BI152),_xlfn.CONCAT(Y$4,IF($AZ152=_xlfn.XLOOKUP($AZ152,仮想キートップ,入力キー),Y$7,Y$10),_xlfn.XLOOKUP($AZ152,仮想キートップ,入力コード),Y$13,$BI152,Y$14,_xlfn.XLOOKUP($AZ152,仮想キートップ,キー位置),Y$15,_xlfn.XLOOKUP($AZ152,仮想キートップ,キー位置),Y$17,IF($AZ152=_xlfn.XLOOKUP($AZ152,仮想キートップ,入力キー),Y$12,Y$11),_xlfn.XLOOKUP($AZ152,仮想キートップ,入力コード),Y$13,$BI152,Y$14,_xlfn.XLOOKUP($AZ152,仮想キートップ,キー位置),Y$16,_xlfn.XLOOKUP($AZ152,仮想キートップ,キー位置),IF(COUNTA($AT152:$AT$352)&gt;1,Y$17,Y$18)),_xlfn.CONCAT(Y$4,Y$6,IF($AZ152=_xlfn.XLOOKUP($AZ152,仮想キートップ,入力キー),Y$7,Y$10),_xlfn.XLOOKUP($AZ152,仮想キートップ,入力コード),Y$13,$BI152,Y$14,_xlfn.XLOOKUP($AZ152,仮想キートップ,キー位置),Y$15,_xlfn.XLOOKUP($AZ152,仮想キートップ,キー位置),Y$17,IF($AZ152=_xlfn.XLOOKUP($AZ152,仮想キートップ,入力キー),Y$8,Y$9),_xlfn.XLOOKUP($AZ152,仮想キートップ,入力コード),Y$13,$BI152,Y$14,_xlfn.XLOOKUP($AZ152,仮想キートップ,キー位置),Y$16,_xlfn.XLOOKUP($AZ152,仮想キートップ,キー位置),Y$17,Y$5,IF($AZ152=_xlfn.XLOOKUP($AZ152,仮想キートップ,入力キー),Y$7,Y$10),_xlfn.XLOOKUP($AZ152,仮想キートップ,入力コード),Y$13,$BK152,Y$14,_xlfn.XLOOKUP($AZ152,仮想キートップ,キー位置),Y$15,_xlfn.XLOOKUP($AZ152,仮想キートップ,キー位置),Y$17,IF($AZ152=_xlfn.XLOOKUP($AZ152,仮想キートップ,入力キー),Y$12,Y$11),_xlfn.XLOOKUP($AZ152,仮想キートップ,入力コード),Y$13,$BK152,Y$14,_xlfn.XLOOKUP($AZ152,仮想キートップ,キー位置),Y$16,_xlfn.XLOOKUP($AZ152,仮想キートップ,キー位置),IF(COUNTA($AT152:$AT$352)&gt;1,Y$17,Y$18)))),"")</f>
        <v/>
      </c>
      <c r="Z152" s="325"/>
      <c r="AB152" s="28">
        <f t="shared" si="96"/>
        <v>3</v>
      </c>
      <c r="AC152" s="27" t="str">
        <f t="shared" si="97"/>
        <v>A</v>
      </c>
      <c r="AD152" s="27">
        <f t="shared" si="98"/>
        <v>1</v>
      </c>
      <c r="AE152" s="27">
        <f t="shared" si="99"/>
        <v>0</v>
      </c>
      <c r="AF152" s="34">
        <f t="shared" si="100"/>
        <v>8796495675392</v>
      </c>
      <c r="AG152" s="203">
        <f t="shared" si="101"/>
        <v>0</v>
      </c>
      <c r="AH152" s="90"/>
      <c r="AI152" s="466">
        <f t="shared" si="102"/>
        <v>402653184</v>
      </c>
      <c r="AJ152" s="57" t="str">
        <f t="shared" si="103"/>
        <v/>
      </c>
      <c r="AK152" s="58">
        <f t="shared" si="104"/>
        <v>0</v>
      </c>
      <c r="AL152" s="56">
        <f t="shared" si="105"/>
        <v>8796227239936</v>
      </c>
      <c r="AM152" s="57" t="str">
        <f t="shared" si="106"/>
        <v/>
      </c>
      <c r="AN152" s="55">
        <f t="shared" si="107"/>
        <v>0</v>
      </c>
      <c r="AO152" s="466">
        <f t="shared" si="108"/>
        <v>8796361457664</v>
      </c>
      <c r="AP152" s="57" t="str">
        <f t="shared" si="109"/>
        <v/>
      </c>
      <c r="AQ152" s="58">
        <f t="shared" si="110"/>
        <v>0</v>
      </c>
      <c r="AR152" s="90"/>
      <c r="AS152" s="131">
        <v>429</v>
      </c>
      <c r="AT152" s="4" t="s">
        <v>296</v>
      </c>
      <c r="AU152" s="389"/>
      <c r="AV152" s="389"/>
      <c r="AW152" s="13" t="s">
        <v>294</v>
      </c>
      <c r="AX152" s="4" t="s">
        <v>296</v>
      </c>
      <c r="AY152" s="16"/>
      <c r="AZ152" s="16" t="s">
        <v>60</v>
      </c>
      <c r="BA152" s="16" t="s">
        <v>62</v>
      </c>
      <c r="BB152" s="115" t="s">
        <v>96</v>
      </c>
      <c r="BC152" s="26"/>
      <c r="BD152" s="6" t="s">
        <v>342</v>
      </c>
      <c r="BE152" s="7" t="s">
        <v>343</v>
      </c>
      <c r="BF152" s="15" t="s">
        <v>977</v>
      </c>
      <c r="BG152" s="140" t="str">
        <f t="shared" si="111"/>
        <v>{"key_code":"f","modifiers":["control"]}</v>
      </c>
      <c r="BH152" s="98"/>
      <c r="BI152" s="140" t="str">
        <f t="shared" si="112"/>
        <v>{"key_code":"f","modifiers":["control"]}</v>
      </c>
      <c r="BJ152" s="370"/>
      <c r="BK152" s="371"/>
    </row>
    <row r="153" spans="1:63" ht="21">
      <c r="A153" s="328"/>
      <c r="B153" s="329"/>
      <c r="C153" s="338"/>
      <c r="D153" s="339"/>
      <c r="E153" s="334"/>
      <c r="F153" s="233" t="str">
        <f t="shared" ref="F153:F216" si="113">IF(AND($AB153=3,$AC153="A",$BG153&lt;&gt;""),_xlfn.CONCAT(F$3,$AZ153,", ",$BA153," &amp; ",$BB153," → ",$BC153,CLEAN($BD153),F$4,IF(AND($AK153=1,OR($AT153="",$BG153&lt;&gt;$BI153)),"",_xlfn.CONCAT(IF(OR($BJ153="",$BJ153=$BG153),"",F$6),F$7,_xlfn.XLOOKUP($AZ153,仮想キートップ,キー位置),F$10,_xlfn.XLOOKUP($BA153,仮想キートップ,キー位置),IF(AND($AT153&lt;&gt;"",$BG153=$BI153),F$12,F$11),_xlfn.XLOOKUP($BB153,仮想キートップ,入力コード),F$13,IF($AW153="",_xlfn.CONCAT($BG153,",",F$16,_xlfn.XLOOKUP($BB153,仮想キートップ,キー位置),F$17),_xlfn.CONCAT(F$16,_xlfn.XLOOKUP($BB153,仮想キートップ,キー位置),F$17,",",$BG153)),F$18,_xlfn.XLOOKUP($BB153,仮想キートップ,キー位置),F$19,F$5)),IF(OR($BJ153="",$BJ153=$BG153),"",F$6),F$8,_xlfn.XLOOKUP($AZ153,仮想キートップ,キー位置),F$10,_xlfn.XLOOKUP($BA153,仮想キートップ,キー位置),IF(AND($AT153&lt;&gt;"",$BG153=$BI153),F$12,F$11),_xlfn.XLOOKUP($BB153,仮想キートップ,入力コード),F$14,IF($AW153="",_xlfn.CONCAT($BG153,",",F$16,_xlfn.XLOOKUP($BB153,仮想キートップ,キー位置),F$17),_xlfn.CONCAT(F$16,_xlfn.XLOOKUP($BB153,仮想キートップ,キー位置),F$17,",",$BG153)),F$18,_xlfn.XLOOKUP($BB153,仮想キートップ,キー位置),F$19,F$5,IF(OR($BJ153="",$BJ153=$BG153),"",F$6),F$9,_xlfn.XLOOKUP($AZ153,仮想キートップ,キー位置),F$10,_xlfn.XLOOKUP($BA153,仮想キートップ,キー位置),IF(AND($AT153&lt;&gt;"",$BG153=$BI153),F$12,F$11),_xlfn.XLOOKUP($BB153,仮想キートップ,入力コード),F$15,IF($AW153="",_xlfn.CONCAT($BG153,",",F$16,_xlfn.XLOOKUP($BB153,仮想キートップ,キー位置),F$17),_xlfn.CONCAT(F$16,_xlfn.XLOOKUP($BB153,仮想キートップ,キー位置),F$17,",",$BG153)),F$18,_xlfn.XLOOKUP($BB153,仮想キートップ,キー位置),F$19,IF(OR($BJ153="",$BJ153=$BG153),"",_xlfn.CONCAT(IF(AND($AK153=1,OR($AT153="",$BG153&lt;&gt;$BI153)),"",_xlfn.CONCAT(F$5,F$7,_xlfn.XLOOKUP($AZ153,仮想キートップ,キー位置),F$10,_xlfn.XLOOKUP($BA153,仮想キートップ,キー位置),IF(AND($AT153&lt;&gt;"",$BK153=$BJ153),F$12,F$11),_xlfn.XLOOKUP($BB153,仮想キートップ,入力コード),F$13,IF($AW153="",_xlfn.CONCAT($BJ153,",",F$16,_xlfn.XLOOKUP($BB153,仮想キートップ,キー位置),F$17),_xlfn.CONCAT(F$16,_xlfn.XLOOKUP($BB153,仮想キートップ,キー位置),F$17,",",$BJ153)),F$18,_xlfn.XLOOKUP($BB153,仮想キートップ,キー位置),F$19)),F$5,F$8,_xlfn.XLOOKUP($AZ153,仮想キートップ,キー位置),F$10,_xlfn.XLOOKUP($BA153,仮想キートップ,キー位置),IF(AND($AT153&lt;&gt;"",$BK153=$BJ153),F$12,F$11),_xlfn.XLOOKUP($BB153,仮想キートップ,入力コード),F$14,IF($AW153="",_xlfn.CONCAT($BJ153,",",F$16,_xlfn.XLOOKUP($BB153,仮想キートップ,キー位置),F$17),_xlfn.CONCAT(F$16,_xlfn.XLOOKUP($BB153,仮想キートップ,キー位置),F$17,",",$BJ153)),F$18,_xlfn.XLOOKUP($BB153,仮想キートップ,キー位置),F$19,F$5,F$9,_xlfn.XLOOKUP($AZ153,仮想キートップ,キー位置),F$10,_xlfn.XLOOKUP($BA153,仮想キートップ,キー位置),IF(AND($AT153&lt;&gt;"",$BK153=$BJ153),F$12,F$11),_xlfn.XLOOKUP($BB153,仮想キートップ,入力コード),F$15,IF($AW153="",_xlfn.CONCAT($BJ153,",",F$16,_xlfn.XLOOKUP($BB153,仮想キートップ,キー位置),F$17),_xlfn.CONCAT(F$16,_xlfn.XLOOKUP($BB153,仮想キートップ,キー位置),F$17,",",$BJ153)),F$18,_xlfn.XLOOKUP($BB153,仮想キートップ,キー位置),F$19))),"")</f>
        <v>{"description":"と, か &amp; ん → +↓","conditions":[{"type":"variable_if","name":"USC","value":2},{"type":"variable_unless","name":"KC_D","value":0},{"type":"variable_unless","name":"KC_F","value":0}],"from":{"key_code":"comma","modifiers":{"optional":["caps_lock"]}},"to":[{"key_code":"delete_or_backspace"},{"key_code":"delete_or_backspace"},{"set_variable":{"name":"KC_COMM","value":1}},{"set_variable":{"name":"USC","value":0}},{"key_code":"f","modifiers":["shift","control"]}],"to_after_key_up":[{"set_variable":{"name":"KC_COMM","value":0}}],"type":"basic"},{"conditions":[{"type":"variable_unless","name":"USC","value":0},{"type":"variable_unless","name":"KC_D","value":0},{"type":"variable_unless","name":"KC_F","value":0}],"from":{"key_code":"comma","modifiers":{"optional":["caps_lock"]}},"to":[{"key_code":"delete_or_backspace"},{"set_variable":{"name":"KC_COMM","value":1}},{"set_variable":{"name":"USC","value":0}},{"key_code":"f","modifiers":["shift","control"]}],"to_after_key_up":[{"set_variable":{"name":"KC_COMM","value":0}}],"type":"basic"},{"conditions":[{"type":"variable_unless","name":"KC_D","value":0},{"type":"variable_unless","name":"KC_F","value":0}],"from":{"key_code":"comma","modifiers":{"optional":["caps_lock"]}},"to":[{"set_variable":{"name":"KC_COMM","value":1}},{"set_variable":{"name":"USC","value":0}},{"key_code":"f","modifiers":["shift","control"]}],"to_after_key_up":[{"set_variable":{"name":"KC_COMM","value":0}}],"type":"basic"},</v>
      </c>
      <c r="G153" s="101" t="str">
        <f t="shared" ref="G153:G216" si="114">IF(AND($AB153=3,$AC153="A",$BG153&lt;&gt;""),_xlfn.CONCAT(IF(AND($AN153=1,OR($AT153="",$BG153&lt;&gt;$BI153)),"",_xlfn.CONCAT(F$5,IF(OR($BJ153="",$BJ153=$BG153),"",F$6),F$7,_xlfn.XLOOKUP($AZ153,仮想キートップ,キー位置),F$10,_xlfn.XLOOKUP($BB153,仮想キートップ,キー位置),IF(AND($AT153&lt;&gt;"",$BG153=$BI153),F$12,F$11),_xlfn.XLOOKUP($BA153,仮想キートップ,入力コード),F$13,IF($AW153="",_xlfn.CONCAT($BG153,",",F$16,_xlfn.XLOOKUP($BA153,仮想キートップ,キー位置),F$17),_xlfn.CONCAT(F$16,_xlfn.XLOOKUP($BA153,仮想キートップ,キー位置),F$17,",",$BG153)),F$18,_xlfn.XLOOKUP($BA153,仮想キートップ,キー位置),F$19)),F$5,IF(OR($BJ153="",$BJ153=$BG153),"",F$6),F$8,_xlfn.XLOOKUP($AZ153,仮想キートップ,キー位置),F$10,_xlfn.XLOOKUP($BB153,仮想キートップ,キー位置),IF(AND($AT153&lt;&gt;"",$BG153=$BI153),F$12,F$11),_xlfn.XLOOKUP($BA153,仮想キートップ,入力コード),F$14,IF($AW153="",_xlfn.CONCAT($BG153,",",F$16,_xlfn.XLOOKUP($BA153,仮想キートップ,キー位置),F$17),_xlfn.CONCAT(F$16,_xlfn.XLOOKUP($BA153,仮想キートップ,キー位置),F$17,",",$BG153)),F$18,_xlfn.XLOOKUP($BA153,仮想キートップ,キー位置),F$19,F$5,IF(OR($BJ153="",$BJ153=$BG153),"",F$6),F$9,_xlfn.XLOOKUP($AZ153,仮想キートップ,キー位置),F$10,_xlfn.XLOOKUP($BB153,仮想キートップ,キー位置),IF(AND($AT153&lt;&gt;"",$BG153=$BI153),F$12,F$11),_xlfn.XLOOKUP($BA153,仮想キートップ,入力コード),F$15,IF($AW153="",_xlfn.CONCAT($BG153,",",F$16,_xlfn.XLOOKUP($BA153,仮想キートップ,キー位置),F$17),_xlfn.CONCAT(F$16,_xlfn.XLOOKUP($BA153,仮想キートップ,キー位置),F$17,",",$BG153)),F$18,_xlfn.XLOOKUP($BA153,仮想キートップ,キー位置),F$19,IF(OR($BJ153="",$BJ153=$BG153),"",_xlfn.CONCAT(IF(AND($AN153=1,OR($AT153="",$BG153&lt;&gt;$BI153)),"",_xlfn.CONCAT(F$5,F$7,_xlfn.XLOOKUP($AZ153,仮想キートップ,キー位置),F$10,_xlfn.XLOOKUP($BB153,仮想キートップ,キー位置),IF(AND($AT153&lt;&gt;"",$BK153=$BJ153),F$12,F$11),_xlfn.XLOOKUP($BA153,仮想キートップ,入力コード),F$13,IF($AW153="",_xlfn.CONCAT($BJ153,",",F$16,_xlfn.XLOOKUP($BA153,仮想キートップ,キー位置),F$17),_xlfn.CONCAT(F$16,_xlfn.XLOOKUP($BA153,仮想キートップ,キー位置),F$17,",",$BJ153)),F$18,_xlfn.XLOOKUP($BA153,仮想キートップ,キー位置),F$19)),F$5,F$8,_xlfn.XLOOKUP($AZ153,仮想キートップ,キー位置),F$10,_xlfn.XLOOKUP($BB153,仮想キートップ,キー位置),IF(AND($AT153&lt;&gt;"",$BK153=$BJ153),F$12,F$11),_xlfn.XLOOKUP($BA153,仮想キートップ,入力コード),F$14,IF($AW153="",_xlfn.CONCAT($BJ153,",",F$16,_xlfn.XLOOKUP($BA153,仮想キートップ,キー位置),F$17),_xlfn.CONCAT(F$16,_xlfn.XLOOKUP($BA153,仮想キートップ,キー位置),F$17,",",$BJ153)),F$18,_xlfn.XLOOKUP($BA153,仮想キートップ,キー位置),F$19,F$5,F$9,_xlfn.XLOOKUP($AZ153,仮想キートップ,キー位置),F$10,_xlfn.XLOOKUP($BB153,仮想キートップ,キー位置),IF(AND($AT153&lt;&gt;"",$BK153=$BJ153),F$12,F$11),_xlfn.XLOOKUP($BA153,仮想キートップ,入力コード),F$15,IF($AW153="",_xlfn.CONCAT($BJ153,",",F$16,_xlfn.XLOOKUP($BA153,仮想キートップ,キー位置),F$17),_xlfn.CONCAT(F$16,_xlfn.XLOOKUP($BA153,仮想キートップ,キー位置),F$17,",",$BJ153)),F$18,_xlfn.XLOOKUP($BA153,仮想キートップ,キー位置),F$19))),"")</f>
        <v>{"conditions":[{"type":"variable_if","name":"USC","value":2},{"type":"variable_unless","name":"KC_D","value":0},{"type":"variable_unless","name":"KC_COMM","value":0}],"from":{"key_code":"f","modifiers":{"optional":["caps_lock"]}},"to":[{"key_code":"delete_or_backspace"},{"key_code":"delete_or_backspace"},{"set_variable":{"name":"KC_F","value":1}},{"set_variable":{"name":"USC","value":0}},{"key_code":"f","modifiers":["shift","control"]}],"to_after_key_up":[{"set_variable":{"name":"KC_F","value":0}}],"type":"basic"},{"conditions":[{"type":"variable_unless","name":"USC","value":0},{"type":"variable_unless","name":"KC_D","value":0},{"type":"variable_unless","name":"KC_COMM","value":0}],"from":{"key_code":"f","modifiers":{"optional":["caps_lock"]}},"to":[{"key_code":"delete_or_backspace"},{"set_variable":{"name":"KC_F","value":1}},{"set_variable":{"name":"USC","value":0}},{"key_code":"f","modifiers":["shift","control"]}],"to_after_key_up":[{"set_variable":{"name":"KC_F","value":0}}],"type":"basic"},{"conditions":[{"type":"variable_unless","name":"KC_D","value":0},{"type":"variable_unless","name":"KC_COMM","value":0}],"from":{"key_code":"f","modifiers":{"optional":["caps_lock"]}},"to":[{"set_variable":{"name":"KC_F","value":1}},{"set_variable":{"name":"USC","value":0}},{"key_code":"f","modifiers":["shift","control"]}],"to_after_key_up":[{"set_variable":{"name":"KC_F","value":0}}],"type":"basic"},</v>
      </c>
      <c r="H153" s="101" t="str">
        <f t="shared" ref="H153:H216" si="115">IF(AND($AB153=3,$AC153="A",$BG153&lt;&gt;""),_xlfn.CONCAT(IF(AND($AQ153=1,OR($AT153="",$BG153&lt;&gt;$BI153)),"",_xlfn.CONCAT(F$5,IF(OR($BJ153="",$BJ153=$BG153),"",F$6),F$7,_xlfn.XLOOKUP($BA153,仮想キートップ,キー位置),F$10,_xlfn.XLOOKUP($BB153,仮想キートップ,キー位置),IF(AND($AT153&lt;&gt;"",$BG153=$BI153),F$12,F$11),_xlfn.XLOOKUP($AZ153,仮想キートップ,入力コード),F$13,IF($AW153="",_xlfn.CONCAT($BG153,",",F$16,_xlfn.XLOOKUP($AZ153,仮想キートップ,キー位置),F$17),_xlfn.CONCAT(F$16,_xlfn.XLOOKUP($AZ153,仮想キートップ,キー位置),F$17,",",$BG153)),F$18,_xlfn.XLOOKUP($AZ153,仮想キートップ,キー位置),F$19)),F$5,IF(OR($BJ153="",$BJ153=$BG153),"",F$6),F$8,_xlfn.XLOOKUP($BA153,仮想キートップ,キー位置),F$10,_xlfn.XLOOKUP($BB153,仮想キートップ,キー位置),IF(AND($AT153&lt;&gt;"",$BG153=$BI153),F$12,F$11),_xlfn.XLOOKUP($AZ153,仮想キートップ,入力コード),F$14,IF($AW153="",_xlfn.CONCAT($BG153,",",F$16,_xlfn.XLOOKUP($AZ153,仮想キートップ,キー位置),F$17),_xlfn.CONCAT(F$16,_xlfn.XLOOKUP($AZ153,仮想キートップ,キー位置),F$17,",",$BG153)),F$18,_xlfn.XLOOKUP($AZ153,仮想キートップ,キー位置),F$19,F$5,IF(OR($BJ153="",$BJ153=$BG153),"",F$6),F$9,_xlfn.XLOOKUP($BA153,仮想キートップ,キー位置),F$10,_xlfn.XLOOKUP($BB153,仮想キートップ,キー位置),IF(AND($AT153&lt;&gt;"",$BG153=$BI153),F$12,F$11),_xlfn.XLOOKUP($AZ153,仮想キートップ,入力コード),F$15,IF($AW153="",_xlfn.CONCAT($BG153,",",F$16,_xlfn.XLOOKUP($AZ153,仮想キートップ,キー位置),F$17),_xlfn.CONCAT(F$16,_xlfn.XLOOKUP($AZ153,仮想キートップ,キー位置),F$17,",",$BG153)),F$18,_xlfn.XLOOKUP($AZ153,仮想キートップ,キー位置),F$19,IF(OR($BJ153="",$BJ153=$BG153),"",_xlfn.CONCAT(IF(AND($AQ153=1,OR($AT153="",$BG153&lt;&gt;$BI153)),"",_xlfn.CONCAT(F$5,F$7,_xlfn.XLOOKUP($BA153,仮想キートップ,キー位置),F$10,_xlfn.XLOOKUP($BB153,仮想キートップ,キー位置),IF(AND($AT153&lt;&gt;"",$BK153=$BJ153),F$12,F$11),_xlfn.XLOOKUP($AZ153,仮想キートップ,入力コード),F$13,IF($AW153="",_xlfn.CONCAT($BJ153,",",F$16,_xlfn.XLOOKUP($AZ153,仮想キートップ,キー位置),F$17),_xlfn.CONCAT(F$16,_xlfn.XLOOKUP($AZ153,仮想キートップ,キー位置),F$17,",",$BJ153)),F$18,_xlfn.XLOOKUP($AZ153,仮想キートップ,キー位置),F$19)),F$5,F$8,_xlfn.XLOOKUP($BA153,仮想キートップ,キー位置),F$10,_xlfn.XLOOKUP($BB153,仮想キートップ,キー位置),IF(AND($AT153&lt;&gt;"",$BK153=$BJ153),F$12,F$11),_xlfn.XLOOKUP($AZ153,仮想キートップ,入力コード),F$14,IF($AW153="",_xlfn.CONCAT($BJ153,",",F$16,_xlfn.XLOOKUP($AZ153,仮想キートップ,キー位置),F$17),_xlfn.CONCAT(F$16,_xlfn.XLOOKUP($AZ153,仮想キートップ,キー位置),F$17,",",$BJ153)),F$18,_xlfn.XLOOKUP($AZ153,仮想キートップ,キー位置),F$19,F$5,F$9,_xlfn.XLOOKUP($BA153,仮想キートップ,キー位置),F$10,_xlfn.XLOOKUP($BB153,仮想キートップ,キー位置),IF(AND($AT153&lt;&gt;"",$BK153=$BJ153),F$12,F$11),_xlfn.XLOOKUP($AZ153,仮想キートップ,入力コード),F$15,IF($AW153="",_xlfn.CONCAT($BJ153,",",F$16,_xlfn.XLOOKUP($AZ153,仮想キートップ,キー位置),F$17),_xlfn.CONCAT(F$16,_xlfn.XLOOKUP($AZ153,仮想キートップ,キー位置),F$17,",",$BJ153)),F$18,_xlfn.XLOOKUP($AZ153,仮想キートップ,キー位置),F$19))),"")</f>
        <v>{"conditions":[{"type":"variable_if","name":"USC","value":2},{"type":"variable_unless","name":"KC_F","value":0},{"type":"variable_unless","name":"KC_COMM","value":0}],"from":{"key_code":"d","modifiers":{"optional":["caps_lock"]}},"to":[{"key_code":"delete_or_backspace"},{"key_code":"delete_or_backspace"},{"set_variable":{"name":"KC_D","value":1}},{"set_variable":{"name":"USC","value":0}},{"key_code":"f","modifiers":["shift","control"]}],"to_after_key_up":[{"set_variable":{"name":"KC_D","value":0}}],"type":"basic"},{"conditions":[{"type":"variable_unless","name":"USC","value":0},{"type":"variable_unless","name":"KC_F","value":0},{"type":"variable_unless","name":"KC_COMM","value":0}],"from":{"key_code":"d","modifiers":{"optional":["caps_lock"]}},"to":[{"key_code":"delete_or_backspace"},{"set_variable":{"name":"KC_D","value":1}},{"set_variable":{"name":"USC","value":0}},{"key_code":"f","modifiers":["shift","control"]}],"to_after_key_up":[{"set_variable":{"name":"KC_D","value":0}}],"type":"basic"},{"conditions":[{"type":"variable_unless","name":"KC_F","value":0},{"type":"variable_unless","name":"KC_COMM","value":0}],"from":{"key_code":"d","modifiers":{"optional":["caps_lock"]}},"to":[{"set_variable":{"name":"KC_D","value":1}},{"set_variable":{"name":"USC","value":0}},{"key_code":"f","modifiers":["shift","control"]}],"to_after_key_up":[{"set_variable":{"name":"KC_D","value":0}}],"type":"basic"},</v>
      </c>
      <c r="I153" s="101" t="str">
        <f t="shared" ref="I153:I216" si="116">IF(AND($AB153=3,$AC153="C"),_xlfn.CONCAT(I$3,$AZ153,", ",$BA153," &amp; ",$BB153," → ",$BC153,CLEAN($BD153),I$4,IF($AK153=1,"",_xlfn.CONCAT(IF(OR($BJ153="",$BJ153=$BG153),"",I$6),I$7,_xlfn.XLOOKUP($AZ153,仮想キートップ,キー位置),I$10,_xlfn.XLOOKUP($BA153,仮想キートップ,キー位置),I$11,_xlfn.XLOOKUP($BB153,仮想キートップ,入力コード),I$12,$BG153,I$15,_xlfn.XLOOKUP($BB153,仮想キートップ,キー位置),I$16,_xlfn.XLOOKUP($BB153,仮想キートップ,キー位置),I$17,I$5)),IF(OR($BJ153="",$BJ153=$BG153),"",I$6),I$8,_xlfn.XLOOKUP($AZ153,仮想キートップ,キー位置),I$10,_xlfn.XLOOKUP($BA153,仮想キートップ,キー位置),I$11,_xlfn.XLOOKUP($BB153,仮想キートップ,入力コード),IF(AND(_xlfn.XLOOKUP($BC153,ひらがな,移動単位)=2,LEFT($BC153)=$AJ153),_xlfn.CONCAT(I$14,_xlfn.XLOOKUP(_xlfn.CONCAT("(",RIGHT($BC153),")"),ひらがな,ローマ字コード)),_xlfn.CONCAT(I$13,$BG153)),I$15,_xlfn.XLOOKUP($BB153,仮想キートップ,キー位置),I$16,_xlfn.XLOOKUP($BB153,仮想キートップ,キー位置),I$17,I$5,IF(OR($BJ153="",$BJ153=$BG153),"",I$6),I$9,_xlfn.XLOOKUP($AZ153,仮想キートップ,キー位置),I$10,_xlfn.XLOOKUP($BA153,仮想キートップ,キー位置),I$11,_xlfn.XLOOKUP($BB153,仮想キートップ,入力コード),I$14,$BG153,I$15,_xlfn.XLOOKUP($BB153,仮想キートップ,キー位置),I$16,_xlfn.XLOOKUP($BB153,仮想キートップ,キー位置),I$17,IF(OR($BJ153="",$BJ153=$BG153),"",_xlfn.CONCAT(IF($AK153=1,"",_xlfn.CONCAT(I$5,I$7,_xlfn.XLOOKUP($AZ153,仮想キートップ,キー位置),I$10,_xlfn.XLOOKUP($BA153,仮想キートップ,キー位置),I$11,_xlfn.XLOOKUP($BB153,仮想キートップ,入力コード),I$12,$BJ153,I$15,_xlfn.XLOOKUP($BB153,仮想キートップ,キー位置),I$16,_xlfn.XLOOKUP($BB153,仮想キートップ,キー位置),I$17)),I$5,I$8,_xlfn.XLOOKUP($AZ153,仮想キートップ,キー位置),I$10,_xlfn.XLOOKUP($BA153,仮想キートップ,キー位置),I$11,_xlfn.XLOOKUP($BB153,仮想キートップ,入力コード),I$13,$BJ153,I$15,_xlfn.XLOOKUP($BB153,仮想キートップ,キー位置),I$16,_xlfn.XLOOKUP($BB153,仮想キートップ,キー位置),I$17,I$5,I$9,_xlfn.XLOOKUP($AZ153,仮想キートップ,キー位置),I$10,_xlfn.XLOOKUP($BA153,仮想キートップ,キー位置),I$11,_xlfn.XLOOKUP($BB153,仮想キートップ,入力コード),I$14,$BJ153,I$15,_xlfn.XLOOKUP($BB153,仮想キートップ,キー位置),I$16,_xlfn.XLOOKUP($BB153,仮想キートップ,キー位置),I$17))),"")</f>
        <v/>
      </c>
      <c r="J153" s="101" t="str">
        <f t="shared" ref="J153:J216" si="117">IF(AND($AB153=3,$AC153="C"),_xlfn.CONCAT(IF($AN153=1,"",_xlfn.CONCAT(I$5,IF(OR($BJ153="",$BJ153=$BG153),"",I$6),I$7,_xlfn.XLOOKUP($AZ153,仮想キートップ,キー位置),I$10,_xlfn.XLOOKUP($BB153,仮想キートップ,キー位置),I$11,_xlfn.XLOOKUP($BA153,仮想キートップ,入力コード),I$12,$BG153,I$15,_xlfn.XLOOKUP($BA153,仮想キートップ,キー位置),I$16,_xlfn.XLOOKUP($BA153,仮想キートップ,キー位置),I$17)),I$5,IF(OR($BJ153="",$BJ153=$BG153),"",I$6),I$8,_xlfn.XLOOKUP($AZ153,仮想キートップ,キー位置),I$10,_xlfn.XLOOKUP($BB153,仮想キートップ,キー位置),I$11,_xlfn.XLOOKUP($BA153,仮想キートップ,入力コード),IF(AND(_xlfn.XLOOKUP($BC153,ひらがな,移動単位)=2,LEFT($BC153)=$AM153),_xlfn.CONCAT(I$14,_xlfn.XLOOKUP(_xlfn.CONCAT("(",RIGHT($BC153),")"),ひらがな,ローマ字コード)),_xlfn.CONCAT(I$13,$BG153)),I$15,_xlfn.XLOOKUP($BA153,仮想キートップ,キー位置),I$16,_xlfn.XLOOKUP($BA153,仮想キートップ,キー位置),I$17,I$5,IF(OR($BJ153="",$BJ153=$BG153),"",I$6),I$9,_xlfn.XLOOKUP($AZ153,仮想キートップ,キー位置),I$10,_xlfn.XLOOKUP($BB153,仮想キートップ,キー位置),I$11,_xlfn.XLOOKUP($BA153,仮想キートップ,入力コード),I$14,$BG153,I$15,_xlfn.XLOOKUP($BA153,仮想キートップ,キー位置),I$16,_xlfn.XLOOKUP($BA153,仮想キートップ,キー位置),I$17,IF(OR($BJ153="",$BJ153=$BG153),"",_xlfn.CONCAT(IF($AN153=1,"",_xlfn.CONCAT(I$5,I$7,_xlfn.XLOOKUP($AZ153,仮想キートップ,キー位置),I$10,_xlfn.XLOOKUP($BB153,仮想キートップ,キー位置),I$11,_xlfn.XLOOKUP($BA153,仮想キートップ,入力コード),I$12,$BJ153,I$15,_xlfn.XLOOKUP($BA153,仮想キートップ,キー位置),I$16,_xlfn.XLOOKUP($BA153,仮想キートップ,キー位置),I$17)),I$5,I$8,_xlfn.XLOOKUP($AZ153,仮想キートップ,キー位置),I$10,_xlfn.XLOOKUP($BB153,仮想キートップ,キー位置),I$11,_xlfn.XLOOKUP($BA153,仮想キートップ,入力コード),I$13,$BJ153,I$15,_xlfn.XLOOKUP($BA153,仮想キートップ,キー位置),I$16,_xlfn.XLOOKUP($BA153,仮想キートップ,キー位置),I$17,I$5,I$9,_xlfn.XLOOKUP($AZ153,仮想キートップ,キー位置),I$10,_xlfn.XLOOKUP($BB153,仮想キートップ,キー位置),I$11,_xlfn.XLOOKUP($BA153,仮想キートップ,入力コード),I$14,$BJ153,I$15,_xlfn.XLOOKUP($BA153,仮想キートップ,キー位置),I$16,_xlfn.XLOOKUP($BA153,仮想キートップ,キー位置),I$17))),"")</f>
        <v/>
      </c>
      <c r="K153" s="101" t="str">
        <f t="shared" ref="K153:K216" si="118">IF(AND($AB153=3,$AC153="C"),_xlfn.CONCAT(IF($AQ153=1,"",_xlfn.CONCAT(I$5,IF(OR($BJ153="",$BJ153=$BG153),"",I$6),I$7,_xlfn.XLOOKUP($BA153,仮想キートップ,キー位置),I$10,_xlfn.XLOOKUP($BB153,仮想キートップ,キー位置),I$11,_xlfn.XLOOKUP($AZ153,仮想キートップ,入力コード),I$12,$BG153,I$15,_xlfn.XLOOKUP($AZ153,仮想キートップ,キー位置),I$16,_xlfn.XLOOKUP($AZ153,仮想キートップ,キー位置),I$17)),I$5,IF(OR($BJ153="",$BJ153=$BG153),"",I$6),I$8,_xlfn.XLOOKUP($BA153,仮想キートップ,キー位置),I$10,_xlfn.XLOOKUP($BB153,仮想キートップ,キー位置),I$11,_xlfn.XLOOKUP($AZ153,仮想キートップ,入力コード),IF(AND(_xlfn.XLOOKUP($BC153,ひらがな,移動単位)=2,LEFT($BC153)=$AP153),_xlfn.CONCAT(I$14,_xlfn.XLOOKUP(_xlfn.CONCAT("(",RIGHT($BC153),")"),ひらがな,ローマ字コード)),_xlfn.CONCAT(I$13,$BG153)),I$15,_xlfn.XLOOKUP($AZ153,仮想キートップ,キー位置),I$16,_xlfn.XLOOKUP($AZ153,仮想キートップ,キー位置),I$17,I$5,IF(OR($BJ153="",$BJ153=$BG153),"",I$6),I$9,_xlfn.XLOOKUP($BA153,仮想キートップ,キー位置),I$10,_xlfn.XLOOKUP($BB153,仮想キートップ,キー位置),I$11,_xlfn.XLOOKUP($AZ153,仮想キートップ,入力コード),I$14,$BG153,I$15,_xlfn.XLOOKUP($AZ153,仮想キートップ,キー位置),I$16,_xlfn.XLOOKUP($AZ153,仮想キートップ,キー位置),I$17,IF(OR($BJ153="",$BJ153=$BG153),"",_xlfn.CONCAT(IF($AQ153=1,"",_xlfn.CONCAT(I$5,I$7,_xlfn.XLOOKUP($BA153,仮想キートップ,キー位置),I$10,_xlfn.XLOOKUP($BB153,仮想キートップ,キー位置),I$11,_xlfn.XLOOKUP($AZ153,仮想キートップ,入力コード),I$12,$BJ153,I$15,_xlfn.XLOOKUP($AZ153,仮想キートップ,キー位置),I$16,_xlfn.XLOOKUP($AZ153,仮想キートップ,キー位置),I$17)),I$5,I$8,_xlfn.XLOOKUP($BA153,仮想キートップ,キー位置),I$10,_xlfn.XLOOKUP($BB153,仮想キートップ,キー位置),I$11,_xlfn.XLOOKUP($AZ153,仮想キートップ,入力コード),I$13,$BJ153,I$15,_xlfn.XLOOKUP($AZ153,仮想キートップ,キー位置),I$16,_xlfn.XLOOKUP($AZ153,仮想キートップ,キー位置),I$17,I$5,I$9,_xlfn.XLOOKUP($BA153,仮想キートップ,キー位置),I$10,_xlfn.XLOOKUP($BB153,仮想キートップ,キー位置),I$11,_xlfn.XLOOKUP($AZ153,仮想キートップ,入力コード),I$14,$BJ153,I$15,_xlfn.XLOOKUP($AZ153,仮想キートップ,キー位置),I$16,_xlfn.XLOOKUP($AZ153,仮想キートップ,キー位置),I$17))),"")</f>
        <v/>
      </c>
      <c r="L153" s="101" t="str">
        <f t="shared" ref="L153:L216" si="119">IF(AND($AB153=2,$AC153="A"),_xlfn.CONCAT(L$3,$AZ153," &amp; ",$BA153," → ",$BC153,CLEAN($BD153),L$4,IF(OR($BJ153="",$BJ153=$BG153),"",L$6),L$7,_xlfn.XLOOKUP($AZ153,仮想キートップ,キー位置),IF(AND($AT153&lt;&gt;"",$BG153=$BI153),L$10,L$9),_xlfn.XLOOKUP($BA153,仮想キートップ,入力コード),L$11,IF($AV153="",_xlfn.CONCAT($BG153,","),""),L$13,_xlfn.XLOOKUP($BA153,仮想キートップ,キー位置),L$14,$AG153,IF($AV153="",L$15,_xlfn.CONCAT(L$16,$BG153,L$17)),_xlfn.XLOOKUP($BA153,仮想キートップ,キー位置),L$18,L$5,IF(OR($BJ153="",$BJ153=$BG153),"",L$6),L$8,_xlfn.XLOOKUP($AZ153,仮想キートップ,キー位置),IF(AND($AT153&lt;&gt;"",$BG153=$BI153),L$10,L$9),_xlfn.XLOOKUP($BA153,仮想キートップ,入力コード),L$12,IF($AV153="",_xlfn.CONCAT($BG153,","),""),L$13,_xlfn.XLOOKUP($BA153,仮想キートップ,キー位置),L$14,$AG153,IF($AV153="",L$15,_xlfn.CONCAT(L$16,$BG153,L$17)),_xlfn.XLOOKUP($BA153,仮想キートップ,キー位置),L$18,IF(OR($BJ153="",$BJ153=$BG153),"",_xlfn.CONCAT(L$5,L$7,_xlfn.XLOOKUP($AZ153,仮想キートップ,キー位置),IF(AND($AT153&lt;&gt;"",$BG153=$BI153),L$10,L$9),_xlfn.XLOOKUP($BA153,仮想キートップ,入力コード),L$11,IF($AV153="",_xlfn.CONCAT($BJ153,","),""),L$13,_xlfn.XLOOKUP($BA153,仮想キートップ,キー位置),L$14,$AG153,IF($AV153="",L$15,_xlfn.CONCAT(L$16,$BJ153,L$17)),_xlfn.XLOOKUP($BA153,仮想キートップ,キー位置),L$18,L$5,L$8,_xlfn.XLOOKUP($AZ153,仮想キートップ,キー位置),IF(AND($AT153&lt;&gt;"",$BG153=$BI153),L$10,L$9),_xlfn.XLOOKUP($BA153,仮想キートップ,入力コード),L$12,IF($AV153="",_xlfn.CONCAT($BJ153,","),""),L$13,_xlfn.XLOOKUP($BA153,仮想キートップ,キー位置),L$14,$AG153,IF($AV153="",L$15,_xlfn.CONCAT(L$16,$BJ153,L$17)),_xlfn.XLOOKUP($BA153,仮想キートップ,キー位置),L$18))),"")</f>
        <v/>
      </c>
      <c r="M153" s="101" t="str">
        <f t="shared" ref="M153:M216" si="120">IF(AND($AB153=2,$AC153="A"),_xlfn.CONCAT(L$5,IF(OR($BJ153="",$BJ153=$BG153),"",L$6),L$7,_xlfn.XLOOKUP($BA153,仮想キートップ,キー位置),IF(AND($AT153&lt;&gt;"",$BG153=$BI153),L$10,L$9),_xlfn.XLOOKUP($AZ153,仮想キートップ,入力コード),L$11,IF($AV153="",_xlfn.CONCAT($BG153,","),""),L$13,_xlfn.XLOOKUP($AZ153,仮想キートップ,キー位置),L$14,$AG153,IF($AV153="",L$15,_xlfn.CONCAT(L$16,$BG153,L$17)),_xlfn.XLOOKUP($AZ153,仮想キートップ,キー位置),L$18,L$5,IF(OR($BJ153="",$BJ153=$BG153),"",L$6),L$8,_xlfn.XLOOKUP($BA153,仮想キートップ,キー位置),IF(AND($AT153&lt;&gt;"",$BG153=$BI153),L$10,L$9),_xlfn.XLOOKUP($AZ153,仮想キートップ,入力コード),L$12,IF($AV153="",_xlfn.CONCAT($BG153,","),""),L$13,_xlfn.XLOOKUP($AZ153,仮想キートップ,キー位置),L$14,$AG153,IF($AV153="",L$15,_xlfn.CONCAT(L$16,$BG153,L$17)),_xlfn.XLOOKUP($AZ153,仮想キートップ,キー位置),L$18,IF(OR($BJ153="",$BJ153=$BG153),"",_xlfn.CONCAT(L$5,L$7,_xlfn.XLOOKUP($BA153,仮想キートップ,キー位置),IF(AND($AT153&lt;&gt;"",$BG153=$BI153),L$10,L$9),_xlfn.XLOOKUP($AZ153,仮想キートップ,入力コード),L$11,IF($AV153="",_xlfn.CONCAT($BJ153,","),""),L$13,_xlfn.XLOOKUP($AZ153,仮想キートップ,キー位置),L$14,$AG153,IF($AV153="",L$15,_xlfn.CONCAT(L$16,$BJ153,L$17)),_xlfn.XLOOKUP($AZ153,仮想キートップ,キー位置),L$18,L$5,L$8,_xlfn.XLOOKUP($BA153,仮想キートップ,キー位置),IF(AND($AT153&lt;&gt;"",$BG153=$BI153),L$10,L$9),_xlfn.XLOOKUP($AZ153,仮想キートップ,入力コード),L$12,IF($AV153="",_xlfn.CONCAT($BJ153,","),""),L$13,_xlfn.XLOOKUP($AZ153,仮想キートップ,キー位置),L$14,$AG153,IF($AV153="",L$15,_xlfn.CONCAT(L$16,$BJ153,L$17)),_xlfn.XLOOKUP($AZ153,仮想キートップ,キー位置),L$18))),"")</f>
        <v/>
      </c>
      <c r="N153" s="101" t="str">
        <f t="shared" ref="N153:N216" si="121">IF(AND($AB153=2,$AC153="B"),_xlfn.CONCAT(N$3,$AZ153," &amp; ",$BA153," → ",$BC153,CLEAN($BD153),N$4,IF(OR($BJ153="",$BJ153=$BG153),"",N$6),N$7,_xlfn.XLOOKUP($AZ153,仮想キートップ,キー位置),IF(AND($AT153&lt;&gt;"",$BG153=$BI153),N$10,N$9),_xlfn.XLOOKUP($BA153,仮想キートップ,入力コード),N$11,IF($AV153="",_xlfn.CONCAT($BG153,","),""),N$13,_xlfn.XLOOKUP($BA153,仮想キートップ,キー位置),N$14,$AG153,IF($AV153="",N$15,_xlfn.CONCAT(N$16,$BG153,N$17)),_xlfn.XLOOKUP($BA153,仮想キートップ,キー位置),N$18,N$5,IF(OR($BJ153="",$BJ153=$BG153),"",N$6),N$8,_xlfn.XLOOKUP($AZ153,仮想キートップ,キー位置),IF(AND($AT153&lt;&gt;"",$BG153=$BI153),N$10,N$9),_xlfn.XLOOKUP($BA153,仮想キートップ,入力コード),N$12,IF($AV153="",_xlfn.CONCAT($BG153,","),""),N$13,_xlfn.XLOOKUP($BA153,仮想キートップ,キー位置),N$14,$AG153,IF($AV153="",N$15,_xlfn.CONCAT(N$16,$BG153,N$17)),_xlfn.XLOOKUP($BA153,仮想キートップ,キー位置),N$18,IF(OR($BJ153="",$BJ153=$BG153),"",_xlfn.CONCAT(N$5,N$7,_xlfn.XLOOKUP($AZ153,仮想キートップ,キー位置),IF(AND($AT153&lt;&gt;"",$BG153=$BI153),N$10,N$9),_xlfn.XLOOKUP($BA153,仮想キートップ,入力コード),N$11,IF($AV153="",_xlfn.CONCAT($BJ153,","),""),N$13,_xlfn.XLOOKUP($BA153,仮想キートップ,キー位置),N$14,$AG153,IF($AV153="",N$15,_xlfn.CONCAT(N$16,$BJ153,N$17)),_xlfn.XLOOKUP($BA153,仮想キートップ,キー位置),N$18,N$5,N$8,_xlfn.XLOOKUP($AZ153,仮想キートップ,キー位置),IF(AND($AT153&lt;&gt;"",$BG153=$BI153),N$10,N$9),_xlfn.XLOOKUP($BA153,仮想キートップ,入力コード),N$12,IF($AV153="",_xlfn.CONCAT($BJ153,","),""),N$13,_xlfn.XLOOKUP($BA153,仮想キートップ,キー位置),N$14,$AG153,IF($AV153="",N$15,_xlfn.CONCAT(N$16,$BJ153,N$17)),_xlfn.XLOOKUP($BA153,仮想キートップ,キー位置),N$18))),"")</f>
        <v/>
      </c>
      <c r="O153" s="101" t="str">
        <f t="shared" ref="O153:O216" si="122">IF(AND($AB153=2,$AC153="B"),_xlfn.CONCAT(N$5,IF(OR($BJ153="",$BJ153=$BG153),"",N$6),N$7,_xlfn.XLOOKUP($BA153,仮想キートップ,キー位置),IF(AND($AT153&lt;&gt;"",$BG153=$BI153),N$10,N$9),_xlfn.XLOOKUP($AZ153,仮想キートップ,入力コード),N$11,IF($AV153="",_xlfn.CONCAT($BG153,","),""),N$13,_xlfn.XLOOKUP($AZ153,仮想キートップ,キー位置),N$14,$AG153,IF($AV153="",N$15,_xlfn.CONCAT(N$16,$BG153,N$17)),_xlfn.XLOOKUP($AZ153,仮想キートップ,キー位置),N$18,N$5,IF(OR($BJ153="",$BJ153=$BG153),"",N$6),N$8,_xlfn.XLOOKUP($BA153,仮想キートップ,キー位置),IF(AND($AT153&lt;&gt;"",$BG153=$BI153),N$10,N$9),_xlfn.XLOOKUP($AZ153,仮想キートップ,入力コード),N$12,IF($AV153="",_xlfn.CONCAT($BG153,","),""),N$13,_xlfn.XLOOKUP($AZ153,仮想キートップ,キー位置),N$14,$AG153,IF($AV153="",N$15,_xlfn.CONCAT(N$16,$BG153,N$17)),_xlfn.XLOOKUP($AZ153,仮想キートップ,キー位置),N$18,IF(OR($BJ153="",$BJ153=$BG153),"",_xlfn.CONCAT(N$5,N$7,_xlfn.XLOOKUP($BA153,仮想キートップ,キー位置),IF(AND($AT153&lt;&gt;"",$BG153=$BI153),N$10,N$9),_xlfn.XLOOKUP($AZ153,仮想キートップ,入力コード),N$11,IF($AV153="",_xlfn.CONCAT($BJ153,","),""),N$13,_xlfn.XLOOKUP($AZ153,仮想キートップ,キー位置),N$14,$AG153,IF($AV153="",N$15,_xlfn.CONCAT(N$16,$BJ153,N$17)),_xlfn.XLOOKUP($AZ153,仮想キートップ,キー位置),N$18,N$5,N$8,_xlfn.XLOOKUP($BA153,仮想キートップ,キー位置),IF(AND($AT153&lt;&gt;"",$BG153=$BI153),N$10,N$9),_xlfn.XLOOKUP($AZ153,仮想キートップ,入力コード),N$12,IF($AV153="",_xlfn.CONCAT($BJ153,","),""),N$13,_xlfn.XLOOKUP($AZ153,仮想キートップ,キー位置),N$14,$AG153,IF($AV153="",N$15,_xlfn.CONCAT(N$16,$BJ153,N$17)),_xlfn.XLOOKUP($AZ153,仮想キートップ,キー位置),N$18))),"")</f>
        <v/>
      </c>
      <c r="P153" s="101" t="str">
        <f t="shared" ref="P153:P216" si="123">IF(AND($AB153=2,$AC153="C"),_xlfn.CONCAT(P$3,$AZ153," &amp; ",$BA153," → ",$BC153,CLEAN($BD153),P$4,IF(OR($BJ153="",$BJ153=$BG153),"",P$6),P$7,_xlfn.XLOOKUP($AZ153,仮想キートップ,キー位置),IF(AND($AT153&lt;&gt;"",$BG153=$BI153),P$10,P$9),_xlfn.XLOOKUP($BA153,仮想キートップ,入力コード),P$11,IF($AV153="",_xlfn.CONCAT($BG153,","),""),P$13,_xlfn.XLOOKUP($BA153,仮想キートップ,キー位置),P$14,$AG153,IF($AV153="",P$15,_xlfn.CONCAT(P$16,$BG153,P$17)),_xlfn.XLOOKUP($BA153,仮想キートップ,キー位置),P$18,P$5,IF(OR($BJ153="",$BJ153=$BG153),"",P$6),P$8,_xlfn.XLOOKUP($AZ153,仮想キートップ,キー位置),IF(AND($AT153&lt;&gt;"",$BG153=$BI153),P$10,P$9),_xlfn.XLOOKUP($BA153,仮想キートップ,入力コード),P$12,IF($AV153="",_xlfn.CONCAT($BG153,","),""),P$13,_xlfn.XLOOKUP($BA153,仮想キートップ,キー位置),P$14,$AG153,IF($AV153="",P$15,_xlfn.CONCAT(P$16,$BG153,P$17)),_xlfn.XLOOKUP($BA153,仮想キートップ,キー位置),P$18,IF(OR($BJ153="",$BJ153=$BG153),"",_xlfn.CONCAT(P$5,P$7,_xlfn.XLOOKUP($AZ153,仮想キートップ,キー位置),IF(AND($AT153&lt;&gt;"",$BG153=$BI153),P$10,P$9),_xlfn.XLOOKUP($BA153,仮想キートップ,入力コード),P$11,IF($AV153="",_xlfn.CONCAT($BJ153,","),""),P$13,_xlfn.XLOOKUP($BA153,仮想キートップ,キー位置),P$14,$AG153,IF($AV153="",P$15,_xlfn.CONCAT(P$16,$BJ153,P$17)),_xlfn.XLOOKUP($BA153,仮想キートップ,キー位置),P$18,P$5,P$8,_xlfn.XLOOKUP($AZ153,仮想キートップ,キー位置),IF(AND($AT153&lt;&gt;"",$BG153=$BI153),P$10,P$9),_xlfn.XLOOKUP($BA153,仮想キートップ,入力コード),P$12,IF($AV153="",_xlfn.CONCAT($BJ153,","),""),P$13,_xlfn.XLOOKUP($BA153,仮想キートップ,キー位置),P$14,$AG153,IF($AV153="",P$15,_xlfn.CONCAT(P$16,$BJ153,P$17)),_xlfn.XLOOKUP($BA153,仮想キートップ,キー位置),P$18))),"")</f>
        <v/>
      </c>
      <c r="Q153" s="101" t="str">
        <f t="shared" ref="Q153:Q216" si="124">IF(AND($AB153=2,$AC153="C"),_xlfn.CONCAT(P$5,IF(OR($BJ153="",$BJ153=$BG153),"",P$6),P$7,_xlfn.XLOOKUP($BA153,仮想キートップ,キー位置),IF(AND($AT153&lt;&gt;"",$BG153=$BI153),P$10,P$9),_xlfn.XLOOKUP($AZ153,仮想キートップ,入力コード),P$11,IF($AV153="",_xlfn.CONCAT($BG153,","),""),P$13,_xlfn.XLOOKUP($AZ153,仮想キートップ,キー位置),P$14,$AG153,IF($AV153="",P$15,_xlfn.CONCAT(P$16,$BG153,P$17)),_xlfn.XLOOKUP($AZ153,仮想キートップ,キー位置),P$18,P$5,IF(OR($BJ153="",$BJ153=$BG153),"",P$6),P$8,_xlfn.XLOOKUP($BA153,仮想キートップ,キー位置),IF(AND($AT153&lt;&gt;"",$BG153=$BI153),P$10,P$9),_xlfn.XLOOKUP($AZ153,仮想キートップ,入力コード),P$12,IF($AV153="",_xlfn.CONCAT($BG153,","),""),P$13,_xlfn.XLOOKUP($AZ153,仮想キートップ,キー位置),P$14,$AG153,IF($AV153="",P$15,_xlfn.CONCAT(P$16,$BG153,P$17)),_xlfn.XLOOKUP($AZ153,仮想キートップ,キー位置),P$18,IF(OR($BJ153="",$BJ153=$BG153),"",_xlfn.CONCAT(P$5,P$7,_xlfn.XLOOKUP($BA153,仮想キートップ,キー位置),IF(AND($AT153&lt;&gt;"",$BG153=$BI153),P$10,P$9),_xlfn.XLOOKUP($AZ153,仮想キートップ,入力コード),P$11,IF($AV153="",_xlfn.CONCAT($BJ153,","),""),P$13,_xlfn.XLOOKUP($AZ153,仮想キートップ,キー位置),P$14,$AG153,IF($AV153="",P$15,_xlfn.CONCAT(P$16,$BJ153,P$17)),_xlfn.XLOOKUP($AZ153,仮想キートップ,キー位置),P$18,P$5,P$8,_xlfn.XLOOKUP($BA153,仮想キートップ,キー位置),IF(AND($AT153&lt;&gt;"",$BG153=$BI153),P$10,P$9),_xlfn.XLOOKUP($AZ153,仮想キートップ,入力コード),P$12,IF($AV153="",_xlfn.CONCAT($BJ153,","),""),P$13,_xlfn.XLOOKUP($AZ153,仮想キートップ,キー位置),P$14,$AG153,IF($AV153="",P$15,_xlfn.CONCAT(P$16,$BJ153,P$17)),_xlfn.XLOOKUP($AZ153,仮想キートップ,キー位置),P$18))),"")</f>
        <v/>
      </c>
      <c r="R153" s="101" t="str">
        <f t="shared" ref="R153:R216" si="125">IF(AND($AB153=1,$AC153="A"),_xlfn.CONCAT(R$3,$AZ153,R$4,IF(OR($BJ153="",$BJ153=$BG153),"",R$6),R$7,IF(_xlfn.XLOOKUP($AZ153,仮想キートップ,十六進数文字)=0,R$9,R$10),_xlfn.XLOOKUP($AZ153,仮想キートップ,入力コード),R$11,$BG153,R$12,_xlfn.XLOOKUP($AZ153,仮想キートップ,キー位置),R$13,IF($AG153=0,0,2),R$14,_xlfn.XLOOKUP($AZ153,仮想キートップ,キー位置),R$15,R$5,IF(OR($BJ153="",$BJ153=$BG153),"",R$6),R$8,IF(_xlfn.XLOOKUP($AZ153,仮想キートップ,十六進数文字)=0,R$9,R$10),_xlfn.XLOOKUP($AZ153,仮想キートップ,入力コード),R$11,$BG153,R$12,_xlfn.XLOOKUP($AZ153,仮想キートップ,キー位置),R$13,$AG153,R$14,_xlfn.XLOOKUP($AZ153,仮想キートップ,キー位置),R$15,IF(OR($BJ153="",$BJ153=$BG153),"",_xlfn.CONCAT(R$5,R$7,IF(_xlfn.XLOOKUP($AZ153,仮想キートップ,十六進数文字)=0,R$9,R$10),_xlfn.XLOOKUP($AZ153,仮想キートップ,入力コード),R$11,$BJ153,R$12,_xlfn.XLOOKUP($AZ153,仮想キートップ,キー位置),R$13,IF($AG153=0,0,2),R$14,_xlfn.XLOOKUP($AZ153,仮想キートップ,キー位置),R$15,R$5,R$8,IF(_xlfn.XLOOKUP($AZ153,仮想キートップ,十六進数文字)=0,R$9,R$10),_xlfn.XLOOKUP($AZ153,仮想キートップ,入力コード),R$11,$BJ153,R$12,_xlfn.XLOOKUP($AZ153,仮想キートップ,キー位置),R$13,$AG153,R$14,_xlfn.XLOOKUP($AZ153,仮想キートップ,キー位置),R$15))),"")</f>
        <v/>
      </c>
      <c r="S153" s="101" t="str">
        <f t="shared" ref="S153:S216" si="126">IF(AND($AB153=1,$AC153="B"),_xlfn.CONCAT(S$3,$AZ153,S$4,IF(OR($BJ153="",$BJ153=$BG153),"",S$6),S$7,IF(_xlfn.XLOOKUP($AZ153,仮想キートップ,十六進数文字)=0,S$9,S$10),_xlfn.XLOOKUP($AZ153,仮想キートップ,入力コード),S$11,$BG153,S$12,_xlfn.XLOOKUP($AZ153,仮想キートップ,キー位置),S$13,IF($AG153=0,0,2),S$14,_xlfn.XLOOKUP($AZ153,仮想キートップ,キー位置),S$15,S$5,IF(OR($BJ153="",$BJ153=$BG153),"",S$6),S$8,IF(_xlfn.XLOOKUP($AZ153,仮想キートップ,十六進数文字)=0,S$9,S$10),_xlfn.XLOOKUP($AZ153,仮想キートップ,入力コード),S$11,$BG153,S$12,_xlfn.XLOOKUP($AZ153,仮想キートップ,キー位置),S$13,$AG153,S$14,_xlfn.XLOOKUP($AZ153,仮想キートップ,キー位置),S$15,IF(OR($BJ153="",$BJ153=$BG153),"",_xlfn.CONCAT(S$5,S$7,IF(_xlfn.XLOOKUP($AZ153,仮想キートップ,十六進数文字)=0,S$9,S$10),_xlfn.XLOOKUP($AZ153,仮想キートップ,入力コード),S$11,$BJ153,S$12,_xlfn.XLOOKUP($AZ153,仮想キートップ,キー位置),S$13,IF($AG153=0,0,2),S$14,_xlfn.XLOOKUP($AZ153,仮想キートップ,キー位置),S$15,S$5,S$8,IF(_xlfn.XLOOKUP($AZ153,仮想キートップ,十六進数文字)=0,S$9,S$10),_xlfn.XLOOKUP($AZ153,仮想キートップ,入力コード),S$11,$BJ153,S$12,_xlfn.XLOOKUP($AZ153,仮想キートップ,キー位置),S$13,$AG153,S$14,_xlfn.XLOOKUP($AZ153,仮想キートップ,キー位置),S$15))),"")</f>
        <v/>
      </c>
      <c r="T153" s="101" t="str">
        <f t="shared" ref="T153:T216" si="127">IF(AND($AB153=1,$AC153="C"),_xlfn.CONCAT(T$3,$AZ153,T$4,IF(OR($BJ153="",$BJ153=$BG153),"",T$6),T$7,IF(_xlfn.XLOOKUP($AZ153,仮想キートップ,十六進数文字)=0,T$9,T$10),_xlfn.XLOOKUP($AZ153,仮想キートップ,入力コード),T$11,$BG153,T$12,_xlfn.XLOOKUP($AZ153,仮想キートップ,キー位置),T$13,IF($AG153=0,0,2),T$14,_xlfn.XLOOKUP($AZ153,仮想キートップ,キー位置),T$15,T$5,IF(OR($BJ153="",$BJ153=$BG153),"",T$6),T$8,IF(_xlfn.XLOOKUP($AZ153,仮想キートップ,十六進数文字)=0,T$9,T$10),_xlfn.XLOOKUP($AZ153,仮想キートップ,入力コード),T$11,$BG153,T$12,_xlfn.XLOOKUP($AZ153,仮想キートップ,キー位置),T$13,$AG153,T$14,_xlfn.XLOOKUP($AZ153,仮想キートップ,キー位置),T$15,IF(OR($BJ153="",$BJ153=$BG153),"",_xlfn.CONCAT(T$5,T$7,IF(_xlfn.XLOOKUP($AZ153,仮想キートップ,十六進数文字)=0,T$9,T$10),_xlfn.XLOOKUP($AZ153,仮想キートップ,入力コード),T$11,$BJ153,T$12,_xlfn.XLOOKUP($AZ153,仮想キートップ,キー位置),T$13,IF($AG153=0,0,2),T$14,_xlfn.XLOOKUP($AZ153,仮想キートップ,キー位置),T$15,T$5,T$8,IF(_xlfn.XLOOKUP($AZ153,仮想キートップ,十六進数文字)=0,T$9,T$10),_xlfn.XLOOKUP($AZ153,仮想キートップ,入力コード),T$11,$BJ153,T$12,_xlfn.XLOOKUP($AZ153,仮想キートップ,キー位置),T$13,$AG153,T$14,_xlfn.XLOOKUP($AZ153,仮想キートップ,キー位置),T$15))),"")</f>
        <v/>
      </c>
      <c r="U153" s="329"/>
      <c r="V153" s="107" t="str">
        <f t="shared" ref="V153:V216" si="128">IF(AND($AT153&lt;&gt;"",$AB153=3,OR($BG153&lt;&gt;$BI153,AND($BK153&lt;&gt;"",$BK153&lt;&gt;$BI153))),_xlfn.CONCAT(V$3,PROPER(_xlfn.XLOOKUP($AZ153,仮想キートップ,入力コード)),", ",PROPER(_xlfn.XLOOKUP($BA153,仮想キートップ,入力コード))," &amp; ",PROPER(_xlfn.XLOOKUP($BB153,仮想キートップ,入力コード))," → ",$BC153,CLEAN($BD153),IF(OR($BK153="",$BK153=$BI153),_xlfn.CONCAT(V$4,V$7,_xlfn.XLOOKUP($AZ153,仮想キートップ,キー位置),V$10,_xlfn.XLOOKUP($BA153,仮想キートップ,キー位置),V$11,_xlfn.XLOOKUP($BB153,仮想キートップ,入力コード),V$12,$BI153,V$15,_xlfn.XLOOKUP($BB153,仮想キートップ,キー位置),V$16,_xlfn.XLOOKUP($BB153,仮想キートップ,キー位置),V$17,V$5,V$8,_xlfn.XLOOKUP($AZ153,仮想キートップ,キー位置),V$10,_xlfn.XLOOKUP($BA153,仮想キートップ,キー位置),V$11,_xlfn.XLOOKUP($BB153,仮想キートップ,入力コード),V$13,$BI153,V$15,_xlfn.XLOOKUP($BB153,仮想キートップ,キー位置),V$16,_xlfn.XLOOKUP($BB153,仮想キートップ,キー位置),V$17,V$5,V$9,_xlfn.XLOOKUP($AZ153,仮想キートップ,キー位置),V$10,_xlfn.XLOOKUP($BA153,仮想キートップ,キー位置),V$11,_xlfn.XLOOKUP($BB153,仮想キートップ,入力コード),V$14,$BI153,V$15,_xlfn.XLOOKUP($BB153,仮想キートップ,キー位置),V$16,_xlfn.XLOOKUP($BB153,仮想キートップ,キー位置),V$17),_xlfn.CONCAT(V$4,V$6,V$7,_xlfn.XLOOKUP($AZ153,仮想キートップ,キー位置),V$10,_xlfn.XLOOKUP($BA153,仮想キートップ,キー位置),V$11,_xlfn.XLOOKUP($BB153,仮想キートップ,入力コード),V$12,$BI153,V$15,_xlfn.XLOOKUP($BB153,仮想キートップ,キー位置),V$16,_xlfn.XLOOKUP($BB153,仮想キートップ,キー位置),V$17,V$5,V$6,V$8,_xlfn.XLOOKUP($AZ153,仮想キートップ,キー位置),V$10,_xlfn.XLOOKUP($BA153,仮想キートップ,キー位置),V$11,_xlfn.XLOOKUP($BB153,仮想キートップ,入力コード),V$13,$BI153,V$15,_xlfn.XLOOKUP($BB153,仮想キートップ,キー位置),V$16,_xlfn.XLOOKUP($BB153,仮想キートップ,キー位置),V$17,V$5,V$6,V$9,_xlfn.XLOOKUP($AZ153,仮想キートップ,キー位置),V$10,_xlfn.XLOOKUP($BA153,仮想キートップ,キー位置),V$11,_xlfn.XLOOKUP($BB153,仮想キートップ,入力コード),V$14,$BI153,V$15,_xlfn.XLOOKUP($BB153,仮想キートップ,キー位置),V$16,_xlfn.XLOOKUP($BB153,仮想キートップ,キー位置),V$17,V$5,V$7,_xlfn.XLOOKUP($AZ153,仮想キートップ,キー位置),V$10,_xlfn.XLOOKUP($BA153,仮想キートップ,キー位置),V$11,_xlfn.XLOOKUP($BB153,仮想キートップ,入力コード),V$12,$BK153,V$15,_xlfn.XLOOKUP($BB153,仮想キートップ,キー位置),V$16,_xlfn.XLOOKUP($BB153,仮想キートップ,キー位置),V$17,V$5,V$8,_xlfn.XLOOKUP($AZ153,仮想キートップ,キー位置),V$10,_xlfn.XLOOKUP($BA153,仮想キートップ,キー位置),V$11,_xlfn.XLOOKUP($BB153,仮想キートップ,入力コード),V$13,$BK153,V$15,_xlfn.XLOOKUP($BB153,仮想キートップ,キー位置),V$16,_xlfn.XLOOKUP($BB153,仮想キートップ,キー位置),V$17,V$5,V$9,_xlfn.XLOOKUP($AZ153,仮想キートップ,キー位置),V$10,_xlfn.XLOOKUP($BA153,仮想キートップ,キー位置),V$11,_xlfn.XLOOKUP($BB153,仮想キートップ,入力コード),V$14,$BK153,V$15,_xlfn.XLOOKUP($BB153,仮想キートップ,キー位置),V$16,_xlfn.XLOOKUP($BB153,仮想キートップ,キー位置),V$17))),"")</f>
        <v/>
      </c>
      <c r="W153" s="101" t="str">
        <f t="shared" ref="W153:W216" si="129">IF(AND($AT153&lt;&gt;"",$AB153=3,OR($BG153&lt;&gt;$BI153,AND($BK153&lt;&gt;"",$BK153&lt;&gt;$BI153))),IF(OR($BK153="",$BK153=$BI153),_xlfn.CONCAT(V$5,V$7,_xlfn.XLOOKUP($AZ153,仮想キートップ,キー位置),V$10,_xlfn.XLOOKUP($BB153,仮想キートップ,キー位置),V$11,_xlfn.XLOOKUP($BA153,仮想キートップ,入力コード),V$12,$BI153,V$15,_xlfn.XLOOKUP($BA153,仮想キートップ,キー位置),V$16,_xlfn.XLOOKUP($BA153,仮想キートップ,キー位置),V$17,V$5,V$8,_xlfn.XLOOKUP($AZ153,仮想キートップ,キー位置),V$10,_xlfn.XLOOKUP($BB153,仮想キートップ,キー位置),V$11,_xlfn.XLOOKUP($BA153,仮想キートップ,入力コード),V$13,$BI153,V$15,_xlfn.XLOOKUP($BA153,仮想キートップ,キー位置),V$16,_xlfn.XLOOKUP($BA153,仮想キートップ,キー位置),V$17,V$5,V$9,_xlfn.XLOOKUP($AZ153,仮想キートップ,キー位置),V$10,_xlfn.XLOOKUP($BB153,仮想キートップ,キー位置),V$11,_xlfn.XLOOKUP($BA153,仮想キートップ,入力コード),V$14,$BI153,V$15,_xlfn.XLOOKUP($BA153,仮想キートップ,キー位置),V$16,_xlfn.XLOOKUP($BA153,仮想キートップ,キー位置),V$17),_xlfn.CONCAT(V$5,V$6,V$7,_xlfn.XLOOKUP($AZ153,仮想キートップ,キー位置),V$10,_xlfn.XLOOKUP($BB153,仮想キートップ,キー位置),V$11,_xlfn.XLOOKUP($BA153,仮想キートップ,入力コード),V$12,$BI153,V$15,_xlfn.XLOOKUP($BA153,仮想キートップ,キー位置),V$16,_xlfn.XLOOKUP($BA153,仮想キートップ,キー位置),V$17,V$5,V$6,V$8,_xlfn.XLOOKUP($AZ153,仮想キートップ,キー位置),V$10,_xlfn.XLOOKUP($BB153,仮想キートップ,キー位置),V$11,_xlfn.XLOOKUP($BA153,仮想キートップ,入力コード),V$13,$BI153,V$15,_xlfn.XLOOKUP($BA153,仮想キートップ,キー位置),V$16,_xlfn.XLOOKUP($BA153,仮想キートップ,キー位置),V$17,V$5,V$6,V$9,_xlfn.XLOOKUP($AZ153,仮想キートップ,キー位置),V$10,_xlfn.XLOOKUP($BB153,仮想キートップ,キー位置),V$11,_xlfn.XLOOKUP($BA153,仮想キートップ,入力コード),V$14,$BI153,V$15,_xlfn.XLOOKUP($BA153,仮想キートップ,キー位置),V$16,_xlfn.XLOOKUP($BA153,仮想キートップ,キー位置),V$17,V$5,V$7,_xlfn.XLOOKUP($AZ153,仮想キートップ,キー位置),V$10,_xlfn.XLOOKUP($BB153,仮想キートップ,キー位置),V$11,_xlfn.XLOOKUP($BA153,仮想キートップ,入力コード),V$12,$BK153,V$15,_xlfn.XLOOKUP($BA153,仮想キートップ,キー位置),V$16,_xlfn.XLOOKUP($BA153,仮想キートップ,キー位置),V$17,V$5,V$8,_xlfn.XLOOKUP($AZ153,仮想キートップ,キー位置),V$10,_xlfn.XLOOKUP($BB153,仮想キートップ,キー位置),V$11,_xlfn.XLOOKUP($BA153,仮想キートップ,入力コード),V$13,$BK153,V$15,_xlfn.XLOOKUP($BA153,仮想キートップ,キー位置),V$16,_xlfn.XLOOKUP($BA153,仮想キートップ,キー位置),V$17,V$5,V$9,_xlfn.XLOOKUP($AZ153,仮想キートップ,キー位置),V$10,_xlfn.XLOOKUP($BB153,仮想キートップ,キー位置),V$11,_xlfn.XLOOKUP($BA153,仮想キートップ,入力コード),V$14,$BK153,V$15,_xlfn.XLOOKUP($BA153,仮想キートップ,キー位置),V$16,_xlfn.XLOOKUP($BA153,仮想キートップ,キー位置),V$17)),"")</f>
        <v/>
      </c>
      <c r="X153" s="101" t="str">
        <f t="shared" ref="X153:X216" si="130">IF(AND($AT153&lt;&gt;"",$AB153=3,OR($BG153&lt;&gt;$BI153,AND($BK153&lt;&gt;"",$BK153&lt;&gt;$BI153))),IF(OR($BK153="",$BK153=$BI153),_xlfn.CONCAT(V$5,V$7,_xlfn.XLOOKUP($BA153,仮想キートップ,キー位置),V$10,_xlfn.XLOOKUP($BB153,仮想キートップ,キー位置),V$11,_xlfn.XLOOKUP($AZ153,仮想キートップ,入力コード),V$12,$BI153,V$15,_xlfn.XLOOKUP($AZ153,仮想キートップ,キー位置),V$16,_xlfn.XLOOKUP($AZ153,仮想キートップ,キー位置),V$17,V$5,V$8,_xlfn.XLOOKUP($BA153,仮想キートップ,キー位置),V$10,_xlfn.XLOOKUP($BB153,仮想キートップ,キー位置),V$11,_xlfn.XLOOKUP($AZ153,仮想キートップ,入力コード),V$13,$BI153,V$15,_xlfn.XLOOKUP($AZ153,仮想キートップ,キー位置),V$16,_xlfn.XLOOKUP($AZ153,仮想キートップ,キー位置),V$17,V$5,V$9,_xlfn.XLOOKUP($BA153,仮想キートップ,キー位置),V$10,_xlfn.XLOOKUP($BB153,仮想キートップ,キー位置),V$11,_xlfn.XLOOKUP($AZ153,仮想キートップ,入力コード),V$14,$BI153,V$15,_xlfn.XLOOKUP($AZ153,仮想キートップ,キー位置),V$16,_xlfn.XLOOKUP($AZ153,仮想キートップ,キー位置),V$17),_xlfn.CONCAT(V$5,V$6,V$7,_xlfn.XLOOKUP($BA153,仮想キートップ,キー位置),V$10,_xlfn.XLOOKUP($BB153,仮想キートップ,キー位置),V$11,_xlfn.XLOOKUP($AZ153,仮想キートップ,入力コード),V$12,$BI153,V$15,_xlfn.XLOOKUP($AZ153,仮想キートップ,キー位置),V$16,_xlfn.XLOOKUP($AZ153,仮想キートップ,キー位置),V$17,V$5,V$6,V$8,_xlfn.XLOOKUP($BA153,仮想キートップ,キー位置),V$10,_xlfn.XLOOKUP($BB153,仮想キートップ,キー位置),V$11,_xlfn.XLOOKUP($AZ153,仮想キートップ,入力コード),V$13,$BI153,V$15,_xlfn.XLOOKUP($AZ153,仮想キートップ,キー位置),V$16,_xlfn.XLOOKUP($AZ153,仮想キートップ,キー位置),V$17,V$5,V$6,V$9,_xlfn.XLOOKUP($BA153,仮想キートップ,キー位置),V$10,_xlfn.XLOOKUP($BB153,仮想キートップ,キー位置),V$11,_xlfn.XLOOKUP($AZ153,仮想キートップ,入力コード),V$14,$BI153,V$15,_xlfn.XLOOKUP($AZ153,仮想キートップ,キー位置),V$16,_xlfn.XLOOKUP($AZ153,仮想キートップ,キー位置),V$17,V$5,V$7,_xlfn.XLOOKUP($BA153,仮想キートップ,キー位置),V$10,_xlfn.XLOOKUP($BB153,仮想キートップ,キー位置),V$11,_xlfn.XLOOKUP($AZ153,仮想キートップ,入力コード),V$12,$BK153,V$15,_xlfn.XLOOKUP($AZ153,仮想キートップ,キー位置),V$16,_xlfn.XLOOKUP($AZ153,仮想キートップ,キー位置),V$17,V$5,V$8,_xlfn.XLOOKUP($BA153,仮想キートップ,キー位置),V$10,_xlfn.XLOOKUP($BB153,仮想キートップ,キー位置),V$11,_xlfn.XLOOKUP($AZ153,仮想キートップ,入力コード),V$13,$BK153,V$15,_xlfn.XLOOKUP($AZ153,仮想キートップ,キー位置),V$16,_xlfn.XLOOKUP($AZ153,仮想キートップ,キー位置),V$17,V$5,V$9,_xlfn.XLOOKUP($BA153,仮想キートップ,キー位置),V$10,_xlfn.XLOOKUP($BB153,仮想キートップ,キー位置),V$11,_xlfn.XLOOKUP($AZ153,仮想キートップ,入力コード),V$14,$BK153,V$15,_xlfn.XLOOKUP($AZ153,仮想キートップ,キー位置),V$16,_xlfn.XLOOKUP($AZ153,仮想キートップ,キー位置),V$17)),"")</f>
        <v/>
      </c>
      <c r="Y153" s="108" t="str">
        <f>IF(AND($AT153&lt;&gt;"",$AB153=1),_xlfn.CONCAT(Y$3,PROPER(_xlfn.XLOOKUP($AZ153,入力キー,入力コード)),IF(OR($BK153="",$BK153=$BI153),_xlfn.CONCAT(Y$4,IF($AZ153=_xlfn.XLOOKUP($AZ153,仮想キートップ,入力キー),Y$7,Y$10),_xlfn.XLOOKUP($AZ153,仮想キートップ,入力コード),Y$13,$BI153,Y$14,_xlfn.XLOOKUP($AZ153,仮想キートップ,キー位置),Y$15,_xlfn.XLOOKUP($AZ153,仮想キートップ,キー位置),Y$17,IF($AZ153=_xlfn.XLOOKUP($AZ153,仮想キートップ,入力キー),Y$12,Y$11),_xlfn.XLOOKUP($AZ153,仮想キートップ,入力コード),Y$13,$BI153,Y$14,_xlfn.XLOOKUP($AZ153,仮想キートップ,キー位置),Y$16,_xlfn.XLOOKUP($AZ153,仮想キートップ,キー位置),IF(COUNTA($AT153:$AT$352)&gt;1,Y$17,Y$18)),_xlfn.CONCAT(Y$4,Y$6,IF($AZ153=_xlfn.XLOOKUP($AZ153,仮想キートップ,入力キー),Y$7,Y$10),_xlfn.XLOOKUP($AZ153,仮想キートップ,入力コード),Y$13,$BI153,Y$14,_xlfn.XLOOKUP($AZ153,仮想キートップ,キー位置),Y$15,_xlfn.XLOOKUP($AZ153,仮想キートップ,キー位置),Y$17,IF($AZ153=_xlfn.XLOOKUP($AZ153,仮想キートップ,入力キー),Y$8,Y$9),_xlfn.XLOOKUP($AZ153,仮想キートップ,入力コード),Y$13,$BI153,Y$14,_xlfn.XLOOKUP($AZ153,仮想キートップ,キー位置),Y$16,_xlfn.XLOOKUP($AZ153,仮想キートップ,キー位置),Y$17,Y$5,IF($AZ153=_xlfn.XLOOKUP($AZ153,仮想キートップ,入力キー),Y$7,Y$10),_xlfn.XLOOKUP($AZ153,仮想キートップ,入力コード),Y$13,$BK153,Y$14,_xlfn.XLOOKUP($AZ153,仮想キートップ,キー位置),Y$15,_xlfn.XLOOKUP($AZ153,仮想キートップ,キー位置),Y$17,IF($AZ153=_xlfn.XLOOKUP($AZ153,仮想キートップ,入力キー),Y$12,Y$11),_xlfn.XLOOKUP($AZ153,仮想キートップ,入力コード),Y$13,$BK153,Y$14,_xlfn.XLOOKUP($AZ153,仮想キートップ,キー位置),Y$16,_xlfn.XLOOKUP($AZ153,仮想キートップ,キー位置),IF(COUNTA($AT153:$AT$352)&gt;1,Y$17,Y$18)))),"")</f>
        <v/>
      </c>
      <c r="Z153" s="325"/>
      <c r="AB153" s="28">
        <f t="shared" si="96"/>
        <v>3</v>
      </c>
      <c r="AC153" s="27" t="str">
        <f t="shared" si="97"/>
        <v>A</v>
      </c>
      <c r="AD153" s="27">
        <f t="shared" si="98"/>
        <v>1</v>
      </c>
      <c r="AE153" s="27">
        <f t="shared" si="99"/>
        <v>0</v>
      </c>
      <c r="AF153" s="34">
        <f t="shared" si="100"/>
        <v>17592588697600</v>
      </c>
      <c r="AG153" s="203">
        <f t="shared" si="101"/>
        <v>0</v>
      </c>
      <c r="AH153" s="90"/>
      <c r="AI153" s="466">
        <f t="shared" si="102"/>
        <v>402653184</v>
      </c>
      <c r="AJ153" s="57" t="str">
        <f t="shared" si="103"/>
        <v/>
      </c>
      <c r="AK153" s="58">
        <f t="shared" si="104"/>
        <v>0</v>
      </c>
      <c r="AL153" s="56">
        <f t="shared" si="105"/>
        <v>17592320262144</v>
      </c>
      <c r="AM153" s="57" t="str">
        <f t="shared" si="106"/>
        <v/>
      </c>
      <c r="AN153" s="55">
        <f t="shared" si="107"/>
        <v>0</v>
      </c>
      <c r="AO153" s="466">
        <f t="shared" si="108"/>
        <v>17592454479872</v>
      </c>
      <c r="AP153" s="57" t="str">
        <f t="shared" si="109"/>
        <v/>
      </c>
      <c r="AQ153" s="58">
        <f t="shared" si="110"/>
        <v>0</v>
      </c>
      <c r="AR153" s="90"/>
      <c r="AS153" s="131">
        <v>430</v>
      </c>
      <c r="AT153" s="4" t="s">
        <v>296</v>
      </c>
      <c r="AU153" s="389"/>
      <c r="AV153" s="389"/>
      <c r="AW153" s="13" t="s">
        <v>294</v>
      </c>
      <c r="AX153" s="4" t="s">
        <v>296</v>
      </c>
      <c r="AY153" s="16"/>
      <c r="AZ153" s="16" t="s">
        <v>60</v>
      </c>
      <c r="BA153" s="16" t="s">
        <v>62</v>
      </c>
      <c r="BB153" s="115" t="s">
        <v>98</v>
      </c>
      <c r="BC153" s="26"/>
      <c r="BD153" s="6" t="s">
        <v>1048</v>
      </c>
      <c r="BE153" s="7" t="s">
        <v>344</v>
      </c>
      <c r="BF153" s="15" t="s">
        <v>981</v>
      </c>
      <c r="BG153" s="140" t="str">
        <f t="shared" si="111"/>
        <v>{"key_code":"f","modifiers":["shift","control"]}</v>
      </c>
      <c r="BH153" s="98"/>
      <c r="BI153" s="140" t="str">
        <f t="shared" si="112"/>
        <v>{"key_code":"f","modifiers":["shift","control"]}</v>
      </c>
      <c r="BJ153" s="370"/>
      <c r="BK153" s="371"/>
    </row>
    <row r="154" spans="1:63" ht="84">
      <c r="A154" s="328"/>
      <c r="B154" s="329"/>
      <c r="C154" s="338"/>
      <c r="D154" s="339"/>
      <c r="E154" s="334"/>
      <c r="F154" s="233" t="str">
        <f t="shared" si="113"/>
        <v>{"description":"と, か &amp; ら → 5↓","conditions":[{"type":"variable_if","name":"USC","value":2},{"type":"variable_unless","name":"KC_D","value":0},{"type":"variable_unless","name":"KC_F","value":0}],"from":{"key_code":"period","modifiers":{"optional":["caps_lock"]}},"to":[{"key_code":"delete_or_backspace"},{"key_code":"delete_or_backspace"},{"set_variable":{"name":"KC_DOT","value":1}},{"set_variable":{"name":"USC","value":0}},{"key_code":"f","modifiers":["control"]},{"key_code":"f","modifiers":["control"]},{"key_code":"f","modifiers":["control"]},{"key_code":"f","modifiers":["control"]},{"key_code":"f","modifiers":["control"]}],"to_after_key_up":[{"set_variable":{"name":"KC_DOT","value":0}}],"type":"basic"},{"conditions":[{"type":"variable_unless","name":"USC","value":0},{"type":"variable_unless","name":"KC_D","value":0},{"type":"variable_unless","name":"KC_F","value":0}],"from":{"key_code":"period","modifiers":{"optional":["caps_lock"]}},"to":[{"key_code":"delete_or_backspace"},{"set_variable":{"name":"KC_DOT","value":1}},{"set_variable":{"name":"USC","value":0}},{"key_code":"f","modifiers":["control"]},{"key_code":"f","modifiers":["control"]},{"key_code":"f","modifiers":["control"]},{"key_code":"f","modifiers":["control"]},{"key_code":"f","modifiers":["control"]}],"to_after_key_up":[{"set_variable":{"name":"KC_DOT","value":0}}],"type":"basic"},{"conditions":[{"type":"variable_unless","name":"KC_D","value":0},{"type":"variable_unless","name":"KC_F","value":0}],"from":{"key_code":"period","modifiers":{"optional":["caps_lock"]}},"to":[{"set_variable":{"name":"KC_DOT","value":1}},{"set_variable":{"name":"USC","value":0}},{"key_code":"f","modifiers":["control"]},{"key_code":"f","modifiers":["control"]},{"key_code":"f","modifiers":["control"]},{"key_code":"f","modifiers":["control"]},{"key_code":"f","modifiers":["control"]}],"to_after_key_up":[{"set_variable":{"name":"KC_DOT","value":0}}],"type":"basic"},</v>
      </c>
      <c r="G154" s="101" t="str">
        <f t="shared" si="114"/>
        <v>{"conditions":[{"type":"variable_if","name":"USC","value":2},{"type":"variable_unless","name":"KC_D","value":0},{"type":"variable_unless","name":"KC_DOT","value":0}],"from":{"key_code":"f","modifiers":{"optional":["caps_lock"]}},"to":[{"key_code":"delete_or_backspace"},{"key_code":"delete_or_backspace"},{"set_variable":{"name":"KC_F","value":1}},{"set_variable":{"name":"USC","value":0}},{"key_code":"f","modifiers":["control"]},{"key_code":"f","modifiers":["control"]},{"key_code":"f","modifiers":["control"]},{"key_code":"f","modifiers":["control"]},{"key_code":"f","modifiers":["control"]}],"to_after_key_up":[{"set_variable":{"name":"KC_F","value":0}}],"type":"basic"},{"conditions":[{"type":"variable_unless","name":"USC","value":0},{"type":"variable_unless","name":"KC_D","value":0},{"type":"variable_unless","name":"KC_DOT","value":0}],"from":{"key_code":"f","modifiers":{"optional":["caps_lock"]}},"to":[{"key_code":"delete_or_backspace"},{"set_variable":{"name":"KC_F","value":1}},{"set_variable":{"name":"USC","value":0}},{"key_code":"f","modifiers":["control"]},{"key_code":"f","modifiers":["control"]},{"key_code":"f","modifiers":["control"]},{"key_code":"f","modifiers":["control"]},{"key_code":"f","modifiers":["control"]}],"to_after_key_up":[{"set_variable":{"name":"KC_F","value":0}}],"type":"basic"},{"conditions":[{"type":"variable_unless","name":"KC_D","value":0},{"type":"variable_unless","name":"KC_DOT","value":0}],"from":{"key_code":"f","modifiers":{"optional":["caps_lock"]}},"to":[{"set_variable":{"name":"KC_F","value":1}},{"set_variable":{"name":"USC","value":0}},{"key_code":"f","modifiers":["control"]},{"key_code":"f","modifiers":["control"]},{"key_code":"f","modifiers":["control"]},{"key_code":"f","modifiers":["control"]},{"key_code":"f","modifiers":["control"]}],"to_after_key_up":[{"set_variable":{"name":"KC_F","value":0}}],"type":"basic"},</v>
      </c>
      <c r="H154" s="101" t="str">
        <f t="shared" si="115"/>
        <v>{"conditions":[{"type":"variable_if","name":"USC","value":2},{"type":"variable_unless","name":"KC_F","value":0},{"type":"variable_unless","name":"KC_DOT","value":0}],"from":{"key_code":"d","modifiers":{"optional":["caps_lock"]}},"to":[{"key_code":"delete_or_backspace"},{"key_code":"delete_or_backspace"},{"set_variable":{"name":"KC_D","value":1}},{"set_variable":{"name":"USC","value":0}},{"key_code":"f","modifiers":["control"]},{"key_code":"f","modifiers":["control"]},{"key_code":"f","modifiers":["control"]},{"key_code":"f","modifiers":["control"]},{"key_code":"f","modifiers":["control"]}],"to_after_key_up":[{"set_variable":{"name":"KC_D","value":0}}],"type":"basic"},{"conditions":[{"type":"variable_unless","name":"USC","value":0},{"type":"variable_unless","name":"KC_F","value":0},{"type":"variable_unless","name":"KC_DOT","value":0}],"from":{"key_code":"d","modifiers":{"optional":["caps_lock"]}},"to":[{"key_code":"delete_or_backspace"},{"set_variable":{"name":"KC_D","value":1}},{"set_variable":{"name":"USC","value":0}},{"key_code":"f","modifiers":["control"]},{"key_code":"f","modifiers":["control"]},{"key_code":"f","modifiers":["control"]},{"key_code":"f","modifiers":["control"]},{"key_code":"f","modifiers":["control"]}],"to_after_key_up":[{"set_variable":{"name":"KC_D","value":0}}],"type":"basic"},{"conditions":[{"type":"variable_unless","name":"KC_F","value":0},{"type":"variable_unless","name":"KC_DOT","value":0}],"from":{"key_code":"d","modifiers":{"optional":["caps_lock"]}},"to":[{"set_variable":{"name":"KC_D","value":1}},{"set_variable":{"name":"USC","value":0}},{"key_code":"f","modifiers":["control"]},{"key_code":"f","modifiers":["control"]},{"key_code":"f","modifiers":["control"]},{"key_code":"f","modifiers":["control"]},{"key_code":"f","modifiers":["control"]}],"to_after_key_up":[{"set_variable":{"name":"KC_D","value":0}}],"type":"basic"},</v>
      </c>
      <c r="I154" s="101" t="str">
        <f t="shared" si="116"/>
        <v/>
      </c>
      <c r="J154" s="101" t="str">
        <f t="shared" si="117"/>
        <v/>
      </c>
      <c r="K154" s="101" t="str">
        <f t="shared" si="118"/>
        <v/>
      </c>
      <c r="L154" s="101" t="str">
        <f t="shared" si="119"/>
        <v/>
      </c>
      <c r="M154" s="101" t="str">
        <f t="shared" si="120"/>
        <v/>
      </c>
      <c r="N154" s="101" t="str">
        <f t="shared" si="121"/>
        <v/>
      </c>
      <c r="O154" s="101" t="str">
        <f t="shared" si="122"/>
        <v/>
      </c>
      <c r="P154" s="101" t="str">
        <f t="shared" si="123"/>
        <v/>
      </c>
      <c r="Q154" s="101" t="str">
        <f t="shared" si="124"/>
        <v/>
      </c>
      <c r="R154" s="101" t="str">
        <f t="shared" si="125"/>
        <v/>
      </c>
      <c r="S154" s="101" t="str">
        <f t="shared" si="126"/>
        <v/>
      </c>
      <c r="T154" s="101" t="str">
        <f t="shared" si="127"/>
        <v/>
      </c>
      <c r="U154" s="329"/>
      <c r="V154" s="107" t="str">
        <f t="shared" si="128"/>
        <v/>
      </c>
      <c r="W154" s="101" t="str">
        <f t="shared" si="129"/>
        <v/>
      </c>
      <c r="X154" s="101" t="str">
        <f t="shared" si="130"/>
        <v/>
      </c>
      <c r="Y154" s="108" t="str">
        <f>IF(AND($AT154&lt;&gt;"",$AB154=1),_xlfn.CONCAT(Y$3,PROPER(_xlfn.XLOOKUP($AZ154,入力キー,入力コード)),IF(OR($BK154="",$BK154=$BI154),_xlfn.CONCAT(Y$4,IF($AZ154=_xlfn.XLOOKUP($AZ154,仮想キートップ,入力キー),Y$7,Y$10),_xlfn.XLOOKUP($AZ154,仮想キートップ,入力コード),Y$13,$BI154,Y$14,_xlfn.XLOOKUP($AZ154,仮想キートップ,キー位置),Y$15,_xlfn.XLOOKUP($AZ154,仮想キートップ,キー位置),Y$17,IF($AZ154=_xlfn.XLOOKUP($AZ154,仮想キートップ,入力キー),Y$12,Y$11),_xlfn.XLOOKUP($AZ154,仮想キートップ,入力コード),Y$13,$BI154,Y$14,_xlfn.XLOOKUP($AZ154,仮想キートップ,キー位置),Y$16,_xlfn.XLOOKUP($AZ154,仮想キートップ,キー位置),IF(COUNTA($AT154:$AT$352)&gt;1,Y$17,Y$18)),_xlfn.CONCAT(Y$4,Y$6,IF($AZ154=_xlfn.XLOOKUP($AZ154,仮想キートップ,入力キー),Y$7,Y$10),_xlfn.XLOOKUP($AZ154,仮想キートップ,入力コード),Y$13,$BI154,Y$14,_xlfn.XLOOKUP($AZ154,仮想キートップ,キー位置),Y$15,_xlfn.XLOOKUP($AZ154,仮想キートップ,キー位置),Y$17,IF($AZ154=_xlfn.XLOOKUP($AZ154,仮想キートップ,入力キー),Y$8,Y$9),_xlfn.XLOOKUP($AZ154,仮想キートップ,入力コード),Y$13,$BI154,Y$14,_xlfn.XLOOKUP($AZ154,仮想キートップ,キー位置),Y$16,_xlfn.XLOOKUP($AZ154,仮想キートップ,キー位置),Y$17,Y$5,IF($AZ154=_xlfn.XLOOKUP($AZ154,仮想キートップ,入力キー),Y$7,Y$10),_xlfn.XLOOKUP($AZ154,仮想キートップ,入力コード),Y$13,$BK154,Y$14,_xlfn.XLOOKUP($AZ154,仮想キートップ,キー位置),Y$15,_xlfn.XLOOKUP($AZ154,仮想キートップ,キー位置),Y$17,IF($AZ154=_xlfn.XLOOKUP($AZ154,仮想キートップ,入力キー),Y$12,Y$11),_xlfn.XLOOKUP($AZ154,仮想キートップ,入力コード),Y$13,$BK154,Y$14,_xlfn.XLOOKUP($AZ154,仮想キートップ,キー位置),Y$16,_xlfn.XLOOKUP($AZ154,仮想キートップ,キー位置),IF(COUNTA($AT154:$AT$352)&gt;1,Y$17,Y$18)))),"")</f>
        <v/>
      </c>
      <c r="Z154" s="325"/>
      <c r="AB154" s="28">
        <f t="shared" si="96"/>
        <v>3</v>
      </c>
      <c r="AC154" s="27" t="str">
        <f t="shared" si="97"/>
        <v>A</v>
      </c>
      <c r="AD154" s="27">
        <f t="shared" si="98"/>
        <v>1</v>
      </c>
      <c r="AE154" s="27">
        <f t="shared" si="99"/>
        <v>0</v>
      </c>
      <c r="AF154" s="34">
        <f t="shared" si="100"/>
        <v>35184774742016</v>
      </c>
      <c r="AG154" s="203">
        <f t="shared" si="101"/>
        <v>0</v>
      </c>
      <c r="AH154" s="90"/>
      <c r="AI154" s="466">
        <f t="shared" si="102"/>
        <v>402653184</v>
      </c>
      <c r="AJ154" s="57" t="str">
        <f t="shared" si="103"/>
        <v/>
      </c>
      <c r="AK154" s="58">
        <f t="shared" si="104"/>
        <v>0</v>
      </c>
      <c r="AL154" s="56">
        <f t="shared" si="105"/>
        <v>35184506306560</v>
      </c>
      <c r="AM154" s="57" t="str">
        <f t="shared" si="106"/>
        <v/>
      </c>
      <c r="AN154" s="55">
        <f t="shared" si="107"/>
        <v>0</v>
      </c>
      <c r="AO154" s="466">
        <f t="shared" si="108"/>
        <v>35184640524288</v>
      </c>
      <c r="AP154" s="57" t="str">
        <f t="shared" si="109"/>
        <v>ぶ</v>
      </c>
      <c r="AQ154" s="58">
        <f t="shared" si="110"/>
        <v>1</v>
      </c>
      <c r="AR154" s="90"/>
      <c r="AS154" s="131">
        <v>431</v>
      </c>
      <c r="AT154" s="4" t="s">
        <v>296</v>
      </c>
      <c r="AU154" s="389"/>
      <c r="AV154" s="389"/>
      <c r="AW154" s="13" t="s">
        <v>294</v>
      </c>
      <c r="AX154" s="4" t="s">
        <v>296</v>
      </c>
      <c r="AY154" s="16"/>
      <c r="AZ154" s="16" t="s">
        <v>60</v>
      </c>
      <c r="BA154" s="16" t="s">
        <v>62</v>
      </c>
      <c r="BB154" s="115" t="s">
        <v>100</v>
      </c>
      <c r="BC154" s="26"/>
      <c r="BD154" s="6" t="s">
        <v>345</v>
      </c>
      <c r="BE154" s="7" t="s">
        <v>346</v>
      </c>
      <c r="BF154" s="15" t="s">
        <v>968</v>
      </c>
      <c r="BG154" s="140" t="str">
        <f t="shared" si="111"/>
        <v>{"key_code":"f","modifiers":["control"]},{"key_code":"f","modifiers":["control"]},{"key_code":"f","modifiers":["control"]},{"key_code":"f","modifiers":["control"]},{"key_code":"f","modifiers":["control"]}</v>
      </c>
      <c r="BH154" s="98"/>
      <c r="BI154" s="140" t="str">
        <f t="shared" si="112"/>
        <v>{"key_code":"f","modifiers":["control"]},{"key_code":"f","modifiers":["control"]},{"key_code":"f","modifiers":["control"]},{"key_code":"f","modifiers":["control"]},{"key_code":"f","modifiers":["control"]}</v>
      </c>
      <c r="BJ154" s="370"/>
      <c r="BK154" s="371"/>
    </row>
    <row r="155" spans="1:63" ht="105">
      <c r="A155" s="328"/>
      <c r="B155" s="329"/>
      <c r="C155" s="338"/>
      <c r="D155" s="339"/>
      <c r="E155" s="334"/>
      <c r="F155" s="233" t="str">
        <f t="shared" si="113"/>
        <v>{"description":"と, か &amp; れ → +5↓","conditions":[{"type":"variable_if","name":"USC","value":2},{"type":"variable_unless","name":"KC_D","value":0},{"type":"variable_unless","name":"KC_F","value":0}],"from":{"key_code":"slash","modifiers":{"optional":["caps_lock"]}},"to":[{"key_code":"delete_or_backspace"},{"key_code":"delete_or_backspace"},{"key_code":"f","modifiers":["shift","control"]},{"key_code":"f","modifiers":["shift","control"]},{"key_code":"f","modifiers":["shift","control"]},{"key_code":"f","modifiers":["shift","control"]},{"key_code":"f","modifiers":["shift","control"]},{"set_variable":{"name":"KC_SLSH","value":1}},{"set_variable":{"name":"USC","value":0}}],"to_after_key_up":[{"set_variable":{"name":"KC_SLSH","value":0}}],"type":"basic"},{"conditions":[{"type":"variable_unless","name":"USC","value":0},{"type":"variable_unless","name":"KC_D","value":0},{"type":"variable_unless","name":"KC_F","value":0}],"from":{"key_code":"slash","modifiers":{"optional":["caps_lock"]}},"to":[{"key_code":"delete_or_backspace"},{"key_code":"f","modifiers":["shift","control"]},{"key_code":"f","modifiers":["shift","control"]},{"key_code":"f","modifiers":["shift","control"]},{"key_code":"f","modifiers":["shift","control"]},{"key_code":"f","modifiers":["shift","control"]},{"set_variable":{"name":"KC_SLSH","value":1}},{"set_variable":{"name":"USC","value":0}}],"to_after_key_up":[{"set_variable":{"name":"KC_SLSH","value":0}}],"type":"basic"},{"conditions":[{"type":"variable_unless","name":"KC_D","value":0},{"type":"variable_unless","name":"KC_F","value":0}],"from":{"key_code":"slash","modifiers":{"optional":["caps_lock"]}},"to":[{"key_code":"f","modifiers":["shift","control"]},{"key_code":"f","modifiers":["shift","control"]},{"key_code":"f","modifiers":["shift","control"]},{"key_code":"f","modifiers":["shift","control"]},{"key_code":"f","modifiers":["shift","control"]},{"set_variable":{"name":"KC_SLSH","value":1}},{"set_variable":{"name":"USC","value":0}}],"to_after_key_up":[{"set_variable":{"name":"KC_SLSH","value":0}}],"type":"basic"},</v>
      </c>
      <c r="G155" s="101" t="str">
        <f t="shared" si="114"/>
        <v>{"conditions":[{"type":"variable_if","name":"USC","value":2},{"type":"variable_unless","name":"KC_D","value":0},{"type":"variable_unless","name":"KC_SLSH","value":0}],"from":{"key_code":"f","modifiers":{"optional":["caps_lock"]}},"to":[{"key_code":"delete_or_backspace"},{"key_code":"delete_or_backspace"},{"key_code":"f","modifiers":["shift","control"]},{"key_code":"f","modifiers":["shift","control"]},{"key_code":"f","modifiers":["shift","control"]},{"key_code":"f","modifiers":["shift","control"]},{"key_code":"f","modifiers":["shift","control"]},{"set_variable":{"name":"KC_F","value":1}},{"set_variable":{"name":"USC","value":0}}],"to_after_key_up":[{"set_variable":{"name":"KC_F","value":0}}],"type":"basic"},{"conditions":[{"type":"variable_unless","name":"USC","value":0},{"type":"variable_unless","name":"KC_D","value":0},{"type":"variable_unless","name":"KC_SLSH","value":0}],"from":{"key_code":"f","modifiers":{"optional":["caps_lock"]}},"to":[{"key_code":"delete_or_backspace"},{"key_code":"f","modifiers":["shift","control"]},{"key_code":"f","modifiers":["shift","control"]},{"key_code":"f","modifiers":["shift","control"]},{"key_code":"f","modifiers":["shift","control"]},{"key_code":"f","modifiers":["shift","control"]},{"set_variable":{"name":"KC_F","value":1}},{"set_variable":{"name":"USC","value":0}}],"to_after_key_up":[{"set_variable":{"name":"KC_F","value":0}}],"type":"basic"},{"conditions":[{"type":"variable_unless","name":"KC_D","value":0},{"type":"variable_unless","name":"KC_SLSH","value":0}],"from":{"key_code":"f","modifiers":{"optional":["caps_lock"]}},"to":[{"key_code":"f","modifiers":["shift","control"]},{"key_code":"f","modifiers":["shift","control"]},{"key_code":"f","modifiers":["shift","control"]},{"key_code":"f","modifiers":["shift","control"]},{"key_code":"f","modifiers":["shift","control"]},{"set_variable":{"name":"KC_F","value":1}},{"set_variable":{"name":"USC","value":0}}],"to_after_key_up":[{"set_variable":{"name":"KC_F","value":0}}],"type":"basic"},</v>
      </c>
      <c r="H155" s="101" t="str">
        <f t="shared" si="115"/>
        <v>{"conditions":[{"type":"variable_if","name":"USC","value":2},{"type":"variable_unless","name":"KC_F","value":0},{"type":"variable_unless","name":"KC_SLSH","value":0}],"from":{"key_code":"d","modifiers":{"optional":["caps_lock"]}},"to":[{"key_code":"delete_or_backspace"},{"key_code":"delete_or_backspace"},{"key_code":"f","modifiers":["shift","control"]},{"key_code":"f","modifiers":["shift","control"]},{"key_code":"f","modifiers":["shift","control"]},{"key_code":"f","modifiers":["shift","control"]},{"key_code":"f","modifiers":["shift","control"]},{"set_variable":{"name":"KC_D","value":1}},{"set_variable":{"name":"USC","value":0}}],"to_after_key_up":[{"set_variable":{"name":"KC_D","value":0}}],"type":"basic"},{"conditions":[{"type":"variable_unless","name":"USC","value":0},{"type":"variable_unless","name":"KC_F","value":0},{"type":"variable_unless","name":"KC_SLSH","value":0}],"from":{"key_code":"d","modifiers":{"optional":["caps_lock"]}},"to":[{"key_code":"delete_or_backspace"},{"key_code":"f","modifiers":["shift","control"]},{"key_code":"f","modifiers":["shift","control"]},{"key_code":"f","modifiers":["shift","control"]},{"key_code":"f","modifiers":["shift","control"]},{"key_code":"f","modifiers":["shift","control"]},{"set_variable":{"name":"KC_D","value":1}},{"set_variable":{"name":"USC","value":0}}],"to_after_key_up":[{"set_variable":{"name":"KC_D","value":0}}],"type":"basic"},{"conditions":[{"type":"variable_unless","name":"KC_F","value":0},{"type":"variable_unless","name":"KC_SLSH","value":0}],"from":{"key_code":"d","modifiers":{"optional":["caps_lock"]}},"to":[{"key_code":"f","modifiers":["shift","control"]},{"key_code":"f","modifiers":["shift","control"]},{"key_code":"f","modifiers":["shift","control"]},{"key_code":"f","modifiers":["shift","control"]},{"key_code":"f","modifiers":["shift","control"]},{"set_variable":{"name":"KC_D","value":1}},{"set_variable":{"name":"USC","value":0}}],"to_after_key_up":[{"set_variable":{"name":"KC_D","value":0}}],"type":"basic"},</v>
      </c>
      <c r="I155" s="101" t="str">
        <f t="shared" si="116"/>
        <v/>
      </c>
      <c r="J155" s="101" t="str">
        <f t="shared" si="117"/>
        <v/>
      </c>
      <c r="K155" s="101" t="str">
        <f t="shared" si="118"/>
        <v/>
      </c>
      <c r="L155" s="101" t="str">
        <f t="shared" si="119"/>
        <v/>
      </c>
      <c r="M155" s="101" t="str">
        <f t="shared" si="120"/>
        <v/>
      </c>
      <c r="N155" s="101" t="str">
        <f t="shared" si="121"/>
        <v/>
      </c>
      <c r="O155" s="101" t="str">
        <f t="shared" si="122"/>
        <v/>
      </c>
      <c r="P155" s="101" t="str">
        <f t="shared" si="123"/>
        <v/>
      </c>
      <c r="Q155" s="101" t="str">
        <f t="shared" si="124"/>
        <v/>
      </c>
      <c r="R155" s="101" t="str">
        <f t="shared" si="125"/>
        <v/>
      </c>
      <c r="S155" s="101" t="str">
        <f t="shared" si="126"/>
        <v/>
      </c>
      <c r="T155" s="101" t="str">
        <f t="shared" si="127"/>
        <v/>
      </c>
      <c r="U155" s="329"/>
      <c r="V155" s="107" t="str">
        <f t="shared" si="128"/>
        <v/>
      </c>
      <c r="W155" s="101" t="str">
        <f t="shared" si="129"/>
        <v/>
      </c>
      <c r="X155" s="101" t="str">
        <f t="shared" si="130"/>
        <v/>
      </c>
      <c r="Y155" s="108" t="str">
        <f>IF(AND($AT155&lt;&gt;"",$AB155=1),_xlfn.CONCAT(Y$3,PROPER(_xlfn.XLOOKUP($AZ155,入力キー,入力コード)),IF(OR($BK155="",$BK155=$BI155),_xlfn.CONCAT(Y$4,IF($AZ155=_xlfn.XLOOKUP($AZ155,仮想キートップ,入力キー),Y$7,Y$10),_xlfn.XLOOKUP($AZ155,仮想キートップ,入力コード),Y$13,$BI155,Y$14,_xlfn.XLOOKUP($AZ155,仮想キートップ,キー位置),Y$15,_xlfn.XLOOKUP($AZ155,仮想キートップ,キー位置),Y$17,IF($AZ155=_xlfn.XLOOKUP($AZ155,仮想キートップ,入力キー),Y$12,Y$11),_xlfn.XLOOKUP($AZ155,仮想キートップ,入力コード),Y$13,$BI155,Y$14,_xlfn.XLOOKUP($AZ155,仮想キートップ,キー位置),Y$16,_xlfn.XLOOKUP($AZ155,仮想キートップ,キー位置),IF(COUNTA($AT155:$AT$352)&gt;1,Y$17,Y$18)),_xlfn.CONCAT(Y$4,Y$6,IF($AZ155=_xlfn.XLOOKUP($AZ155,仮想キートップ,入力キー),Y$7,Y$10),_xlfn.XLOOKUP($AZ155,仮想キートップ,入力コード),Y$13,$BI155,Y$14,_xlfn.XLOOKUP($AZ155,仮想キートップ,キー位置),Y$15,_xlfn.XLOOKUP($AZ155,仮想キートップ,キー位置),Y$17,IF($AZ155=_xlfn.XLOOKUP($AZ155,仮想キートップ,入力キー),Y$8,Y$9),_xlfn.XLOOKUP($AZ155,仮想キートップ,入力コード),Y$13,$BI155,Y$14,_xlfn.XLOOKUP($AZ155,仮想キートップ,キー位置),Y$16,_xlfn.XLOOKUP($AZ155,仮想キートップ,キー位置),Y$17,Y$5,IF($AZ155=_xlfn.XLOOKUP($AZ155,仮想キートップ,入力キー),Y$7,Y$10),_xlfn.XLOOKUP($AZ155,仮想キートップ,入力コード),Y$13,$BK155,Y$14,_xlfn.XLOOKUP($AZ155,仮想キートップ,キー位置),Y$15,_xlfn.XLOOKUP($AZ155,仮想キートップ,キー位置),Y$17,IF($AZ155=_xlfn.XLOOKUP($AZ155,仮想キートップ,入力キー),Y$12,Y$11),_xlfn.XLOOKUP($AZ155,仮想キートップ,入力コード),Y$13,$BK155,Y$14,_xlfn.XLOOKUP($AZ155,仮想キートップ,キー位置),Y$16,_xlfn.XLOOKUP($AZ155,仮想キートップ,キー位置),IF(COUNTA($AT155:$AT$352)&gt;1,Y$17,Y$18)))),"")</f>
        <v/>
      </c>
      <c r="Z155" s="325"/>
      <c r="AB155" s="28">
        <f t="shared" si="96"/>
        <v>3</v>
      </c>
      <c r="AC155" s="27" t="str">
        <f t="shared" si="97"/>
        <v>A</v>
      </c>
      <c r="AD155" s="27">
        <f t="shared" si="98"/>
        <v>1</v>
      </c>
      <c r="AE155" s="27">
        <f t="shared" si="99"/>
        <v>0</v>
      </c>
      <c r="AF155" s="34">
        <f t="shared" si="100"/>
        <v>70369146830848</v>
      </c>
      <c r="AG155" s="203">
        <f t="shared" si="101"/>
        <v>0</v>
      </c>
      <c r="AH155" s="90"/>
      <c r="AI155" s="466">
        <f t="shared" si="102"/>
        <v>402653184</v>
      </c>
      <c r="AJ155" s="57" t="str">
        <f t="shared" si="103"/>
        <v/>
      </c>
      <c r="AK155" s="58">
        <f t="shared" si="104"/>
        <v>0</v>
      </c>
      <c r="AL155" s="56">
        <f t="shared" si="105"/>
        <v>70368878395392</v>
      </c>
      <c r="AM155" s="57" t="str">
        <f t="shared" si="106"/>
        <v/>
      </c>
      <c r="AN155" s="55">
        <f t="shared" si="107"/>
        <v>0</v>
      </c>
      <c r="AO155" s="466">
        <f t="shared" si="108"/>
        <v>70369012613120</v>
      </c>
      <c r="AP155" s="57" t="str">
        <f t="shared" si="109"/>
        <v/>
      </c>
      <c r="AQ155" s="58">
        <f t="shared" si="110"/>
        <v>0</v>
      </c>
      <c r="AR155" s="90"/>
      <c r="AS155" s="131">
        <v>432</v>
      </c>
      <c r="AT155" s="4" t="s">
        <v>296</v>
      </c>
      <c r="AU155" s="389"/>
      <c r="AV155" s="389"/>
      <c r="AW155" s="13"/>
      <c r="AX155" s="4" t="s">
        <v>296</v>
      </c>
      <c r="AY155" s="16"/>
      <c r="AZ155" s="16" t="s">
        <v>60</v>
      </c>
      <c r="BA155" s="16" t="s">
        <v>62</v>
      </c>
      <c r="BB155" s="115" t="s">
        <v>102</v>
      </c>
      <c r="BC155" s="26"/>
      <c r="BD155" s="6" t="s">
        <v>1049</v>
      </c>
      <c r="BE155" s="7" t="s">
        <v>1050</v>
      </c>
      <c r="BF155" s="15" t="s">
        <v>1051</v>
      </c>
      <c r="BG155" s="140" t="str">
        <f t="shared" si="111"/>
        <v>{"key_code":"f","modifiers":["shift","control"]},{"key_code":"f","modifiers":["shift","control"]},{"key_code":"f","modifiers":["shift","control"]},{"key_code":"f","modifiers":["shift","control"]},{"key_code":"f","modifiers":["shift","control"]}</v>
      </c>
      <c r="BH155" s="98"/>
      <c r="BI155" s="140" t="str">
        <f t="shared" si="112"/>
        <v>{"key_code":"f","modifiers":["shift","control"]},{"key_code":"f","modifiers":["shift","control"]},{"key_code":"f","modifiers":["shift","control"]},{"key_code":"f","modifiers":["shift","control"]},{"key_code":"f","modifiers":["shift","control"]}</v>
      </c>
      <c r="BJ155" s="370"/>
      <c r="BK155" s="371"/>
    </row>
    <row r="156" spans="1:63" ht="294">
      <c r="A156" s="328"/>
      <c r="B156" s="329"/>
      <c r="C156" s="338"/>
      <c r="D156" s="339"/>
      <c r="E156" s="334"/>
      <c r="F156" s="233" t="str">
        <f t="shared" si="113"/>
        <v>{"description":"な, ん &amp; 小 → x   x   x",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q","modifiers":{"optional":["caps_lock"]}},"to":[{"key_code":"delete_or_backspace"},{"key_code":"delete_or_backspace"},{"key_code":"z","modifiers":["shift","option"]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KC_Q","value":1}},{"set_variable":{"name":"USC","value":0}}],"to_after_key_up":[{"set_variable":{"name":"KC_Q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q","modifiers":{"optional":["caps_lock"]}},"to":[{"key_code":"delete_or_backspace"},{"key_code":"z","modifiers":["shift","option"]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KC_Q","value":1}},{"set_variable":{"name":"USC","value":0}}],"to_after_key_up":[{"set_variable":{"name":"KC_Q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q","modifiers":{"optional":["caps_lock"]}},"to":[{"key_code":"z","modifiers":["shift","option"]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KC_Q","value":1}},{"set_variable":{"name":"USC","value":0}}],"to_after_key_up":[{"set_variable":{"name":"KC_Q","value":0}}],"type":"basic"},</v>
      </c>
      <c r="G156" s="101" t="str">
        <f t="shared" si="114"/>
        <v>{"conditions":[{"type":"variable_if","name":"USC","value":2},{"type":"variable_unless","name":"KC_M","value":0},{"type":"variable_unless","name":"KC_Q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z","modifiers":["shift","option"]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Q","value":0},{"input_sources":[{"language":"ja"}],"type":"input_source_if"},{"input_sources":[{"input_mode_id":"Roman$"}],"type":"input_source_unless"}],"from":{"key_code":"comma","modifiers":{"optional":["caps_lock"]}},"to":[{"key_code":"delete_or_backspace"},{"key_code":"z","modifiers":["shift","option"]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KC_COMM","value":1}},{"set_variable":{"name":"USC","value":0}}],"to_after_key_up":[{"set_variable":{"name":"KC_COMM","value":0}}],"type":"basic"},{"conditions":[{"type":"variable_unless","name":"KC_M","value":0},{"type":"variable_unless","name":"KC_Q","value":0},{"input_sources":[{"language":"ja"}],"type":"input_source_if"},{"input_sources":[{"input_mode_id":"Roman$"}],"type":"input_source_unless"}],"from":{"key_code":"comma","modifiers":{"optional":["caps_lock"]}},"to":[{"key_code":"z","modifiers":["shift","option"]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KC_COMM","value":1}},{"set_variable":{"name":"USC","value":0}}],"to_after_key_up":[{"set_variable":{"name":"KC_COMM","value":0}}],"type":"basic"},</v>
      </c>
      <c r="H156" s="101" t="str">
        <f t="shared" si="115"/>
        <v>{"conditions":[{"type":"variable_if","name":"USC","value":2},{"type":"variable_unless","name":"KC_COMM","value":0},{"type":"variable_unless","name":"KC_Q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z","modifiers":["shift","option"]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Q","value":0},{"input_sources":[{"language":"ja"}],"type":"input_source_if"},{"input_sources":[{"input_mode_id":"Roman$"}],"type":"input_source_unless"}],"from":{"key_code":"m","modifiers":{"optional":["caps_lock"]}},"to":[{"key_code":"delete_or_backspace"},{"key_code":"z","modifiers":["shift","option"]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KC_M","value":1}},{"set_variable":{"name":"USC","value":0}}],"to_after_key_up":[{"set_variable":{"name":"KC_M","value":0}}],"type":"basic"},{"conditions":[{"type":"variable_unless","name":"KC_COMM","value":0},{"type":"variable_unless","name":"KC_Q","value":0},{"input_sources":[{"language":"ja"}],"type":"input_source_if"},{"input_sources":[{"input_mode_id":"Roman$"}],"type":"input_source_unless"}],"from":{"key_code":"m","modifiers":{"optional":["caps_lock"]}},"to":[{"key_code":"z","modifiers":["shift","option"]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KC_M","value":1}},{"set_variable":{"name":"USC","value":0}}],"to_after_key_up":[{"set_variable":{"name":"KC_M","value":0}}],"type":"basic"},</v>
      </c>
      <c r="I156" s="101" t="str">
        <f t="shared" si="116"/>
        <v/>
      </c>
      <c r="J156" s="101" t="str">
        <f t="shared" si="117"/>
        <v/>
      </c>
      <c r="K156" s="101" t="str">
        <f t="shared" si="118"/>
        <v/>
      </c>
      <c r="L156" s="101" t="str">
        <f t="shared" si="119"/>
        <v/>
      </c>
      <c r="M156" s="101" t="str">
        <f t="shared" si="120"/>
        <v/>
      </c>
      <c r="N156" s="101" t="str">
        <f t="shared" si="121"/>
        <v/>
      </c>
      <c r="O156" s="101" t="str">
        <f t="shared" si="122"/>
        <v/>
      </c>
      <c r="P156" s="101" t="str">
        <f t="shared" si="123"/>
        <v/>
      </c>
      <c r="Q156" s="101" t="str">
        <f t="shared" si="124"/>
        <v/>
      </c>
      <c r="R156" s="101" t="str">
        <f t="shared" si="125"/>
        <v/>
      </c>
      <c r="S156" s="101" t="str">
        <f t="shared" si="126"/>
        <v/>
      </c>
      <c r="T156" s="101" t="str">
        <f t="shared" si="127"/>
        <v/>
      </c>
      <c r="U156" s="329"/>
      <c r="V156" s="107" t="str">
        <f t="shared" si="128"/>
        <v>{"description":"[英数] M, Comma &amp; Q → x   x   x","conditions":[{"type":"variable_if","name":"USC","value":2},{"type":"variable_unless","name":"KC_M","value":0},{"type":"variable_unless","name":"KC_COMM","value":0}],"from":{"key_code":"q","modifiers":{"optional":["caps_lock"]}},"to":[{"key_code":"delete_or_backspace"},{"key_code":"delete_or_backspace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Q","value":1}},{"set_variable":{"name":"USC","value":0}}],"to_after_key_up":[{"set_variable":{"name":"KC_Q","value":0}}],"type":"basic"},{"conditions":[{"type":"variable_unless","name":"USC","value":0},{"type":"variable_unless","name":"KC_M","value":0},{"type":"variable_unless","name":"KC_COMM","value":0}],"from":{"key_code":"q","modifiers":{"optional":["caps_lock"]}},"to":[{"key_code":"delete_or_backspace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Q","value":1}},{"set_variable":{"name":"USC","value":0}}],"to_after_key_up":[{"set_variable":{"name":"KC_Q","value":0}}],"type":"basic"},{"conditions":[{"type":"variable_unless","name":"KC_M","value":0},{"type":"variable_unless","name":"KC_COMM","value":0}],"from":{"key_code":"q","modifiers":{"optional":["caps_lock"]}},"to":[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Q","value":1}},{"set_variable":{"name":"USC","value":0}}],"to_after_key_up":[{"set_variable":{"name":"KC_Q","value":0}}],"type":"basic"},</v>
      </c>
      <c r="W156" s="101" t="str">
        <f t="shared" si="129"/>
        <v>{"conditions":[{"type":"variable_if","name":"USC","value":2},{"type":"variable_unless","name":"KC_M","value":0},{"type":"variable_unless","name":"KC_Q","value":0}],"from":{"key_code":"comma","modifiers":{"optional":["caps_lock"]}},"to":[{"key_code":"delete_or_backspace"},{"key_code":"delete_or_backspace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Q","value":0}],"from":{"key_code":"comma","modifiers":{"optional":["caps_lock"]}},"to":[{"key_code":"delete_or_backspace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COMM","value":1}},{"set_variable":{"name":"USC","value":0}}],"to_after_key_up":[{"set_variable":{"name":"KC_COMM","value":0}}],"type":"basic"},{"conditions":[{"type":"variable_unless","name":"KC_M","value":0},{"type":"variable_unless","name":"KC_Q","value":0}],"from":{"key_code":"comma","modifiers":{"optional":["caps_lock"]}},"to":[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COMM","value":1}},{"set_variable":{"name":"USC","value":0}}],"to_after_key_up":[{"set_variable":{"name":"KC_COMM","value":0}}],"type":"basic"},</v>
      </c>
      <c r="X156" s="101" t="str">
        <f t="shared" si="130"/>
        <v>{"conditions":[{"type":"variable_if","name":"USC","value":2},{"type":"variable_unless","name":"KC_COMM","value":0},{"type":"variable_unless","name":"KC_Q","value":0}],"from":{"key_code":"m","modifiers":{"optional":["caps_lock"]}},"to":[{"key_code":"delete_or_backspace"},{"key_code":"delete_or_backspace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Q","value":0}],"from":{"key_code":"m","modifiers":{"optional":["caps_lock"]}},"to":[{"key_code":"delete_or_backspace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M","value":1}},{"set_variable":{"name":"USC","value":0}}],"to_after_key_up":[{"set_variable":{"name":"KC_M","value":0}}],"type":"basic"},{"conditions":[{"type":"variable_unless","name":"KC_COMM","value":0},{"type":"variable_unless","name":"KC_Q","value":0}],"from":{"key_code":"m","modifiers":{"optional":["caps_lock"]}},"to":[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M","value":1}},{"set_variable":{"name":"USC","value":0}}],"to_after_key_up":[{"set_variable":{"name":"KC_M","value":0}}],"type":"basic"},</v>
      </c>
      <c r="Y156" s="108" t="str">
        <f>IF(AND($AT156&lt;&gt;"",$AB156=1),_xlfn.CONCAT(Y$3,PROPER(_xlfn.XLOOKUP($AZ156,入力キー,入力コード)),IF(OR($BK156="",$BK156=$BI156),_xlfn.CONCAT(Y$4,IF($AZ156=_xlfn.XLOOKUP($AZ156,仮想キートップ,入力キー),Y$7,Y$10),_xlfn.XLOOKUP($AZ156,仮想キートップ,入力コード),Y$13,$BI156,Y$14,_xlfn.XLOOKUP($AZ156,仮想キートップ,キー位置),Y$15,_xlfn.XLOOKUP($AZ156,仮想キートップ,キー位置),Y$17,IF($AZ156=_xlfn.XLOOKUP($AZ156,仮想キートップ,入力キー),Y$12,Y$11),_xlfn.XLOOKUP($AZ156,仮想キートップ,入力コード),Y$13,$BI156,Y$14,_xlfn.XLOOKUP($AZ156,仮想キートップ,キー位置),Y$16,_xlfn.XLOOKUP($AZ156,仮想キートップ,キー位置),IF(COUNTA($AT156:$AT$352)&gt;1,Y$17,Y$18)),_xlfn.CONCAT(Y$4,Y$6,IF($AZ156=_xlfn.XLOOKUP($AZ156,仮想キートップ,入力キー),Y$7,Y$10),_xlfn.XLOOKUP($AZ156,仮想キートップ,入力コード),Y$13,$BI156,Y$14,_xlfn.XLOOKUP($AZ156,仮想キートップ,キー位置),Y$15,_xlfn.XLOOKUP($AZ156,仮想キートップ,キー位置),Y$17,IF($AZ156=_xlfn.XLOOKUP($AZ156,仮想キートップ,入力キー),Y$8,Y$9),_xlfn.XLOOKUP($AZ156,仮想キートップ,入力コード),Y$13,$BI156,Y$14,_xlfn.XLOOKUP($AZ156,仮想キートップ,キー位置),Y$16,_xlfn.XLOOKUP($AZ156,仮想キートップ,キー位置),Y$17,Y$5,IF($AZ156=_xlfn.XLOOKUP($AZ156,仮想キートップ,入力キー),Y$7,Y$10),_xlfn.XLOOKUP($AZ156,仮想キートップ,入力コード),Y$13,$BK156,Y$14,_xlfn.XLOOKUP($AZ156,仮想キートップ,キー位置),Y$15,_xlfn.XLOOKUP($AZ156,仮想キートップ,キー位置),Y$17,IF($AZ156=_xlfn.XLOOKUP($AZ156,仮想キートップ,入力キー),Y$12,Y$11),_xlfn.XLOOKUP($AZ156,仮想キートップ,入力コード),Y$13,$BK156,Y$14,_xlfn.XLOOKUP($AZ156,仮想キートップ,キー位置),Y$16,_xlfn.XLOOKUP($AZ156,仮想キートップ,キー位置),IF(COUNTA($AT156:$AT$352)&gt;1,Y$17,Y$18)))),"")</f>
        <v/>
      </c>
      <c r="Z156" s="325"/>
      <c r="AB156" s="28">
        <f t="shared" si="96"/>
        <v>3</v>
      </c>
      <c r="AC156" s="27" t="str">
        <f t="shared" si="97"/>
        <v>A</v>
      </c>
      <c r="AD156" s="27">
        <f t="shared" si="98"/>
        <v>1</v>
      </c>
      <c r="AE156" s="27">
        <f t="shared" si="99"/>
        <v>0</v>
      </c>
      <c r="AF156" s="34">
        <f t="shared" si="100"/>
        <v>26388279074816</v>
      </c>
      <c r="AG156" s="203">
        <f t="shared" si="101"/>
        <v>0</v>
      </c>
      <c r="AH156" s="90"/>
      <c r="AI156" s="466">
        <f t="shared" si="102"/>
        <v>26388279066624</v>
      </c>
      <c r="AJ156" s="57" t="str">
        <f t="shared" si="103"/>
        <v/>
      </c>
      <c r="AK156" s="58">
        <f t="shared" si="104"/>
        <v>0</v>
      </c>
      <c r="AL156" s="56">
        <f t="shared" si="105"/>
        <v>8796093030400</v>
      </c>
      <c r="AM156" s="57" t="str">
        <f t="shared" si="106"/>
        <v/>
      </c>
      <c r="AN156" s="55">
        <f t="shared" si="107"/>
        <v>0</v>
      </c>
      <c r="AO156" s="466">
        <f t="shared" si="108"/>
        <v>17592186052608</v>
      </c>
      <c r="AP156" s="57" t="str">
        <f t="shared" si="109"/>
        <v/>
      </c>
      <c r="AQ156" s="58">
        <f t="shared" si="110"/>
        <v>0</v>
      </c>
      <c r="AR156" s="90"/>
      <c r="AS156" s="131">
        <v>433</v>
      </c>
      <c r="AT156" s="4" t="s">
        <v>296</v>
      </c>
      <c r="AU156" s="389"/>
      <c r="AV156" s="389"/>
      <c r="AW156" s="13"/>
      <c r="AX156" s="4" t="s">
        <v>296</v>
      </c>
      <c r="AY156" s="16"/>
      <c r="AZ156" s="16" t="s">
        <v>96</v>
      </c>
      <c r="BA156" s="16" t="s">
        <v>98</v>
      </c>
      <c r="BB156" s="115" t="s">
        <v>23</v>
      </c>
      <c r="BC156" s="26"/>
      <c r="BD156" s="6" t="s">
        <v>349</v>
      </c>
      <c r="BE156" s="7" t="s">
        <v>350</v>
      </c>
      <c r="BF156" s="15" t="s">
        <v>1007</v>
      </c>
      <c r="BG156" s="140" t="str">
        <f t="shared" si="111"/>
        <v>{"key_code":"z","modifiers":["shift","option"]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</v>
      </c>
      <c r="BH156" s="98" t="s">
        <v>1008</v>
      </c>
      <c r="BI156" s="140" t="str">
        <f t="shared" si="112"/>
        <v>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</v>
      </c>
      <c r="BJ156" s="370"/>
      <c r="BK156" s="371"/>
    </row>
    <row r="157" spans="1:63" ht="168">
      <c r="A157" s="328"/>
      <c r="B157" s="329"/>
      <c r="C157" s="338"/>
      <c r="D157" s="339"/>
      <c r="E157" s="334"/>
      <c r="F157" s="233" t="str">
        <f t="shared" si="113"/>
        <v>{"description":"な, ん &amp; き → +『』","conditions":[{"type":"keyboard_type_if","keyboard_types":["jis"]},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w","modifiers":{"optional":["caps_lock"]}},"to":[{"key_code":"delete_or_backspace"},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keyboard_type_if","keyboard_types":["jis"]},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w","modifiers":{"optional":["caps_lock"]}},"to":[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keyboard_type_if","keyboard_types":["jis"]},{"type":"variable_unless","name":"KC_M","value":0},{"type":"variable_unless","name":"KC_COMM","value":0},{"input_sources":[{"language":"ja"}],"type":"input_source_if"},{"input_sources":[{"input_mode_id":"Roman$"}],"type":"input_source_unless"}],"from":{"key_code":"w","modifiers":{"optional":["caps_lock"]}},"to":[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w","modifiers":{"optional":["caps_lock"]}},"to":[{"key_code":"delete_or_backspace"},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w","modifiers":{"optional":["caps_lock"]}},"to":[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w","modifiers":{"optional":["caps_lock"]}},"to":[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</v>
      </c>
      <c r="G157" s="101" t="str">
        <f t="shared" si="114"/>
        <v>{"conditions":[{"type":"keyboard_type_if","keyboard_types":["jis"]},{"type":"variable_if","name":"USC","value":2},{"type":"variable_unless","name":"KC_M","value":0},{"type":"variable_unless","name":"KC_W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USC","value":0},{"type":"variable_unless","name":"KC_M","value":0},{"type":"variable_unless","name":"KC_W","value":0},{"input_sources":[{"language":"ja"}],"type":"input_source_if"},{"input_sources":[{"input_mode_id":"Roman$"}],"type":"input_source_unless"}],"from":{"key_code":"comma","modifiers":{"optional":["caps_lock"]}},"to":[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KC_M","value":0},{"type":"variable_unless","name":"KC_W","value":0},{"input_sources":[{"language":"ja"}],"type":"input_source_if"},{"input_sources":[{"input_mode_id":"Roman$"}],"type":"input_source_unless"}],"from":{"key_code":"comma","modifiers":{"optional":["caps_lock"]}},"to":[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if","name":"USC","value":2},{"type":"variable_unless","name":"KC_M","value":0},{"type":"variable_unless","name":"KC_W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W","value":0},{"input_sources":[{"language":"ja"}],"type":"input_source_if"},{"input_sources":[{"input_mode_id":"Roman$"}],"type":"input_source_unless"}],"from":{"key_code":"comma","modifiers":{"optional":["caps_lock"]}},"to":[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KC_M","value":0},{"type":"variable_unless","name":"KC_W","value":0},{"input_sources":[{"language":"ja"}],"type":"input_source_if"},{"input_sources":[{"input_mode_id":"Roman$"}],"type":"input_source_unless"}],"from":{"key_code":"comma","modifiers":{"optional":["caps_lock"]}},"to":[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</v>
      </c>
      <c r="H157" s="101" t="str">
        <f t="shared" si="115"/>
        <v>{"conditions":[{"type":"keyboard_type_if","keyboard_types":["jis"]},{"type":"variable_if","name":"USC","value":2},{"type":"variable_unless","name":"KC_COMM","value":0},{"type":"variable_unless","name":"KC_W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USC","value":0},{"type":"variable_unless","name":"KC_COMM","value":0},{"type":"variable_unless","name":"KC_W","value":0},{"input_sources":[{"language":"ja"}],"type":"input_source_if"},{"input_sources":[{"input_mode_id":"Roman$"}],"type":"input_source_unless"}],"from":{"key_code":"m","modifiers":{"optional":["caps_lock"]}},"to":[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KC_COMM","value":0},{"type":"variable_unless","name":"KC_W","value":0},{"input_sources":[{"language":"ja"}],"type":"input_source_if"},{"input_sources":[{"input_mode_id":"Roman$"}],"type":"input_source_unless"}],"from":{"key_code":"m","modifiers":{"optional":["caps_lock"]}},"to":[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if","name":"USC","value":2},{"type":"variable_unless","name":"KC_COMM","value":0},{"type":"variable_unless","name":"KC_W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W","value":0},{"input_sources":[{"language":"ja"}],"type":"input_source_if"},{"input_sources":[{"input_mode_id":"Roman$"}],"type":"input_source_unless"}],"from":{"key_code":"m","modifiers":{"optional":["caps_lock"]}},"to":[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KC_COMM","value":0},{"type":"variable_unless","name":"KC_W","value":0},{"input_sources":[{"language":"ja"}],"type":"input_source_if"},{"input_sources":[{"input_mode_id":"Roman$"}],"type":"input_source_unless"}],"from":{"key_code":"m","modifiers":{"optional":["caps_lock"]}},"to":[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</v>
      </c>
      <c r="I157" s="101" t="str">
        <f t="shared" si="116"/>
        <v/>
      </c>
      <c r="J157" s="101" t="str">
        <f t="shared" si="117"/>
        <v/>
      </c>
      <c r="K157" s="101" t="str">
        <f t="shared" si="118"/>
        <v/>
      </c>
      <c r="L157" s="101" t="str">
        <f t="shared" si="119"/>
        <v/>
      </c>
      <c r="M157" s="101" t="str">
        <f t="shared" si="120"/>
        <v/>
      </c>
      <c r="N157" s="101" t="str">
        <f t="shared" si="121"/>
        <v/>
      </c>
      <c r="O157" s="101" t="str">
        <f t="shared" si="122"/>
        <v/>
      </c>
      <c r="P157" s="101" t="str">
        <f t="shared" si="123"/>
        <v/>
      </c>
      <c r="Q157" s="101" t="str">
        <f t="shared" si="124"/>
        <v/>
      </c>
      <c r="R157" s="101" t="str">
        <f t="shared" si="125"/>
        <v/>
      </c>
      <c r="S157" s="101" t="str">
        <f t="shared" si="126"/>
        <v/>
      </c>
      <c r="T157" s="101" t="str">
        <f t="shared" si="127"/>
        <v/>
      </c>
      <c r="U157" s="329"/>
      <c r="V157" s="107" t="str">
        <f t="shared" si="128"/>
        <v>{"description":"[英数] M, Comma &amp; W → +『』","conditions":[{"type":"keyboard_type_if","keyboard_types":["jis"]},{"type":"variable_if","name":"USC","value":2},{"type":"variable_unless","name":"KC_M","value":0},{"type":"variable_unless","name":"KC_COMM","value":0}],"from":{"key_code":"w","modifiers":{"optional":["caps_lock"]}},"to":[{"key_code":"delete_or_backspace"},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keyboard_type_if","keyboard_types":["jis"]},{"type":"variable_unless","name":"USC","value":0},{"type":"variable_unless","name":"KC_M","value":0},{"type":"variable_unless","name":"KC_COMM","value":0}],"from":{"key_code":"w","modifiers":{"optional":["caps_lock"]}},"to":[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keyboard_type_if","keyboard_types":["jis"]},{"type":"variable_unless","name":"KC_M","value":0},{"type":"variable_unless","name":"KC_COMM","value":0}],"from":{"key_code":"w","modifiers":{"optional":["caps_lock"]}},"to":[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variable_if","name":"USC","value":2},{"type":"variable_unless","name":"KC_M","value":0},{"type":"variable_unless","name":"KC_COMM","value":0}],"from":{"key_code":"w","modifiers":{"optional":["caps_lock"]}},"to":[{"key_code":"delete_or_backspace"},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variable_unless","name":"USC","value":0},{"type":"variable_unless","name":"KC_M","value":0},{"type":"variable_unless","name":"KC_COMM","value":0}],"from":{"key_code":"w","modifiers":{"optional":["caps_lock"]}},"to":[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variable_unless","name":"KC_M","value":0},{"type":"variable_unless","name":"KC_COMM","value":0}],"from":{"key_code":"w","modifiers":{"optional":["caps_lock"]}},"to":[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</v>
      </c>
      <c r="W157" s="101" t="str">
        <f t="shared" si="129"/>
        <v>{"conditions":[{"type":"keyboard_type_if","keyboard_types":["jis"]},{"type":"variable_if","name":"USC","value":2},{"type":"variable_unless","name":"KC_M","value":0},{"type":"variable_unless","name":"KC_W","value":0}],"from":{"key_code":"comma","modifiers":{"optional":["caps_lock"]}},"to":[{"key_code":"delete_or_backspace"},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USC","value":0},{"type":"variable_unless","name":"KC_M","value":0},{"type":"variable_unless","name":"KC_W","value":0}],"from":{"key_code":"comma","modifiers":{"optional":["caps_lock"]}},"to":[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KC_M","value":0},{"type":"variable_unless","name":"KC_W","value":0}],"from":{"key_code":"comma","modifiers":{"optional":["caps_lock"]}},"to":[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if","name":"USC","value":2},{"type":"variable_unless","name":"KC_M","value":0},{"type":"variable_unless","name":"KC_W","value":0}],"from":{"key_code":"comma","modifiers":{"optional":["caps_lock"]}},"to":[{"key_code":"delete_or_backspace"},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W","value":0}],"from":{"key_code":"comma","modifiers":{"optional":["caps_lock"]}},"to":[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KC_M","value":0},{"type":"variable_unless","name":"KC_W","value":0}],"from":{"key_code":"comma","modifiers":{"optional":["caps_lock"]}},"to":[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</v>
      </c>
      <c r="X157" s="101" t="str">
        <f t="shared" si="130"/>
        <v>{"conditions":[{"type":"keyboard_type_if","keyboard_types":["jis"]},{"type":"variable_if","name":"USC","value":2},{"type":"variable_unless","name":"KC_COMM","value":0},{"type":"variable_unless","name":"KC_W","value":0}],"from":{"key_code":"m","modifiers":{"optional":["caps_lock"]}},"to":[{"key_code":"delete_or_backspace"},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USC","value":0},{"type":"variable_unless","name":"KC_COMM","value":0},{"type":"variable_unless","name":"KC_W","value":0}],"from":{"key_code":"m","modifiers":{"optional":["caps_lock"]}},"to":[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KC_COMM","value":0},{"type":"variable_unless","name":"KC_W","value":0}],"from":{"key_code":"m","modifiers":{"optional":["caps_lock"]}},"to":[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if","name":"USC","value":2},{"type":"variable_unless","name":"KC_COMM","value":0},{"type":"variable_unless","name":"KC_W","value":0}],"from":{"key_code":"m","modifiers":{"optional":["caps_lock"]}},"to":[{"key_code":"delete_or_backspace"},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W","value":0}],"from":{"key_code":"m","modifiers":{"optional":["caps_lock"]}},"to":[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KC_COMM","value":0},{"type":"variable_unless","name":"KC_W","value":0}],"from":{"key_code":"m","modifiers":{"optional":["caps_lock"]}},"to":[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</v>
      </c>
      <c r="Y157" s="108" t="str">
        <f>IF(AND($AT157&lt;&gt;"",$AB157=1),_xlfn.CONCAT(Y$3,PROPER(_xlfn.XLOOKUP($AZ157,入力キー,入力コード)),IF(OR($BK157="",$BK157=$BI157),_xlfn.CONCAT(Y$4,IF($AZ157=_xlfn.XLOOKUP($AZ157,仮想キートップ,入力キー),Y$7,Y$10),_xlfn.XLOOKUP($AZ157,仮想キートップ,入力コード),Y$13,$BI157,Y$14,_xlfn.XLOOKUP($AZ157,仮想キートップ,キー位置),Y$15,_xlfn.XLOOKUP($AZ157,仮想キートップ,キー位置),Y$17,IF($AZ157=_xlfn.XLOOKUP($AZ157,仮想キートップ,入力キー),Y$12,Y$11),_xlfn.XLOOKUP($AZ157,仮想キートップ,入力コード),Y$13,$BI157,Y$14,_xlfn.XLOOKUP($AZ157,仮想キートップ,キー位置),Y$16,_xlfn.XLOOKUP($AZ157,仮想キートップ,キー位置),IF(COUNTA($AT157:$AT$352)&gt;1,Y$17,Y$18)),_xlfn.CONCAT(Y$4,Y$6,IF($AZ157=_xlfn.XLOOKUP($AZ157,仮想キートップ,入力キー),Y$7,Y$10),_xlfn.XLOOKUP($AZ157,仮想キートップ,入力コード),Y$13,$BI157,Y$14,_xlfn.XLOOKUP($AZ157,仮想キートップ,キー位置),Y$15,_xlfn.XLOOKUP($AZ157,仮想キートップ,キー位置),Y$17,IF($AZ157=_xlfn.XLOOKUP($AZ157,仮想キートップ,入力キー),Y$8,Y$9),_xlfn.XLOOKUP($AZ157,仮想キートップ,入力コード),Y$13,$BI157,Y$14,_xlfn.XLOOKUP($AZ157,仮想キートップ,キー位置),Y$16,_xlfn.XLOOKUP($AZ157,仮想キートップ,キー位置),Y$17,Y$5,IF($AZ157=_xlfn.XLOOKUP($AZ157,仮想キートップ,入力キー),Y$7,Y$10),_xlfn.XLOOKUP($AZ157,仮想キートップ,入力コード),Y$13,$BK157,Y$14,_xlfn.XLOOKUP($AZ157,仮想キートップ,キー位置),Y$15,_xlfn.XLOOKUP($AZ157,仮想キートップ,キー位置),Y$17,IF($AZ157=_xlfn.XLOOKUP($AZ157,仮想キートップ,入力キー),Y$12,Y$11),_xlfn.XLOOKUP($AZ157,仮想キートップ,入力コード),Y$13,$BK157,Y$14,_xlfn.XLOOKUP($AZ157,仮想キートップ,キー位置),Y$16,_xlfn.XLOOKUP($AZ157,仮想キートップ,キー位置),IF(COUNTA($AT157:$AT$352)&gt;1,Y$17,Y$18)))),"")</f>
        <v/>
      </c>
      <c r="Z157" s="325"/>
      <c r="AB157" s="28">
        <f t="shared" si="96"/>
        <v>3</v>
      </c>
      <c r="AC157" s="27" t="str">
        <f t="shared" si="97"/>
        <v>A</v>
      </c>
      <c r="AD157" s="27">
        <f t="shared" si="98"/>
        <v>1</v>
      </c>
      <c r="AE157" s="27">
        <f t="shared" si="99"/>
        <v>0</v>
      </c>
      <c r="AF157" s="34">
        <f t="shared" si="100"/>
        <v>26388279083008</v>
      </c>
      <c r="AG157" s="203">
        <f t="shared" si="101"/>
        <v>0</v>
      </c>
      <c r="AH157" s="90"/>
      <c r="AI157" s="466">
        <f t="shared" si="102"/>
        <v>26388279066624</v>
      </c>
      <c r="AJ157" s="57" t="str">
        <f t="shared" si="103"/>
        <v/>
      </c>
      <c r="AK157" s="58">
        <f t="shared" si="104"/>
        <v>0</v>
      </c>
      <c r="AL157" s="56">
        <f t="shared" si="105"/>
        <v>8796093038592</v>
      </c>
      <c r="AM157" s="57" t="str">
        <f t="shared" si="106"/>
        <v/>
      </c>
      <c r="AN157" s="55">
        <f t="shared" si="107"/>
        <v>0</v>
      </c>
      <c r="AO157" s="466">
        <f t="shared" si="108"/>
        <v>17592186060800</v>
      </c>
      <c r="AP157" s="57" t="str">
        <f t="shared" si="109"/>
        <v/>
      </c>
      <c r="AQ157" s="58">
        <f t="shared" si="110"/>
        <v>0</v>
      </c>
      <c r="AR157" s="90"/>
      <c r="AS157" s="131">
        <v>434</v>
      </c>
      <c r="AT157" s="4" t="s">
        <v>296</v>
      </c>
      <c r="AU157" s="389"/>
      <c r="AV157" s="389"/>
      <c r="AW157" s="13"/>
      <c r="AX157" s="4" t="s">
        <v>296</v>
      </c>
      <c r="AY157" s="16"/>
      <c r="AZ157" s="16" t="s">
        <v>96</v>
      </c>
      <c r="BA157" s="16" t="s">
        <v>98</v>
      </c>
      <c r="BB157" s="115" t="s">
        <v>25</v>
      </c>
      <c r="BC157" s="26"/>
      <c r="BD157" s="6" t="s">
        <v>1053</v>
      </c>
      <c r="BE157" s="7" t="s">
        <v>1108</v>
      </c>
      <c r="BF157" s="15" t="s">
        <v>1117</v>
      </c>
      <c r="BG157" s="140" t="str">
        <f t="shared" si="111"/>
        <v>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</v>
      </c>
      <c r="BH157" s="98" t="s">
        <v>1118</v>
      </c>
      <c r="BI157" s="140" t="str">
        <f t="shared" si="112"/>
        <v>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</v>
      </c>
      <c r="BJ157" s="370" t="s">
        <v>1119</v>
      </c>
      <c r="BK157" s="371" t="s">
        <v>1120</v>
      </c>
    </row>
    <row r="158" spans="1:63" ht="105">
      <c r="A158" s="328"/>
      <c r="B158" s="329"/>
      <c r="C158" s="338"/>
      <c r="D158" s="339"/>
      <c r="E158" s="334"/>
      <c r="F158" s="233" t="str">
        <f t="shared" si="113"/>
        <v>{"description":"な, ん &amp; て → 行頭□□□挿入",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e","modifiers":{"optional":["caps_lock"]}},"to":[{"key_code":"delete_or_backspace"},{"key_code":"delete_or_backspace"},{"key_code":"a","modifiers":["control"]},{"key_code":"return_or_enter"},{"key_code":"lang1"},{"key_code":"spacebar"},{"key_code":"spacebar"},{"key_code":"spacebar"},{"key_code":"e","modifiers":["control"]},{"set_variable":{"name":"KC_E","value":1}},{"set_variable":{"name":"USC","value":0}}],"to_after_key_up":[{"set_variable":{"name":"KC_E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e","modifiers":{"optional":["caps_lock"]}},"to":[{"key_code":"delete_or_backspace"},{"key_code":"a","modifiers":["control"]},{"key_code":"return_or_enter"},{"key_code":"lang1"},{"key_code":"spacebar"},{"key_code":"spacebar"},{"key_code":"spacebar"},{"key_code":"e","modifiers":["control"]},{"set_variable":{"name":"KC_E","value":1}},{"set_variable":{"name":"USC","value":0}}],"to_after_key_up":[{"set_variable":{"name":"KC_E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e","modifiers":{"optional":["caps_lock"]}},"to":[{"key_code":"a","modifiers":["control"]},{"key_code":"return_or_enter"},{"key_code":"lang1"},{"key_code":"spacebar"},{"key_code":"spacebar"},{"key_code":"spacebar"},{"key_code":"e","modifiers":["control"]},{"set_variable":{"name":"KC_E","value":1}},{"set_variable":{"name":"USC","value":0}}],"to_after_key_up":[{"set_variable":{"name":"KC_E","value":0}}],"type":"basic"},</v>
      </c>
      <c r="G158" s="101" t="str">
        <f t="shared" si="114"/>
        <v>{"conditions":[{"type":"variable_if","name":"USC","value":2},{"type":"variable_unless","name":"KC_M","value":0},{"type":"variable_unless","name":"KC_E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a","modifiers":["control"]},{"key_code":"return_or_enter"},{"key_code":"lang1"},{"key_code":"spacebar"},{"key_code":"spacebar"},{"key_code":"spacebar"},{"key_code":"e","modifiers":["control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E","value":0},{"input_sources":[{"language":"ja"}],"type":"input_source_if"},{"input_sources":[{"input_mode_id":"Roman$"}],"type":"input_source_unless"}],"from":{"key_code":"comma","modifiers":{"optional":["caps_lock"]}},"to":[{"key_code":"delete_or_backspace"},{"key_code":"a","modifiers":["control"]},{"key_code":"return_or_enter"},{"key_code":"lang1"},{"key_code":"spacebar"},{"key_code":"spacebar"},{"key_code":"spacebar"},{"key_code":"e","modifiers":["control"]},{"set_variable":{"name":"KC_COMM","value":1}},{"set_variable":{"name":"USC","value":0}}],"to_after_key_up":[{"set_variable":{"name":"KC_COMM","value":0}}],"type":"basic"},{"conditions":[{"type":"variable_unless","name":"KC_M","value":0},{"type":"variable_unless","name":"KC_E","value":0},{"input_sources":[{"language":"ja"}],"type":"input_source_if"},{"input_sources":[{"input_mode_id":"Roman$"}],"type":"input_source_unless"}],"from":{"key_code":"comma","modifiers":{"optional":["caps_lock"]}},"to":[{"key_code":"a","modifiers":["control"]},{"key_code":"return_or_enter"},{"key_code":"lang1"},{"key_code":"spacebar"},{"key_code":"spacebar"},{"key_code":"spacebar"},{"key_code":"e","modifiers":["control"]},{"set_variable":{"name":"KC_COMM","value":1}},{"set_variable":{"name":"USC","value":0}}],"to_after_key_up":[{"set_variable":{"name":"KC_COMM","value":0}}],"type":"basic"},</v>
      </c>
      <c r="H158" s="101" t="str">
        <f t="shared" si="115"/>
        <v>{"conditions":[{"type":"variable_if","name":"USC","value":2},{"type":"variable_unless","name":"KC_COMM","value":0},{"type":"variable_unless","name":"KC_E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a","modifiers":["control"]},{"key_code":"return_or_enter"},{"key_code":"lang1"},{"key_code":"spacebar"},{"key_code":"spacebar"},{"key_code":"spacebar"},{"key_code":"e","modifiers":["control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E","value":0},{"input_sources":[{"language":"ja"}],"type":"input_source_if"},{"input_sources":[{"input_mode_id":"Roman$"}],"type":"input_source_unless"}],"from":{"key_code":"m","modifiers":{"optional":["caps_lock"]}},"to":[{"key_code":"delete_or_backspace"},{"key_code":"a","modifiers":["control"]},{"key_code":"return_or_enter"},{"key_code":"lang1"},{"key_code":"spacebar"},{"key_code":"spacebar"},{"key_code":"spacebar"},{"key_code":"e","modifiers":["control"]},{"set_variable":{"name":"KC_M","value":1}},{"set_variable":{"name":"USC","value":0}}],"to_after_key_up":[{"set_variable":{"name":"KC_M","value":0}}],"type":"basic"},{"conditions":[{"type":"variable_unless","name":"KC_COMM","value":0},{"type":"variable_unless","name":"KC_E","value":0},{"input_sources":[{"language":"ja"}],"type":"input_source_if"},{"input_sources":[{"input_mode_id":"Roman$"}],"type":"input_source_unless"}],"from":{"key_code":"m","modifiers":{"optional":["caps_lock"]}},"to":[{"key_code":"a","modifiers":["control"]},{"key_code":"return_or_enter"},{"key_code":"lang1"},{"key_code":"spacebar"},{"key_code":"spacebar"},{"key_code":"spacebar"},{"key_code":"e","modifiers":["control"]},{"set_variable":{"name":"KC_M","value":1}},{"set_variable":{"name":"USC","value":0}}],"to_after_key_up":[{"set_variable":{"name":"KC_M","value":0}}],"type":"basic"},</v>
      </c>
      <c r="I158" s="101" t="str">
        <f t="shared" si="116"/>
        <v/>
      </c>
      <c r="J158" s="101" t="str">
        <f t="shared" si="117"/>
        <v/>
      </c>
      <c r="K158" s="101" t="str">
        <f t="shared" si="118"/>
        <v/>
      </c>
      <c r="L158" s="101" t="str">
        <f t="shared" si="119"/>
        <v/>
      </c>
      <c r="M158" s="101" t="str">
        <f t="shared" si="120"/>
        <v/>
      </c>
      <c r="N158" s="101" t="str">
        <f t="shared" si="121"/>
        <v/>
      </c>
      <c r="O158" s="101" t="str">
        <f t="shared" si="122"/>
        <v/>
      </c>
      <c r="P158" s="101" t="str">
        <f t="shared" si="123"/>
        <v/>
      </c>
      <c r="Q158" s="101" t="str">
        <f t="shared" si="124"/>
        <v/>
      </c>
      <c r="R158" s="101" t="str">
        <f t="shared" si="125"/>
        <v/>
      </c>
      <c r="S158" s="101" t="str">
        <f t="shared" si="126"/>
        <v/>
      </c>
      <c r="T158" s="101" t="str">
        <f t="shared" si="127"/>
        <v/>
      </c>
      <c r="U158" s="329"/>
      <c r="V158" s="107" t="str">
        <f t="shared" si="128"/>
        <v>{"description":"[英数] M, Comma &amp; E → 行頭□□□挿入","conditions":[{"type":"variable_if","name":"USC","value":2},{"type":"variable_unless","name":"KC_M","value":0},{"type":"variable_unless","name":"KC_COMM","value":0}],"from":{"key_code":"e","modifiers":{"optional":["caps_lock"]}},"to":[{"key_code":"delete_or_backspace"},{"key_code":"delete_or_backspace"},{"key_code":"a","modifiers":["control"]},{"key_code":"return_or_enter"},{"key_code":"lang1"},{"key_code":"spacebar"},{"key_code":"spacebar"},{"key_code":"spacebar"},{"key_code":"lang2"},{"key_code":"e","modifiers":["control"]},{"set_variable":{"name":"KC_E","value":1}},{"set_variable":{"name":"USC","value":0}}],"to_after_key_up":[{"set_variable":{"name":"KC_E","value":0}}],"type":"basic"},{"conditions":[{"type":"variable_unless","name":"USC","value":0},{"type":"variable_unless","name":"KC_M","value":0},{"type":"variable_unless","name":"KC_COMM","value":0}],"from":{"key_code":"e","modifiers":{"optional":["caps_lock"]}},"to":[{"key_code":"delete_or_backspace"},{"key_code":"a","modifiers":["control"]},{"key_code":"return_or_enter"},{"key_code":"lang1"},{"key_code":"spacebar"},{"key_code":"spacebar"},{"key_code":"spacebar"},{"key_code":"lang2"},{"key_code":"e","modifiers":["control"]},{"set_variable":{"name":"KC_E","value":1}},{"set_variable":{"name":"USC","value":0}}],"to_after_key_up":[{"set_variable":{"name":"KC_E","value":0}}],"type":"basic"},{"conditions":[{"type":"variable_unless","name":"KC_M","value":0},{"type":"variable_unless","name":"KC_COMM","value":0}],"from":{"key_code":"e","modifiers":{"optional":["caps_lock"]}},"to":[{"key_code":"a","modifiers":["control"]},{"key_code":"return_or_enter"},{"key_code":"lang1"},{"key_code":"spacebar"},{"key_code":"spacebar"},{"key_code":"spacebar"},{"key_code":"lang2"},{"key_code":"e","modifiers":["control"]},{"set_variable":{"name":"KC_E","value":1}},{"set_variable":{"name":"USC","value":0}}],"to_after_key_up":[{"set_variable":{"name":"KC_E","value":0}}],"type":"basic"},</v>
      </c>
      <c r="W158" s="101" t="str">
        <f t="shared" si="129"/>
        <v>{"conditions":[{"type":"variable_if","name":"USC","value":2},{"type":"variable_unless","name":"KC_M","value":0},{"type":"variable_unless","name":"KC_E","value":0}],"from":{"key_code":"comma","modifiers":{"optional":["caps_lock"]}},"to":[{"key_code":"delete_or_backspace"},{"key_code":"delete_or_backspace"},{"key_code":"a","modifiers":["control"]},{"key_code":"return_or_enter"},{"key_code":"lang1"},{"key_code":"spacebar"},{"key_code":"spacebar"},{"key_code":"spacebar"},{"key_code":"lang2"},{"key_code":"e","modifiers":["control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E","value":0}],"from":{"key_code":"comma","modifiers":{"optional":["caps_lock"]}},"to":[{"key_code":"delete_or_backspace"},{"key_code":"a","modifiers":["control"]},{"key_code":"return_or_enter"},{"key_code":"lang1"},{"key_code":"spacebar"},{"key_code":"spacebar"},{"key_code":"spacebar"},{"key_code":"lang2"},{"key_code":"e","modifiers":["control"]},{"set_variable":{"name":"KC_COMM","value":1}},{"set_variable":{"name":"USC","value":0}}],"to_after_key_up":[{"set_variable":{"name":"KC_COMM","value":0}}],"type":"basic"},{"conditions":[{"type":"variable_unless","name":"KC_M","value":0},{"type":"variable_unless","name":"KC_E","value":0}],"from":{"key_code":"comma","modifiers":{"optional":["caps_lock"]}},"to":[{"key_code":"a","modifiers":["control"]},{"key_code":"return_or_enter"},{"key_code":"lang1"},{"key_code":"spacebar"},{"key_code":"spacebar"},{"key_code":"spacebar"},{"key_code":"lang2"},{"key_code":"e","modifiers":["control"]},{"set_variable":{"name":"KC_COMM","value":1}},{"set_variable":{"name":"USC","value":0}}],"to_after_key_up":[{"set_variable":{"name":"KC_COMM","value":0}}],"type":"basic"},</v>
      </c>
      <c r="X158" s="101" t="str">
        <f t="shared" si="130"/>
        <v>{"conditions":[{"type":"variable_if","name":"USC","value":2},{"type":"variable_unless","name":"KC_COMM","value":0},{"type":"variable_unless","name":"KC_E","value":0}],"from":{"key_code":"m","modifiers":{"optional":["caps_lock"]}},"to":[{"key_code":"delete_or_backspace"},{"key_code":"delete_or_backspace"},{"key_code":"a","modifiers":["control"]},{"key_code":"return_or_enter"},{"key_code":"lang1"},{"key_code":"spacebar"},{"key_code":"spacebar"},{"key_code":"spacebar"},{"key_code":"lang2"},{"key_code":"e","modifiers":["control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E","value":0}],"from":{"key_code":"m","modifiers":{"optional":["caps_lock"]}},"to":[{"key_code":"delete_or_backspace"},{"key_code":"a","modifiers":["control"]},{"key_code":"return_or_enter"},{"key_code":"lang1"},{"key_code":"spacebar"},{"key_code":"spacebar"},{"key_code":"spacebar"},{"key_code":"lang2"},{"key_code":"e","modifiers":["control"]},{"set_variable":{"name":"KC_M","value":1}},{"set_variable":{"name":"USC","value":0}}],"to_after_key_up":[{"set_variable":{"name":"KC_M","value":0}}],"type":"basic"},{"conditions":[{"type":"variable_unless","name":"KC_COMM","value":0},{"type":"variable_unless","name":"KC_E","value":0}],"from":{"key_code":"m","modifiers":{"optional":["caps_lock"]}},"to":[{"key_code":"a","modifiers":["control"]},{"key_code":"return_or_enter"},{"key_code":"lang1"},{"key_code":"spacebar"},{"key_code":"spacebar"},{"key_code":"spacebar"},{"key_code":"lang2"},{"key_code":"e","modifiers":["control"]},{"set_variable":{"name":"KC_M","value":1}},{"set_variable":{"name":"USC","value":0}}],"to_after_key_up":[{"set_variable":{"name":"KC_M","value":0}}],"type":"basic"},</v>
      </c>
      <c r="Y158" s="108" t="str">
        <f>IF(AND($AT158&lt;&gt;"",$AB158=1),_xlfn.CONCAT(Y$3,PROPER(_xlfn.XLOOKUP($AZ158,入力キー,入力コード)),IF(OR($BK158="",$BK158=$BI158),_xlfn.CONCAT(Y$4,IF($AZ158=_xlfn.XLOOKUP($AZ158,仮想キートップ,入力キー),Y$7,Y$10),_xlfn.XLOOKUP($AZ158,仮想キートップ,入力コード),Y$13,$BI158,Y$14,_xlfn.XLOOKUP($AZ158,仮想キートップ,キー位置),Y$15,_xlfn.XLOOKUP($AZ158,仮想キートップ,キー位置),Y$17,IF($AZ158=_xlfn.XLOOKUP($AZ158,仮想キートップ,入力キー),Y$12,Y$11),_xlfn.XLOOKUP($AZ158,仮想キートップ,入力コード),Y$13,$BI158,Y$14,_xlfn.XLOOKUP($AZ158,仮想キートップ,キー位置),Y$16,_xlfn.XLOOKUP($AZ158,仮想キートップ,キー位置),IF(COUNTA($AT158:$AT$352)&gt;1,Y$17,Y$18)),_xlfn.CONCAT(Y$4,Y$6,IF($AZ158=_xlfn.XLOOKUP($AZ158,仮想キートップ,入力キー),Y$7,Y$10),_xlfn.XLOOKUP($AZ158,仮想キートップ,入力コード),Y$13,$BI158,Y$14,_xlfn.XLOOKUP($AZ158,仮想キートップ,キー位置),Y$15,_xlfn.XLOOKUP($AZ158,仮想キートップ,キー位置),Y$17,IF($AZ158=_xlfn.XLOOKUP($AZ158,仮想キートップ,入力キー),Y$8,Y$9),_xlfn.XLOOKUP($AZ158,仮想キートップ,入力コード),Y$13,$BI158,Y$14,_xlfn.XLOOKUP($AZ158,仮想キートップ,キー位置),Y$16,_xlfn.XLOOKUP($AZ158,仮想キートップ,キー位置),Y$17,Y$5,IF($AZ158=_xlfn.XLOOKUP($AZ158,仮想キートップ,入力キー),Y$7,Y$10),_xlfn.XLOOKUP($AZ158,仮想キートップ,入力コード),Y$13,$BK158,Y$14,_xlfn.XLOOKUP($AZ158,仮想キートップ,キー位置),Y$15,_xlfn.XLOOKUP($AZ158,仮想キートップ,キー位置),Y$17,IF($AZ158=_xlfn.XLOOKUP($AZ158,仮想キートップ,入力キー),Y$12,Y$11),_xlfn.XLOOKUP($AZ158,仮想キートップ,入力コード),Y$13,$BK158,Y$14,_xlfn.XLOOKUP($AZ158,仮想キートップ,キー位置),Y$16,_xlfn.XLOOKUP($AZ158,仮想キートップ,キー位置),IF(COUNTA($AT158:$AT$352)&gt;1,Y$17,Y$18)))),"")</f>
        <v/>
      </c>
      <c r="Z158" s="325"/>
      <c r="AB158" s="28">
        <f t="shared" si="96"/>
        <v>3</v>
      </c>
      <c r="AC158" s="27" t="str">
        <f t="shared" si="97"/>
        <v>A</v>
      </c>
      <c r="AD158" s="27">
        <f t="shared" si="98"/>
        <v>1</v>
      </c>
      <c r="AE158" s="27">
        <f t="shared" si="99"/>
        <v>0</v>
      </c>
      <c r="AF158" s="34">
        <f t="shared" si="100"/>
        <v>26388279099392</v>
      </c>
      <c r="AG158" s="203">
        <f t="shared" si="101"/>
        <v>0</v>
      </c>
      <c r="AH158" s="90"/>
      <c r="AI158" s="466">
        <f t="shared" si="102"/>
        <v>26388279066624</v>
      </c>
      <c r="AJ158" s="57" t="str">
        <f t="shared" si="103"/>
        <v/>
      </c>
      <c r="AK158" s="58">
        <f t="shared" si="104"/>
        <v>0</v>
      </c>
      <c r="AL158" s="56">
        <f t="shared" si="105"/>
        <v>8796093054976</v>
      </c>
      <c r="AM158" s="57" t="str">
        <f t="shared" si="106"/>
        <v/>
      </c>
      <c r="AN158" s="55">
        <f t="shared" si="107"/>
        <v>0</v>
      </c>
      <c r="AO158" s="466">
        <f t="shared" si="108"/>
        <v>17592186077184</v>
      </c>
      <c r="AP158" s="57" t="str">
        <f t="shared" si="109"/>
        <v/>
      </c>
      <c r="AQ158" s="58">
        <f t="shared" si="110"/>
        <v>0</v>
      </c>
      <c r="AR158" s="90"/>
      <c r="AS158" s="131">
        <v>435</v>
      </c>
      <c r="AT158" s="4" t="s">
        <v>296</v>
      </c>
      <c r="AU158" s="389"/>
      <c r="AV158" s="389"/>
      <c r="AW158" s="13"/>
      <c r="AX158" s="4" t="s">
        <v>296</v>
      </c>
      <c r="AY158" s="16"/>
      <c r="AZ158" s="16" t="s">
        <v>96</v>
      </c>
      <c r="BA158" s="16" t="s">
        <v>98</v>
      </c>
      <c r="BB158" s="115" t="s">
        <v>27</v>
      </c>
      <c r="BC158" s="26"/>
      <c r="BD158" s="6" t="s">
        <v>1054</v>
      </c>
      <c r="BE158" s="7" t="s">
        <v>1055</v>
      </c>
      <c r="BF158" s="15" t="s">
        <v>1015</v>
      </c>
      <c r="BG158" s="140" t="str">
        <f t="shared" si="111"/>
        <v>{"key_code":"a","modifiers":["control"]},{"key_code":"return_or_enter"},{"key_code":"lang1"},{"key_code":"spacebar"},{"key_code":"spacebar"},{"key_code":"spacebar"},{"key_code":"e","modifiers":["control"]}</v>
      </c>
      <c r="BH158" s="98" t="s">
        <v>1016</v>
      </c>
      <c r="BI158" s="140" t="str">
        <f t="shared" si="112"/>
        <v>{"key_code":"a","modifiers":["control"]},{"key_code":"return_or_enter"},{"key_code":"lang1"},{"key_code":"spacebar"},{"key_code":"spacebar"},{"key_code":"spacebar"},{"key_code":"lang2"},{"key_code":"e","modifiers":["control"]}</v>
      </c>
      <c r="BJ158" s="370"/>
      <c r="BK158" s="371"/>
    </row>
    <row r="159" spans="1:63" ht="84">
      <c r="A159" s="328"/>
      <c r="B159" s="329"/>
      <c r="C159" s="338"/>
      <c r="D159" s="339"/>
      <c r="E159" s="334"/>
      <c r="F159" s="233" t="str">
        <f t="shared" si="113"/>
        <v>{"description":"な, ん &amp; し → 行頭□挿入",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r","modifiers":{"optional":["caps_lock"]}},"to":[{"key_code":"delete_or_backspace"},{"key_code":"delete_or_backspace"},{"key_code":"a","modifiers":["control"]},{"key_code":"return_or_enter"},{"key_code":"lang1"},{"key_code":"spacebar"},{"key_code":"e","modifiers":["control"]},{"set_variable":{"name":"KC_R","value":1}},{"set_variable":{"name":"USC","value":0}}],"to_after_key_up":[{"set_variable":{"name":"KC_R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r","modifiers":{"optional":["caps_lock"]}},"to":[{"key_code":"delete_or_backspace"},{"key_code":"a","modifiers":["control"]},{"key_code":"return_or_enter"},{"key_code":"lang1"},{"key_code":"spacebar"},{"key_code":"e","modifiers":["control"]},{"set_variable":{"name":"KC_R","value":1}},{"set_variable":{"name":"USC","value":0}}],"to_after_key_up":[{"set_variable":{"name":"KC_R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r","modifiers":{"optional":["caps_lock"]}},"to":[{"key_code":"a","modifiers":["control"]},{"key_code":"return_or_enter"},{"key_code":"lang1"},{"key_code":"spacebar"},{"key_code":"e","modifiers":["control"]},{"set_variable":{"name":"KC_R","value":1}},{"set_variable":{"name":"USC","value":0}}],"to_after_key_up":[{"set_variable":{"name":"KC_R","value":0}}],"type":"basic"},</v>
      </c>
      <c r="G159" s="101" t="str">
        <f t="shared" si="114"/>
        <v>{"conditions":[{"type":"variable_if","name":"USC","value":2},{"type":"variable_unless","name":"KC_M","value":0},{"type":"variable_unless","name":"KC_R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a","modifiers":["control"]},{"key_code":"return_or_enter"},{"key_code":"lang1"},{"key_code":"spacebar"},{"key_code":"e","modifiers":["control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R","value":0},{"input_sources":[{"language":"ja"}],"type":"input_source_if"},{"input_sources":[{"input_mode_id":"Roman$"}],"type":"input_source_unless"}],"from":{"key_code":"comma","modifiers":{"optional":["caps_lock"]}},"to":[{"key_code":"delete_or_backspace"},{"key_code":"a","modifiers":["control"]},{"key_code":"return_or_enter"},{"key_code":"lang1"},{"key_code":"spacebar"},{"key_code":"e","modifiers":["control"]},{"set_variable":{"name":"KC_COMM","value":1}},{"set_variable":{"name":"USC","value":0}}],"to_after_key_up":[{"set_variable":{"name":"KC_COMM","value":0}}],"type":"basic"},{"conditions":[{"type":"variable_unless","name":"KC_M","value":0},{"type":"variable_unless","name":"KC_R","value":0},{"input_sources":[{"language":"ja"}],"type":"input_source_if"},{"input_sources":[{"input_mode_id":"Roman$"}],"type":"input_source_unless"}],"from":{"key_code":"comma","modifiers":{"optional":["caps_lock"]}},"to":[{"key_code":"a","modifiers":["control"]},{"key_code":"return_or_enter"},{"key_code":"lang1"},{"key_code":"spacebar"},{"key_code":"e","modifiers":["control"]},{"set_variable":{"name":"KC_COMM","value":1}},{"set_variable":{"name":"USC","value":0}}],"to_after_key_up":[{"set_variable":{"name":"KC_COMM","value":0}}],"type":"basic"},</v>
      </c>
      <c r="H159" s="101" t="str">
        <f t="shared" si="115"/>
        <v>{"conditions":[{"type":"variable_if","name":"USC","value":2},{"type":"variable_unless","name":"KC_COMM","value":0},{"type":"variable_unless","name":"KC_R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a","modifiers":["control"]},{"key_code":"return_or_enter"},{"key_code":"lang1"},{"key_code":"spacebar"},{"key_code":"e","modifiers":["control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R","value":0},{"input_sources":[{"language":"ja"}],"type":"input_source_if"},{"input_sources":[{"input_mode_id":"Roman$"}],"type":"input_source_unless"}],"from":{"key_code":"m","modifiers":{"optional":["caps_lock"]}},"to":[{"key_code":"delete_or_backspace"},{"key_code":"a","modifiers":["control"]},{"key_code":"return_or_enter"},{"key_code":"lang1"},{"key_code":"spacebar"},{"key_code":"e","modifiers":["control"]},{"set_variable":{"name":"KC_M","value":1}},{"set_variable":{"name":"USC","value":0}}],"to_after_key_up":[{"set_variable":{"name":"KC_M","value":0}}],"type":"basic"},{"conditions":[{"type":"variable_unless","name":"KC_COMM","value":0},{"type":"variable_unless","name":"KC_R","value":0},{"input_sources":[{"language":"ja"}],"type":"input_source_if"},{"input_sources":[{"input_mode_id":"Roman$"}],"type":"input_source_unless"}],"from":{"key_code":"m","modifiers":{"optional":["caps_lock"]}},"to":[{"key_code":"a","modifiers":["control"]},{"key_code":"return_or_enter"},{"key_code":"lang1"},{"key_code":"spacebar"},{"key_code":"e","modifiers":["control"]},{"set_variable":{"name":"KC_M","value":1}},{"set_variable":{"name":"USC","value":0}}],"to_after_key_up":[{"set_variable":{"name":"KC_M","value":0}}],"type":"basic"},</v>
      </c>
      <c r="I159" s="101" t="str">
        <f t="shared" si="116"/>
        <v/>
      </c>
      <c r="J159" s="101" t="str">
        <f t="shared" si="117"/>
        <v/>
      </c>
      <c r="K159" s="101" t="str">
        <f t="shared" si="118"/>
        <v/>
      </c>
      <c r="L159" s="101" t="str">
        <f t="shared" si="119"/>
        <v/>
      </c>
      <c r="M159" s="101" t="str">
        <f t="shared" si="120"/>
        <v/>
      </c>
      <c r="N159" s="101" t="str">
        <f t="shared" si="121"/>
        <v/>
      </c>
      <c r="O159" s="101" t="str">
        <f t="shared" si="122"/>
        <v/>
      </c>
      <c r="P159" s="101" t="str">
        <f t="shared" si="123"/>
        <v/>
      </c>
      <c r="Q159" s="101" t="str">
        <f t="shared" si="124"/>
        <v/>
      </c>
      <c r="R159" s="101" t="str">
        <f t="shared" si="125"/>
        <v/>
      </c>
      <c r="S159" s="101" t="str">
        <f t="shared" si="126"/>
        <v/>
      </c>
      <c r="T159" s="101" t="str">
        <f t="shared" si="127"/>
        <v/>
      </c>
      <c r="U159" s="329"/>
      <c r="V159" s="107" t="str">
        <f t="shared" si="128"/>
        <v>{"description":"[英数] M, Comma &amp; R → 行頭□挿入","conditions":[{"type":"variable_if","name":"USC","value":2},{"type":"variable_unless","name":"KC_M","value":0},{"type":"variable_unless","name":"KC_COMM","value":0}],"from":{"key_code":"r","modifiers":{"optional":["caps_lock"]}},"to":[{"key_code":"delete_or_backspace"},{"key_code":"delete_or_backspace"},{"key_code":"a","modifiers":["control"]},{"key_code":"return_or_enter"},{"key_code":"lang1"},{"key_code":"spacebar"},{"key_code":"lang2"},{"key_code":"e","modifiers":["control"]},{"set_variable":{"name":"KC_R","value":1}},{"set_variable":{"name":"USC","value":0}}],"to_after_key_up":[{"set_variable":{"name":"KC_R","value":0}}],"type":"basic"},{"conditions":[{"type":"variable_unless","name":"USC","value":0},{"type":"variable_unless","name":"KC_M","value":0},{"type":"variable_unless","name":"KC_COMM","value":0}],"from":{"key_code":"r","modifiers":{"optional":["caps_lock"]}},"to":[{"key_code":"delete_or_backspace"},{"key_code":"a","modifiers":["control"]},{"key_code":"return_or_enter"},{"key_code":"lang1"},{"key_code":"spacebar"},{"key_code":"lang2"},{"key_code":"e","modifiers":["control"]},{"set_variable":{"name":"KC_R","value":1}},{"set_variable":{"name":"USC","value":0}}],"to_after_key_up":[{"set_variable":{"name":"KC_R","value":0}}],"type":"basic"},{"conditions":[{"type":"variable_unless","name":"KC_M","value":0},{"type":"variable_unless","name":"KC_COMM","value":0}],"from":{"key_code":"r","modifiers":{"optional":["caps_lock"]}},"to":[{"key_code":"a","modifiers":["control"]},{"key_code":"return_or_enter"},{"key_code":"lang1"},{"key_code":"spacebar"},{"key_code":"lang2"},{"key_code":"e","modifiers":["control"]},{"set_variable":{"name":"KC_R","value":1}},{"set_variable":{"name":"USC","value":0}}],"to_after_key_up":[{"set_variable":{"name":"KC_R","value":0}}],"type":"basic"},</v>
      </c>
      <c r="W159" s="101" t="str">
        <f t="shared" si="129"/>
        <v>{"conditions":[{"type":"variable_if","name":"USC","value":2},{"type":"variable_unless","name":"KC_M","value":0},{"type":"variable_unless","name":"KC_R","value":0}],"from":{"key_code":"comma","modifiers":{"optional":["caps_lock"]}},"to":[{"key_code":"delete_or_backspace"},{"key_code":"delete_or_backspace"},{"key_code":"a","modifiers":["control"]},{"key_code":"return_or_enter"},{"key_code":"lang1"},{"key_code":"spacebar"},{"key_code":"lang2"},{"key_code":"e","modifiers":["control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R","value":0}],"from":{"key_code":"comma","modifiers":{"optional":["caps_lock"]}},"to":[{"key_code":"delete_or_backspace"},{"key_code":"a","modifiers":["control"]},{"key_code":"return_or_enter"},{"key_code":"lang1"},{"key_code":"spacebar"},{"key_code":"lang2"},{"key_code":"e","modifiers":["control"]},{"set_variable":{"name":"KC_COMM","value":1}},{"set_variable":{"name":"USC","value":0}}],"to_after_key_up":[{"set_variable":{"name":"KC_COMM","value":0}}],"type":"basic"},{"conditions":[{"type":"variable_unless","name":"KC_M","value":0},{"type":"variable_unless","name":"KC_R","value":0}],"from":{"key_code":"comma","modifiers":{"optional":["caps_lock"]}},"to":[{"key_code":"a","modifiers":["control"]},{"key_code":"return_or_enter"},{"key_code":"lang1"},{"key_code":"spacebar"},{"key_code":"lang2"},{"key_code":"e","modifiers":["control"]},{"set_variable":{"name":"KC_COMM","value":1}},{"set_variable":{"name":"USC","value":0}}],"to_after_key_up":[{"set_variable":{"name":"KC_COMM","value":0}}],"type":"basic"},</v>
      </c>
      <c r="X159" s="101" t="str">
        <f t="shared" si="130"/>
        <v>{"conditions":[{"type":"variable_if","name":"USC","value":2},{"type":"variable_unless","name":"KC_COMM","value":0},{"type":"variable_unless","name":"KC_R","value":0}],"from":{"key_code":"m","modifiers":{"optional":["caps_lock"]}},"to":[{"key_code":"delete_or_backspace"},{"key_code":"delete_or_backspace"},{"key_code":"a","modifiers":["control"]},{"key_code":"return_or_enter"},{"key_code":"lang1"},{"key_code":"spacebar"},{"key_code":"lang2"},{"key_code":"e","modifiers":["control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R","value":0}],"from":{"key_code":"m","modifiers":{"optional":["caps_lock"]}},"to":[{"key_code":"delete_or_backspace"},{"key_code":"a","modifiers":["control"]},{"key_code":"return_or_enter"},{"key_code":"lang1"},{"key_code":"spacebar"},{"key_code":"lang2"},{"key_code":"e","modifiers":["control"]},{"set_variable":{"name":"KC_M","value":1}},{"set_variable":{"name":"USC","value":0}}],"to_after_key_up":[{"set_variable":{"name":"KC_M","value":0}}],"type":"basic"},{"conditions":[{"type":"variable_unless","name":"KC_COMM","value":0},{"type":"variable_unless","name":"KC_R","value":0}],"from":{"key_code":"m","modifiers":{"optional":["caps_lock"]}},"to":[{"key_code":"a","modifiers":["control"]},{"key_code":"return_or_enter"},{"key_code":"lang1"},{"key_code":"spacebar"},{"key_code":"lang2"},{"key_code":"e","modifiers":["control"]},{"set_variable":{"name":"KC_M","value":1}},{"set_variable":{"name":"USC","value":0}}],"to_after_key_up":[{"set_variable":{"name":"KC_M","value":0}}],"type":"basic"},</v>
      </c>
      <c r="Y159" s="108" t="str">
        <f>IF(AND($AT159&lt;&gt;"",$AB159=1),_xlfn.CONCAT(Y$3,PROPER(_xlfn.XLOOKUP($AZ159,入力キー,入力コード)),IF(OR($BK159="",$BK159=$BI159),_xlfn.CONCAT(Y$4,IF($AZ159=_xlfn.XLOOKUP($AZ159,仮想キートップ,入力キー),Y$7,Y$10),_xlfn.XLOOKUP($AZ159,仮想キートップ,入力コード),Y$13,$BI159,Y$14,_xlfn.XLOOKUP($AZ159,仮想キートップ,キー位置),Y$15,_xlfn.XLOOKUP($AZ159,仮想キートップ,キー位置),Y$17,IF($AZ159=_xlfn.XLOOKUP($AZ159,仮想キートップ,入力キー),Y$12,Y$11),_xlfn.XLOOKUP($AZ159,仮想キートップ,入力コード),Y$13,$BI159,Y$14,_xlfn.XLOOKUP($AZ159,仮想キートップ,キー位置),Y$16,_xlfn.XLOOKUP($AZ159,仮想キートップ,キー位置),IF(COUNTA($AT159:$AT$352)&gt;1,Y$17,Y$18)),_xlfn.CONCAT(Y$4,Y$6,IF($AZ159=_xlfn.XLOOKUP($AZ159,仮想キートップ,入力キー),Y$7,Y$10),_xlfn.XLOOKUP($AZ159,仮想キートップ,入力コード),Y$13,$BI159,Y$14,_xlfn.XLOOKUP($AZ159,仮想キートップ,キー位置),Y$15,_xlfn.XLOOKUP($AZ159,仮想キートップ,キー位置),Y$17,IF($AZ159=_xlfn.XLOOKUP($AZ159,仮想キートップ,入力キー),Y$8,Y$9),_xlfn.XLOOKUP($AZ159,仮想キートップ,入力コード),Y$13,$BI159,Y$14,_xlfn.XLOOKUP($AZ159,仮想キートップ,キー位置),Y$16,_xlfn.XLOOKUP($AZ159,仮想キートップ,キー位置),Y$17,Y$5,IF($AZ159=_xlfn.XLOOKUP($AZ159,仮想キートップ,入力キー),Y$7,Y$10),_xlfn.XLOOKUP($AZ159,仮想キートップ,入力コード),Y$13,$BK159,Y$14,_xlfn.XLOOKUP($AZ159,仮想キートップ,キー位置),Y$15,_xlfn.XLOOKUP($AZ159,仮想キートップ,キー位置),Y$17,IF($AZ159=_xlfn.XLOOKUP($AZ159,仮想キートップ,入力キー),Y$12,Y$11),_xlfn.XLOOKUP($AZ159,仮想キートップ,入力コード),Y$13,$BK159,Y$14,_xlfn.XLOOKUP($AZ159,仮想キートップ,キー位置),Y$16,_xlfn.XLOOKUP($AZ159,仮想キートップ,キー位置),IF(COUNTA($AT159:$AT$352)&gt;1,Y$17,Y$18)))),"")</f>
        <v/>
      </c>
      <c r="Z159" s="325"/>
      <c r="AB159" s="28">
        <f t="shared" si="96"/>
        <v>3</v>
      </c>
      <c r="AC159" s="27" t="str">
        <f t="shared" si="97"/>
        <v>A</v>
      </c>
      <c r="AD159" s="27">
        <f t="shared" si="98"/>
        <v>1</v>
      </c>
      <c r="AE159" s="27">
        <f t="shared" si="99"/>
        <v>0</v>
      </c>
      <c r="AF159" s="34">
        <f t="shared" si="100"/>
        <v>26388279132160</v>
      </c>
      <c r="AG159" s="203">
        <f t="shared" si="101"/>
        <v>0</v>
      </c>
      <c r="AH159" s="90"/>
      <c r="AI159" s="466">
        <f t="shared" si="102"/>
        <v>26388279066624</v>
      </c>
      <c r="AJ159" s="57" t="str">
        <f t="shared" si="103"/>
        <v/>
      </c>
      <c r="AK159" s="58">
        <f t="shared" si="104"/>
        <v>0</v>
      </c>
      <c r="AL159" s="56">
        <f t="shared" si="105"/>
        <v>8796093087744</v>
      </c>
      <c r="AM159" s="57" t="str">
        <f t="shared" si="106"/>
        <v/>
      </c>
      <c r="AN159" s="55">
        <f t="shared" si="107"/>
        <v>0</v>
      </c>
      <c r="AO159" s="466">
        <f t="shared" si="108"/>
        <v>17592186109952</v>
      </c>
      <c r="AP159" s="57" t="str">
        <f t="shared" si="109"/>
        <v/>
      </c>
      <c r="AQ159" s="58">
        <f t="shared" si="110"/>
        <v>0</v>
      </c>
      <c r="AR159" s="90"/>
      <c r="AS159" s="131">
        <v>436</v>
      </c>
      <c r="AT159" s="4" t="s">
        <v>296</v>
      </c>
      <c r="AU159" s="389"/>
      <c r="AV159" s="389"/>
      <c r="AW159" s="13"/>
      <c r="AX159" s="4" t="s">
        <v>296</v>
      </c>
      <c r="AY159" s="16"/>
      <c r="AZ159" s="16" t="s">
        <v>96</v>
      </c>
      <c r="BA159" s="16" t="s">
        <v>98</v>
      </c>
      <c r="BB159" s="115" t="s">
        <v>29</v>
      </c>
      <c r="BC159" s="26"/>
      <c r="BD159" s="6" t="s">
        <v>1056</v>
      </c>
      <c r="BE159" s="7" t="s">
        <v>1057</v>
      </c>
      <c r="BF159" s="15" t="s">
        <v>1011</v>
      </c>
      <c r="BG159" s="140" t="str">
        <f t="shared" si="111"/>
        <v>{"key_code":"a","modifiers":["control"]},{"key_code":"return_or_enter"},{"key_code":"lang1"},{"key_code":"spacebar"},{"key_code":"e","modifiers":["control"]}</v>
      </c>
      <c r="BH159" s="98" t="s">
        <v>1012</v>
      </c>
      <c r="BI159" s="140" t="str">
        <f t="shared" si="112"/>
        <v>{"key_code":"a","modifiers":["control"]},{"key_code":"return_or_enter"},{"key_code":"lang1"},{"key_code":"spacebar"},{"key_code":"lang2"},{"key_code":"e","modifiers":["control"]}</v>
      </c>
      <c r="BJ159" s="370"/>
      <c r="BK159" s="371"/>
    </row>
    <row r="160" spans="1:63" ht="84">
      <c r="A160" s="328"/>
      <c r="B160" s="329"/>
      <c r="C160" s="338"/>
      <c r="D160" s="339"/>
      <c r="E160" s="334"/>
      <c r="F160" s="233" t="str">
        <f t="shared" si="113"/>
        <v>{"description":"な, ん &amp; 左 → ○",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t","modifiers":{"optional":["caps_lock"]}},"to":[{"key_code":"delete_or_backspace"},{"key_code":"delete_or_backspace"},{"key_code":"z","modifiers":["shift","option"]},{"key_code":"b","modifiers":["shift","option"]},{"key_code":"2"},{"key_code":"5"},{"key_code":"c"},{"key_code":"b"},{"key_code":"lang1"},{"set_variable":{"name":"KC_T","value":1}},{"set_variable":{"name":"USC","value":0}}],"to_after_key_up":[{"set_variable":{"name":"KC_T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t","modifiers":{"optional":["caps_lock"]}},"to":[{"key_code":"delete_or_backspace"},{"key_code":"z","modifiers":["shift","option"]},{"key_code":"b","modifiers":["shift","option"]},{"key_code":"2"},{"key_code":"5"},{"key_code":"c"},{"key_code":"b"},{"key_code":"lang1"},{"set_variable":{"name":"KC_T","value":1}},{"set_variable":{"name":"USC","value":0}}],"to_after_key_up":[{"set_variable":{"name":"KC_T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t","modifiers":{"optional":["caps_lock"]}},"to":[{"key_code":"z","modifiers":["shift","option"]},{"key_code":"b","modifiers":["shift","option"]},{"key_code":"2"},{"key_code":"5"},{"key_code":"c"},{"key_code":"b"},{"key_code":"lang1"},{"set_variable":{"name":"KC_T","value":1}},{"set_variable":{"name":"USC","value":0}}],"to_after_key_up":[{"set_variable":{"name":"KC_T","value":0}}],"type":"basic"},</v>
      </c>
      <c r="G160" s="101" t="str">
        <f t="shared" si="114"/>
        <v>{"conditions":[{"type":"variable_if","name":"USC","value":2},{"type":"variable_unless","name":"KC_M","value":0},{"type":"variable_unless","name":"KC_T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z","modifiers":["shift","option"]},{"key_code":"b","modifiers":["shift","option"]},{"key_code":"2"},{"key_code":"5"},{"key_code":"c"},{"key_code":"b"},{"key_code":"lang1"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T","value":0},{"input_sources":[{"language":"ja"}],"type":"input_source_if"},{"input_sources":[{"input_mode_id":"Roman$"}],"type":"input_source_unless"}],"from":{"key_code":"comma","modifiers":{"optional":["caps_lock"]}},"to":[{"key_code":"delete_or_backspace"},{"key_code":"z","modifiers":["shift","option"]},{"key_code":"b","modifiers":["shift","option"]},{"key_code":"2"},{"key_code":"5"},{"key_code":"c"},{"key_code":"b"},{"key_code":"lang1"},{"set_variable":{"name":"KC_COMM","value":1}},{"set_variable":{"name":"USC","value":0}}],"to_after_key_up":[{"set_variable":{"name":"KC_COMM","value":0}}],"type":"basic"},{"conditions":[{"type":"variable_unless","name":"KC_M","value":0},{"type":"variable_unless","name":"KC_T","value":0},{"input_sources":[{"language":"ja"}],"type":"input_source_if"},{"input_sources":[{"input_mode_id":"Roman$"}],"type":"input_source_unless"}],"from":{"key_code":"comma","modifiers":{"optional":["caps_lock"]}},"to":[{"key_code":"z","modifiers":["shift","option"]},{"key_code":"b","modifiers":["shift","option"]},{"key_code":"2"},{"key_code":"5"},{"key_code":"c"},{"key_code":"b"},{"key_code":"lang1"},{"set_variable":{"name":"KC_COMM","value":1}},{"set_variable":{"name":"USC","value":0}}],"to_after_key_up":[{"set_variable":{"name":"KC_COMM","value":0}}],"type":"basic"},</v>
      </c>
      <c r="H160" s="101" t="str">
        <f t="shared" si="115"/>
        <v>{"conditions":[{"type":"variable_if","name":"USC","value":2},{"type":"variable_unless","name":"KC_COMM","value":0},{"type":"variable_unless","name":"KC_T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z","modifiers":["shift","option"]},{"key_code":"b","modifiers":["shift","option"]},{"key_code":"2"},{"key_code":"5"},{"key_code":"c"},{"key_code":"b"},{"key_code":"lang1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T","value":0},{"input_sources":[{"language":"ja"}],"type":"input_source_if"},{"input_sources":[{"input_mode_id":"Roman$"}],"type":"input_source_unless"}],"from":{"key_code":"m","modifiers":{"optional":["caps_lock"]}},"to":[{"key_code":"delete_or_backspace"},{"key_code":"z","modifiers":["shift","option"]},{"key_code":"b","modifiers":["shift","option"]},{"key_code":"2"},{"key_code":"5"},{"key_code":"c"},{"key_code":"b"},{"key_code":"lang1"},{"set_variable":{"name":"KC_M","value":1}},{"set_variable":{"name":"USC","value":0}}],"to_after_key_up":[{"set_variable":{"name":"KC_M","value":0}}],"type":"basic"},{"conditions":[{"type":"variable_unless","name":"KC_COMM","value":0},{"type":"variable_unless","name":"KC_T","value":0},{"input_sources":[{"language":"ja"}],"type":"input_source_if"},{"input_sources":[{"input_mode_id":"Roman$"}],"type":"input_source_unless"}],"from":{"key_code":"m","modifiers":{"optional":["caps_lock"]}},"to":[{"key_code":"z","modifiers":["shift","option"]},{"key_code":"b","modifiers":["shift","option"]},{"key_code":"2"},{"key_code":"5"},{"key_code":"c"},{"key_code":"b"},{"key_code":"lang1"},{"set_variable":{"name":"KC_M","value":1}},{"set_variable":{"name":"USC","value":0}}],"to_after_key_up":[{"set_variable":{"name":"KC_M","value":0}}],"type":"basic"},</v>
      </c>
      <c r="I160" s="101" t="str">
        <f t="shared" si="116"/>
        <v/>
      </c>
      <c r="J160" s="101" t="str">
        <f t="shared" si="117"/>
        <v/>
      </c>
      <c r="K160" s="101" t="str">
        <f t="shared" si="118"/>
        <v/>
      </c>
      <c r="L160" s="101" t="str">
        <f t="shared" si="119"/>
        <v/>
      </c>
      <c r="M160" s="101" t="str">
        <f t="shared" si="120"/>
        <v/>
      </c>
      <c r="N160" s="101" t="str">
        <f t="shared" si="121"/>
        <v/>
      </c>
      <c r="O160" s="101" t="str">
        <f t="shared" si="122"/>
        <v/>
      </c>
      <c r="P160" s="101" t="str">
        <f t="shared" si="123"/>
        <v/>
      </c>
      <c r="Q160" s="101" t="str">
        <f t="shared" si="124"/>
        <v/>
      </c>
      <c r="R160" s="101" t="str">
        <f t="shared" si="125"/>
        <v/>
      </c>
      <c r="S160" s="101" t="str">
        <f t="shared" si="126"/>
        <v/>
      </c>
      <c r="T160" s="101" t="str">
        <f t="shared" si="127"/>
        <v/>
      </c>
      <c r="U160" s="329"/>
      <c r="V160" s="107" t="str">
        <f t="shared" si="128"/>
        <v>{"description":"[英数] M, Comma &amp; T → ○","conditions":[{"type":"variable_if","name":"USC","value":2},{"type":"variable_unless","name":"KC_M","value":0},{"type":"variable_unless","name":"KC_COMM","value":0}],"from":{"key_code":"t","modifiers":{"optional":["caps_lock"]}},"to":[{"key_code":"delete_or_backspace"},{"key_code":"delete_or_backspace"},{"key_code":"z","modifiers":["shift","option"]},{"key_code":"b","modifiers":["shift","option"]},{"key_code":"2"},{"key_code":"5"},{"key_code":"c"},{"key_code":"b"},{"key_code":"lang2"},{"set_variable":{"name":"KC_T","value":1}},{"set_variable":{"name":"USC","value":0}}],"to_after_key_up":[{"set_variable":{"name":"KC_T","value":0}}],"type":"basic"},{"conditions":[{"type":"variable_unless","name":"USC","value":0},{"type":"variable_unless","name":"KC_M","value":0},{"type":"variable_unless","name":"KC_COMM","value":0}],"from":{"key_code":"t","modifiers":{"optional":["caps_lock"]}},"to":[{"key_code":"delete_or_backspace"},{"key_code":"z","modifiers":["shift","option"]},{"key_code":"b","modifiers":["shift","option"]},{"key_code":"2"},{"key_code":"5"},{"key_code":"c"},{"key_code":"b"},{"key_code":"lang2"},{"set_variable":{"name":"KC_T","value":1}},{"set_variable":{"name":"USC","value":0}}],"to_after_key_up":[{"set_variable":{"name":"KC_T","value":0}}],"type":"basic"},{"conditions":[{"type":"variable_unless","name":"KC_M","value":0},{"type":"variable_unless","name":"KC_COMM","value":0}],"from":{"key_code":"t","modifiers":{"optional":["caps_lock"]}},"to":[{"key_code":"z","modifiers":["shift","option"]},{"key_code":"b","modifiers":["shift","option"]},{"key_code":"2"},{"key_code":"5"},{"key_code":"c"},{"key_code":"b"},{"key_code":"lang2"},{"set_variable":{"name":"KC_T","value":1}},{"set_variable":{"name":"USC","value":0}}],"to_after_key_up":[{"set_variable":{"name":"KC_T","value":0}}],"type":"basic"},</v>
      </c>
      <c r="W160" s="101" t="str">
        <f t="shared" si="129"/>
        <v>{"conditions":[{"type":"variable_if","name":"USC","value":2},{"type":"variable_unless","name":"KC_M","value":0},{"type":"variable_unless","name":"KC_T","value":0}],"from":{"key_code":"comma","modifiers":{"optional":["caps_lock"]}},"to":[{"key_code":"delete_or_backspace"},{"key_code":"delete_or_backspace"},{"key_code":"z","modifiers":["shift","option"]},{"key_code":"b","modifiers":["shift","option"]},{"key_code":"2"},{"key_code":"5"},{"key_code":"c"},{"key_code":"b"},{"key_code":"lang2"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T","value":0}],"from":{"key_code":"comma","modifiers":{"optional":["caps_lock"]}},"to":[{"key_code":"delete_or_backspace"},{"key_code":"z","modifiers":["shift","option"]},{"key_code":"b","modifiers":["shift","option"]},{"key_code":"2"},{"key_code":"5"},{"key_code":"c"},{"key_code":"b"},{"key_code":"lang2"},{"set_variable":{"name":"KC_COMM","value":1}},{"set_variable":{"name":"USC","value":0}}],"to_after_key_up":[{"set_variable":{"name":"KC_COMM","value":0}}],"type":"basic"},{"conditions":[{"type":"variable_unless","name":"KC_M","value":0},{"type":"variable_unless","name":"KC_T","value":0}],"from":{"key_code":"comma","modifiers":{"optional":["caps_lock"]}},"to":[{"key_code":"z","modifiers":["shift","option"]},{"key_code":"b","modifiers":["shift","option"]},{"key_code":"2"},{"key_code":"5"},{"key_code":"c"},{"key_code":"b"},{"key_code":"lang2"},{"set_variable":{"name":"KC_COMM","value":1}},{"set_variable":{"name":"USC","value":0}}],"to_after_key_up":[{"set_variable":{"name":"KC_COMM","value":0}}],"type":"basic"},</v>
      </c>
      <c r="X160" s="101" t="str">
        <f t="shared" si="130"/>
        <v>{"conditions":[{"type":"variable_if","name":"USC","value":2},{"type":"variable_unless","name":"KC_COMM","value":0},{"type":"variable_unless","name":"KC_T","value":0}],"from":{"key_code":"m","modifiers":{"optional":["caps_lock"]}},"to":[{"key_code":"delete_or_backspace"},{"key_code":"delete_or_backspace"},{"key_code":"z","modifiers":["shift","option"]},{"key_code":"b","modifiers":["shift","option"]},{"key_code":"2"},{"key_code":"5"},{"key_code":"c"},{"key_code":"b"},{"key_code":"lang2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T","value":0}],"from":{"key_code":"m","modifiers":{"optional":["caps_lock"]}},"to":[{"key_code":"delete_or_backspace"},{"key_code":"z","modifiers":["shift","option"]},{"key_code":"b","modifiers":["shift","option"]},{"key_code":"2"},{"key_code":"5"},{"key_code":"c"},{"key_code":"b"},{"key_code":"lang2"},{"set_variable":{"name":"KC_M","value":1}},{"set_variable":{"name":"USC","value":0}}],"to_after_key_up":[{"set_variable":{"name":"KC_M","value":0}}],"type":"basic"},{"conditions":[{"type":"variable_unless","name":"KC_COMM","value":0},{"type":"variable_unless","name":"KC_T","value":0}],"from":{"key_code":"m","modifiers":{"optional":["caps_lock"]}},"to":[{"key_code":"z","modifiers":["shift","option"]},{"key_code":"b","modifiers":["shift","option"]},{"key_code":"2"},{"key_code":"5"},{"key_code":"c"},{"key_code":"b"},{"key_code":"lang2"},{"set_variable":{"name":"KC_M","value":1}},{"set_variable":{"name":"USC","value":0}}],"to_after_key_up":[{"set_variable":{"name":"KC_M","value":0}}],"type":"basic"},</v>
      </c>
      <c r="Y160" s="108" t="str">
        <f>IF(AND($AT160&lt;&gt;"",$AB160=1),_xlfn.CONCAT(Y$3,PROPER(_xlfn.XLOOKUP($AZ160,入力キー,入力コード)),IF(OR($BK160="",$BK160=$BI160),_xlfn.CONCAT(Y$4,IF($AZ160=_xlfn.XLOOKUP($AZ160,仮想キートップ,入力キー),Y$7,Y$10),_xlfn.XLOOKUP($AZ160,仮想キートップ,入力コード),Y$13,$BI160,Y$14,_xlfn.XLOOKUP($AZ160,仮想キートップ,キー位置),Y$15,_xlfn.XLOOKUP($AZ160,仮想キートップ,キー位置),Y$17,IF($AZ160=_xlfn.XLOOKUP($AZ160,仮想キートップ,入力キー),Y$12,Y$11),_xlfn.XLOOKUP($AZ160,仮想キートップ,入力コード),Y$13,$BI160,Y$14,_xlfn.XLOOKUP($AZ160,仮想キートップ,キー位置),Y$16,_xlfn.XLOOKUP($AZ160,仮想キートップ,キー位置),IF(COUNTA($AT160:$AT$352)&gt;1,Y$17,Y$18)),_xlfn.CONCAT(Y$4,Y$6,IF($AZ160=_xlfn.XLOOKUP($AZ160,仮想キートップ,入力キー),Y$7,Y$10),_xlfn.XLOOKUP($AZ160,仮想キートップ,入力コード),Y$13,$BI160,Y$14,_xlfn.XLOOKUP($AZ160,仮想キートップ,キー位置),Y$15,_xlfn.XLOOKUP($AZ160,仮想キートップ,キー位置),Y$17,IF($AZ160=_xlfn.XLOOKUP($AZ160,仮想キートップ,入力キー),Y$8,Y$9),_xlfn.XLOOKUP($AZ160,仮想キートップ,入力コード),Y$13,$BI160,Y$14,_xlfn.XLOOKUP($AZ160,仮想キートップ,キー位置),Y$16,_xlfn.XLOOKUP($AZ160,仮想キートップ,キー位置),Y$17,Y$5,IF($AZ160=_xlfn.XLOOKUP($AZ160,仮想キートップ,入力キー),Y$7,Y$10),_xlfn.XLOOKUP($AZ160,仮想キートップ,入力コード),Y$13,$BK160,Y$14,_xlfn.XLOOKUP($AZ160,仮想キートップ,キー位置),Y$15,_xlfn.XLOOKUP($AZ160,仮想キートップ,キー位置),Y$17,IF($AZ160=_xlfn.XLOOKUP($AZ160,仮想キートップ,入力キー),Y$12,Y$11),_xlfn.XLOOKUP($AZ160,仮想キートップ,入力コード),Y$13,$BK160,Y$14,_xlfn.XLOOKUP($AZ160,仮想キートップ,キー位置),Y$16,_xlfn.XLOOKUP($AZ160,仮想キートップ,キー位置),IF(COUNTA($AT160:$AT$352)&gt;1,Y$17,Y$18)))),"")</f>
        <v/>
      </c>
      <c r="Z160" s="325"/>
      <c r="AB160" s="28">
        <f t="shared" si="96"/>
        <v>3</v>
      </c>
      <c r="AC160" s="27" t="str">
        <f t="shared" si="97"/>
        <v>A</v>
      </c>
      <c r="AD160" s="27">
        <f t="shared" si="98"/>
        <v>1</v>
      </c>
      <c r="AE160" s="27">
        <f t="shared" si="99"/>
        <v>0</v>
      </c>
      <c r="AF160" s="34">
        <f t="shared" si="100"/>
        <v>26388279197696</v>
      </c>
      <c r="AG160" s="203">
        <f t="shared" si="101"/>
        <v>0</v>
      </c>
      <c r="AH160" s="90"/>
      <c r="AI160" s="466">
        <f t="shared" si="102"/>
        <v>26388279066624</v>
      </c>
      <c r="AJ160" s="57" t="str">
        <f t="shared" si="103"/>
        <v/>
      </c>
      <c r="AK160" s="58">
        <f t="shared" si="104"/>
        <v>0</v>
      </c>
      <c r="AL160" s="56">
        <f t="shared" si="105"/>
        <v>8796093153280</v>
      </c>
      <c r="AM160" s="57" t="str">
        <f t="shared" si="106"/>
        <v/>
      </c>
      <c r="AN160" s="55">
        <f t="shared" si="107"/>
        <v>0</v>
      </c>
      <c r="AO160" s="466">
        <f t="shared" si="108"/>
        <v>17592186175488</v>
      </c>
      <c r="AP160" s="57" t="str">
        <f t="shared" si="109"/>
        <v/>
      </c>
      <c r="AQ160" s="58">
        <f t="shared" si="110"/>
        <v>0</v>
      </c>
      <c r="AR160" s="90"/>
      <c r="AS160" s="131">
        <v>437</v>
      </c>
      <c r="AT160" s="4" t="s">
        <v>296</v>
      </c>
      <c r="AU160" s="389"/>
      <c r="AV160" s="389"/>
      <c r="AW160" s="13"/>
      <c r="AX160" s="4" t="s">
        <v>296</v>
      </c>
      <c r="AY160" s="16"/>
      <c r="AZ160" s="16" t="s">
        <v>96</v>
      </c>
      <c r="BA160" s="16" t="s">
        <v>98</v>
      </c>
      <c r="BB160" s="115" t="s">
        <v>31</v>
      </c>
      <c r="BC160" s="26"/>
      <c r="BD160" s="6" t="s">
        <v>352</v>
      </c>
      <c r="BE160" s="7" t="s">
        <v>353</v>
      </c>
      <c r="BF160" s="15" t="s">
        <v>1009</v>
      </c>
      <c r="BG160" s="140" t="str">
        <f t="shared" si="111"/>
        <v>{"key_code":"z","modifiers":["shift","option"]},{"key_code":"b","modifiers":["shift","option"]},{"key_code":"2"},{"key_code":"5"},{"key_code":"c"},{"key_code":"b"},{"key_code":"lang1"}</v>
      </c>
      <c r="BH160" s="98" t="s">
        <v>1134</v>
      </c>
      <c r="BI160" s="140" t="str">
        <f t="shared" si="112"/>
        <v>{"key_code":"z","modifiers":["shift","option"]},{"key_code":"b","modifiers":["shift","option"]},{"key_code":"2"},{"key_code":"5"},{"key_code":"c"},{"key_code":"b"},{"key_code":"lang2"}</v>
      </c>
      <c r="BJ160" s="370"/>
      <c r="BK160" s="371"/>
    </row>
    <row r="161" spans="1:63" ht="42">
      <c r="A161" s="328"/>
      <c r="B161" s="329"/>
      <c r="C161" s="338"/>
      <c r="D161" s="339"/>
      <c r="E161" s="334"/>
      <c r="F161" s="233" t="str">
        <f t="shared" si="113"/>
        <v>{"description":"な, ん &amp; ろ → ▶+Page","conditions":[{"type":"variable_if","name":"USC","value":2},{"type":"variable_unless","name":"KC_M","value":0},{"type":"variable_unless","name":"KC_COMM","value":0}],"from":{"key_code":"a","modifiers":{"optional":["caps_lock"]}},"to":[{"key_code":"delete_or_backspace"},{"key_code":"delete_or_backspace"},{"key_code":"page_up","modifiers":["shift"]},{"set_variable":{"name":"KC_A","value":1}},{"set_variable":{"name":"USC","value":0}}],"to_after_key_up":[{"set_variable":{"name":"KC_A","value":0}}],"type":"basic"},{"conditions":[{"type":"variable_unless","name":"USC","value":0},{"type":"variable_unless","name":"KC_M","value":0},{"type":"variable_unless","name":"KC_COMM","value":0}],"from":{"key_code":"a","modifiers":{"optional":["caps_lock"]}},"to":[{"key_code":"delete_or_backspace"},{"key_code":"page_up","modifiers":["shift"]},{"set_variable":{"name":"KC_A","value":1}},{"set_variable":{"name":"USC","value":0}}],"to_after_key_up":[{"set_variable":{"name":"KC_A","value":0}}],"type":"basic"},{"conditions":[{"type":"variable_unless","name":"KC_M","value":0},{"type":"variable_unless","name":"KC_COMM","value":0}],"from":{"key_code":"a","modifiers":{"optional":["caps_lock"]}},"to":[{"key_code":"page_up","modifiers":["shift"]},{"set_variable":{"name":"KC_A","value":1}},{"set_variable":{"name":"USC","value":0}}],"to_after_key_up":[{"set_variable":{"name":"KC_A","value":0}}],"type":"basic"},</v>
      </c>
      <c r="G161" s="101" t="str">
        <f t="shared" si="114"/>
        <v>{"conditions":[{"type":"variable_if","name":"USC","value":2},{"type":"variable_unless","name":"KC_M","value":0},{"type":"variable_unless","name":"KC_A","value":0}],"from":{"key_code":"comma","modifiers":{"optional":["caps_lock"]}},"to":[{"key_code":"delete_or_backspace"},{"key_code":"delete_or_backspace"},{"key_code":"page_up","modifiers":["shift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A","value":0}],"from":{"key_code":"comma","modifiers":{"optional":["caps_lock"]}},"to":[{"key_code":"delete_or_backspace"},{"key_code":"page_up","modifiers":["shift"]},{"set_variable":{"name":"KC_COMM","value":1}},{"set_variable":{"name":"USC","value":0}}],"to_after_key_up":[{"set_variable":{"name":"KC_COMM","value":0}}],"type":"basic"},{"conditions":[{"type":"variable_unless","name":"KC_M","value":0},{"type":"variable_unless","name":"KC_A","value":0}],"from":{"key_code":"comma","modifiers":{"optional":["caps_lock"]}},"to":[{"key_code":"page_up","modifiers":["shift"]},{"set_variable":{"name":"KC_COMM","value":1}},{"set_variable":{"name":"USC","value":0}}],"to_after_key_up":[{"set_variable":{"name":"KC_COMM","value":0}}],"type":"basic"},</v>
      </c>
      <c r="H161" s="101" t="str">
        <f t="shared" si="115"/>
        <v>{"conditions":[{"type":"variable_if","name":"USC","value":2},{"type":"variable_unless","name":"KC_COMM","value":0},{"type":"variable_unless","name":"KC_A","value":0}],"from":{"key_code":"m","modifiers":{"optional":["caps_lock"]}},"to":[{"key_code":"delete_or_backspace"},{"key_code":"delete_or_backspace"},{"key_code":"page_up","modifiers":["shift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A","value":0}],"from":{"key_code":"m","modifiers":{"optional":["caps_lock"]}},"to":[{"key_code":"delete_or_backspace"},{"key_code":"page_up","modifiers":["shift"]},{"set_variable":{"name":"KC_M","value":1}},{"set_variable":{"name":"USC","value":0}}],"to_after_key_up":[{"set_variable":{"name":"KC_M","value":0}}],"type":"basic"},{"conditions":[{"type":"variable_unless","name":"KC_COMM","value":0},{"type":"variable_unless","name":"KC_A","value":0}],"from":{"key_code":"m","modifiers":{"optional":["caps_lock"]}},"to":[{"key_code":"page_up","modifiers":["shift"]},{"set_variable":{"name":"KC_M","value":1}},{"set_variable":{"name":"USC","value":0}}],"to_after_key_up":[{"set_variable":{"name":"KC_M","value":0}}],"type":"basic"},</v>
      </c>
      <c r="I161" s="101" t="str">
        <f t="shared" si="116"/>
        <v/>
      </c>
      <c r="J161" s="101" t="str">
        <f t="shared" si="117"/>
        <v/>
      </c>
      <c r="K161" s="101" t="str">
        <f t="shared" si="118"/>
        <v/>
      </c>
      <c r="L161" s="101" t="str">
        <f t="shared" si="119"/>
        <v/>
      </c>
      <c r="M161" s="101" t="str">
        <f t="shared" si="120"/>
        <v/>
      </c>
      <c r="N161" s="101" t="str">
        <f t="shared" si="121"/>
        <v/>
      </c>
      <c r="O161" s="101" t="str">
        <f t="shared" si="122"/>
        <v/>
      </c>
      <c r="P161" s="101" t="str">
        <f t="shared" si="123"/>
        <v/>
      </c>
      <c r="Q161" s="101" t="str">
        <f t="shared" si="124"/>
        <v/>
      </c>
      <c r="R161" s="101" t="str">
        <f t="shared" si="125"/>
        <v/>
      </c>
      <c r="S161" s="101" t="str">
        <f t="shared" si="126"/>
        <v/>
      </c>
      <c r="T161" s="101" t="str">
        <f t="shared" si="127"/>
        <v/>
      </c>
      <c r="U161" s="329"/>
      <c r="V161" s="107" t="str">
        <f t="shared" si="128"/>
        <v/>
      </c>
      <c r="W161" s="101" t="str">
        <f t="shared" si="129"/>
        <v/>
      </c>
      <c r="X161" s="101" t="str">
        <f t="shared" si="130"/>
        <v/>
      </c>
      <c r="Y161" s="108" t="str">
        <f>IF(AND($AT161&lt;&gt;"",$AB161=1),_xlfn.CONCAT(Y$3,PROPER(_xlfn.XLOOKUP($AZ161,入力キー,入力コード)),IF(OR($BK161="",$BK161=$BI161),_xlfn.CONCAT(Y$4,IF($AZ161=_xlfn.XLOOKUP($AZ161,仮想キートップ,入力キー),Y$7,Y$10),_xlfn.XLOOKUP($AZ161,仮想キートップ,入力コード),Y$13,$BI161,Y$14,_xlfn.XLOOKUP($AZ161,仮想キートップ,キー位置),Y$15,_xlfn.XLOOKUP($AZ161,仮想キートップ,キー位置),Y$17,IF($AZ161=_xlfn.XLOOKUP($AZ161,仮想キートップ,入力キー),Y$12,Y$11),_xlfn.XLOOKUP($AZ161,仮想キートップ,入力コード),Y$13,$BI161,Y$14,_xlfn.XLOOKUP($AZ161,仮想キートップ,キー位置),Y$16,_xlfn.XLOOKUP($AZ161,仮想キートップ,キー位置),IF(COUNTA($AT161:$AT$352)&gt;1,Y$17,Y$18)),_xlfn.CONCAT(Y$4,Y$6,IF($AZ161=_xlfn.XLOOKUP($AZ161,仮想キートップ,入力キー),Y$7,Y$10),_xlfn.XLOOKUP($AZ161,仮想キートップ,入力コード),Y$13,$BI161,Y$14,_xlfn.XLOOKUP($AZ161,仮想キートップ,キー位置),Y$15,_xlfn.XLOOKUP($AZ161,仮想キートップ,キー位置),Y$17,IF($AZ161=_xlfn.XLOOKUP($AZ161,仮想キートップ,入力キー),Y$8,Y$9),_xlfn.XLOOKUP($AZ161,仮想キートップ,入力コード),Y$13,$BI161,Y$14,_xlfn.XLOOKUP($AZ161,仮想キートップ,キー位置),Y$16,_xlfn.XLOOKUP($AZ161,仮想キートップ,キー位置),Y$17,Y$5,IF($AZ161=_xlfn.XLOOKUP($AZ161,仮想キートップ,入力キー),Y$7,Y$10),_xlfn.XLOOKUP($AZ161,仮想キートップ,入力コード),Y$13,$BK161,Y$14,_xlfn.XLOOKUP($AZ161,仮想キートップ,キー位置),Y$15,_xlfn.XLOOKUP($AZ161,仮想キートップ,キー位置),Y$17,IF($AZ161=_xlfn.XLOOKUP($AZ161,仮想キートップ,入力キー),Y$12,Y$11),_xlfn.XLOOKUP($AZ161,仮想キートップ,入力コード),Y$13,$BK161,Y$14,_xlfn.XLOOKUP($AZ161,仮想キートップ,キー位置),Y$16,_xlfn.XLOOKUP($AZ161,仮想キートップ,キー位置),IF(COUNTA($AT161:$AT$352)&gt;1,Y$17,Y$18)))),"")</f>
        <v/>
      </c>
      <c r="Z161" s="325"/>
      <c r="AB161" s="28">
        <f t="shared" si="96"/>
        <v>3</v>
      </c>
      <c r="AC161" s="27" t="str">
        <f t="shared" si="97"/>
        <v>A</v>
      </c>
      <c r="AD161" s="27">
        <f t="shared" si="98"/>
        <v>1</v>
      </c>
      <c r="AE161" s="27">
        <f t="shared" si="99"/>
        <v>0</v>
      </c>
      <c r="AF161" s="34">
        <f t="shared" si="100"/>
        <v>26388312621056</v>
      </c>
      <c r="AG161" s="203">
        <f t="shared" si="101"/>
        <v>0</v>
      </c>
      <c r="AH161" s="90"/>
      <c r="AI161" s="466">
        <f t="shared" si="102"/>
        <v>26388279066624</v>
      </c>
      <c r="AJ161" s="57" t="str">
        <f t="shared" si="103"/>
        <v/>
      </c>
      <c r="AK161" s="58">
        <f t="shared" si="104"/>
        <v>0</v>
      </c>
      <c r="AL161" s="56">
        <f t="shared" si="105"/>
        <v>8796126576640</v>
      </c>
      <c r="AM161" s="57" t="str">
        <f t="shared" si="106"/>
        <v/>
      </c>
      <c r="AN161" s="55">
        <f t="shared" si="107"/>
        <v>0</v>
      </c>
      <c r="AO161" s="466">
        <f t="shared" si="108"/>
        <v>17592219598848</v>
      </c>
      <c r="AP161" s="57" t="str">
        <f t="shared" si="109"/>
        <v/>
      </c>
      <c r="AQ161" s="58">
        <f t="shared" si="110"/>
        <v>0</v>
      </c>
      <c r="AR161" s="90"/>
      <c r="AS161" s="131">
        <v>438</v>
      </c>
      <c r="AT161" s="4" t="s">
        <v>296</v>
      </c>
      <c r="AU161" s="389"/>
      <c r="AV161" s="389"/>
      <c r="AW161" s="13"/>
      <c r="AX161" s="4" t="s">
        <v>296</v>
      </c>
      <c r="AY161" s="16"/>
      <c r="AZ161" s="16" t="s">
        <v>96</v>
      </c>
      <c r="BA161" s="16" t="s">
        <v>98</v>
      </c>
      <c r="BB161" s="115" t="s">
        <v>56</v>
      </c>
      <c r="BC161" s="26"/>
      <c r="BD161" s="6" t="s">
        <v>1063</v>
      </c>
      <c r="BE161" s="7" t="s">
        <v>1061</v>
      </c>
      <c r="BF161" s="15" t="s">
        <v>1062</v>
      </c>
      <c r="BG161" s="140" t="str">
        <f t="shared" si="111"/>
        <v>{"key_code":"page_up","modifiers":["shift"]}</v>
      </c>
      <c r="BH161" s="98"/>
      <c r="BI161" s="140" t="str">
        <f t="shared" si="112"/>
        <v>{"key_code":"page_up","modifiers":["shift"]}</v>
      </c>
      <c r="BJ161" s="370"/>
      <c r="BK161" s="371"/>
    </row>
    <row r="162" spans="1:63" ht="168">
      <c r="A162" s="328"/>
      <c r="B162" s="329"/>
      <c r="C162" s="338"/>
      <c r="D162" s="339"/>
      <c r="E162" s="334"/>
      <c r="F162" s="233" t="str">
        <f t="shared" si="113"/>
        <v>{"description":"な, ん &amp; け → +（）","conditions":[{"type":"keyboard_type_if","keyboard_types":["jis"]},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s","modifiers":{"optional":["caps_lock"]}},"to":[{"key_code":"delete_or_backspace"},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keyboard_type_if","keyboard_types":["jis"]},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s","modifiers":{"optional":["caps_lock"]}},"to":[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keyboard_type_if","keyboard_types":["jis"]},{"type":"variable_unless","name":"KC_M","value":0},{"type":"variable_unless","name":"KC_COMM","value":0},{"input_sources":[{"language":"ja"}],"type":"input_source_if"},{"input_sources":[{"input_mode_id":"Roman$"}],"type":"input_source_unless"}],"from":{"key_code":"s","modifiers":{"optional":["caps_lock"]}},"to":[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s","modifiers":{"optional":["caps_lock"]}},"to":[{"key_code":"delete_or_backspace"},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s","modifiers":{"optional":["caps_lock"]}},"to":[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s","modifiers":{"optional":["caps_lock"]}},"to":[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</v>
      </c>
      <c r="G162" s="101" t="str">
        <f t="shared" si="114"/>
        <v>{"conditions":[{"type":"keyboard_type_if","keyboard_types":["jis"]},{"type":"variable_if","name":"USC","value":2},{"type":"variable_unless","name":"KC_M","value":0},{"type":"variable_unless","name":"KC_S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USC","value":0},{"type":"variable_unless","name":"KC_M","value":0},{"type":"variable_unless","name":"KC_S","value":0},{"input_sources":[{"language":"ja"}],"type":"input_source_if"},{"input_sources":[{"input_mode_id":"Roman$"}],"type":"input_source_unless"}],"from":{"key_code":"comma","modifiers":{"optional":["caps_lock"]}},"to":[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KC_M","value":0},{"type":"variable_unless","name":"KC_S","value":0},{"input_sources":[{"language":"ja"}],"type":"input_source_if"},{"input_sources":[{"input_mode_id":"Roman$"}],"type":"input_source_unless"}],"from":{"key_code":"comma","modifiers":{"optional":["caps_lock"]}},"to":[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if","name":"USC","value":2},{"type":"variable_unless","name":"KC_M","value":0},{"type":"variable_unless","name":"KC_S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S","value":0},{"input_sources":[{"language":"ja"}],"type":"input_source_if"},{"input_sources":[{"input_mode_id":"Roman$"}],"type":"input_source_unless"}],"from":{"key_code":"comma","modifiers":{"optional":["caps_lock"]}},"to":[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KC_M","value":0},{"type":"variable_unless","name":"KC_S","value":0},{"input_sources":[{"language":"ja"}],"type":"input_source_if"},{"input_sources":[{"input_mode_id":"Roman$"}],"type":"input_source_unless"}],"from":{"key_code":"comma","modifiers":{"optional":["caps_lock"]}},"to":[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</v>
      </c>
      <c r="H162" s="101" t="str">
        <f t="shared" si="115"/>
        <v>{"conditions":[{"type":"keyboard_type_if","keyboard_types":["jis"]},{"type":"variable_if","name":"USC","value":2},{"type":"variable_unless","name":"KC_COMM","value":0},{"type":"variable_unless","name":"KC_S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USC","value":0},{"type":"variable_unless","name":"KC_COMM","value":0},{"type":"variable_unless","name":"KC_S","value":0},{"input_sources":[{"language":"ja"}],"type":"input_source_if"},{"input_sources":[{"input_mode_id":"Roman$"}],"type":"input_source_unless"}],"from":{"key_code":"m","modifiers":{"optional":["caps_lock"]}},"to":[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KC_COMM","value":0},{"type":"variable_unless","name":"KC_S","value":0},{"input_sources":[{"language":"ja"}],"type":"input_source_if"},{"input_sources":[{"input_mode_id":"Roman$"}],"type":"input_source_unless"}],"from":{"key_code":"m","modifiers":{"optional":["caps_lock"]}},"to":[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if","name":"USC","value":2},{"type":"variable_unless","name":"KC_COMM","value":0},{"type":"variable_unless","name":"KC_S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S","value":0},{"input_sources":[{"language":"ja"}],"type":"input_source_if"},{"input_sources":[{"input_mode_id":"Roman$"}],"type":"input_source_unless"}],"from":{"key_code":"m","modifiers":{"optional":["caps_lock"]}},"to":[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KC_COMM","value":0},{"type":"variable_unless","name":"KC_S","value":0},{"input_sources":[{"language":"ja"}],"type":"input_source_if"},{"input_sources":[{"input_mode_id":"Roman$"}],"type":"input_source_unless"}],"from":{"key_code":"m","modifiers":{"optional":["caps_lock"]}},"to":[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</v>
      </c>
      <c r="I162" s="101" t="str">
        <f t="shared" si="116"/>
        <v/>
      </c>
      <c r="J162" s="101" t="str">
        <f t="shared" si="117"/>
        <v/>
      </c>
      <c r="K162" s="101" t="str">
        <f t="shared" si="118"/>
        <v/>
      </c>
      <c r="L162" s="101" t="str">
        <f t="shared" si="119"/>
        <v/>
      </c>
      <c r="M162" s="101" t="str">
        <f t="shared" si="120"/>
        <v/>
      </c>
      <c r="N162" s="101" t="str">
        <f t="shared" si="121"/>
        <v/>
      </c>
      <c r="O162" s="101" t="str">
        <f t="shared" si="122"/>
        <v/>
      </c>
      <c r="P162" s="101" t="str">
        <f t="shared" si="123"/>
        <v/>
      </c>
      <c r="Q162" s="101" t="str">
        <f t="shared" si="124"/>
        <v/>
      </c>
      <c r="R162" s="101" t="str">
        <f t="shared" si="125"/>
        <v/>
      </c>
      <c r="S162" s="101" t="str">
        <f t="shared" si="126"/>
        <v/>
      </c>
      <c r="T162" s="101" t="str">
        <f t="shared" si="127"/>
        <v/>
      </c>
      <c r="U162" s="329"/>
      <c r="V162" s="107" t="str">
        <f t="shared" si="128"/>
        <v>{"description":"[英数] M, Comma &amp; S → +（）","conditions":[{"type":"keyboard_type_if","keyboard_types":["jis"]},{"type":"variable_if","name":"USC","value":2},{"type":"variable_unless","name":"KC_M","value":0},{"type":"variable_unless","name":"KC_COMM","value":0}],"from":{"key_code":"s","modifiers":{"optional":["caps_lock"]}},"to":[{"key_code":"delete_or_backspace"},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keyboard_type_if","keyboard_types":["jis"]},{"type":"variable_unless","name":"USC","value":0},{"type":"variable_unless","name":"KC_M","value":0},{"type":"variable_unless","name":"KC_COMM","value":0}],"from":{"key_code":"s","modifiers":{"optional":["caps_lock"]}},"to":[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keyboard_type_if","keyboard_types":["jis"]},{"type":"variable_unless","name":"KC_M","value":0},{"type":"variable_unless","name":"KC_COMM","value":0}],"from":{"key_code":"s","modifiers":{"optional":["caps_lock"]}},"to":[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variable_if","name":"USC","value":2},{"type":"variable_unless","name":"KC_M","value":0},{"type":"variable_unless","name":"KC_COMM","value":0}],"from":{"key_code":"s","modifiers":{"optional":["caps_lock"]}},"to":[{"key_code":"delete_or_backspace"},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variable_unless","name":"USC","value":0},{"type":"variable_unless","name":"KC_M","value":0},{"type":"variable_unless","name":"KC_COMM","value":0}],"from":{"key_code":"s","modifiers":{"optional":["caps_lock"]}},"to":[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variable_unless","name":"KC_M","value":0},{"type":"variable_unless","name":"KC_COMM","value":0}],"from":{"key_code":"s","modifiers":{"optional":["caps_lock"]}},"to":[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</v>
      </c>
      <c r="W162" s="101" t="str">
        <f t="shared" si="129"/>
        <v>{"conditions":[{"type":"keyboard_type_if","keyboard_types":["jis"]},{"type":"variable_if","name":"USC","value":2},{"type":"variable_unless","name":"KC_M","value":0},{"type":"variable_unless","name":"KC_S","value":0}],"from":{"key_code":"comma","modifiers":{"optional":["caps_lock"]}},"to":[{"key_code":"delete_or_backspace"},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USC","value":0},{"type":"variable_unless","name":"KC_M","value":0},{"type":"variable_unless","name":"KC_S","value":0}],"from":{"key_code":"comma","modifiers":{"optional":["caps_lock"]}},"to":[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KC_M","value":0},{"type":"variable_unless","name":"KC_S","value":0}],"from":{"key_code":"comma","modifiers":{"optional":["caps_lock"]}},"to":[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if","name":"USC","value":2},{"type":"variable_unless","name":"KC_M","value":0},{"type":"variable_unless","name":"KC_S","value":0}],"from":{"key_code":"comma","modifiers":{"optional":["caps_lock"]}},"to":[{"key_code":"delete_or_backspace"},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S","value":0}],"from":{"key_code":"comma","modifiers":{"optional":["caps_lock"]}},"to":[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KC_M","value":0},{"type":"variable_unless","name":"KC_S","value":0}],"from":{"key_code":"comma","modifiers":{"optional":["caps_lock"]}},"to":[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</v>
      </c>
      <c r="X162" s="101" t="str">
        <f t="shared" si="130"/>
        <v>{"conditions":[{"type":"keyboard_type_if","keyboard_types":["jis"]},{"type":"variable_if","name":"USC","value":2},{"type":"variable_unless","name":"KC_COMM","value":0},{"type":"variable_unless","name":"KC_S","value":0}],"from":{"key_code":"m","modifiers":{"optional":["caps_lock"]}},"to":[{"key_code":"delete_or_backspace"},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USC","value":0},{"type":"variable_unless","name":"KC_COMM","value":0},{"type":"variable_unless","name":"KC_S","value":0}],"from":{"key_code":"m","modifiers":{"optional":["caps_lock"]}},"to":[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KC_COMM","value":0},{"type":"variable_unless","name":"KC_S","value":0}],"from":{"key_code":"m","modifiers":{"optional":["caps_lock"]}},"to":[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if","name":"USC","value":2},{"type":"variable_unless","name":"KC_COMM","value":0},{"type":"variable_unless","name":"KC_S","value":0}],"from":{"key_code":"m","modifiers":{"optional":["caps_lock"]}},"to":[{"key_code":"delete_or_backspace"},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S","value":0}],"from":{"key_code":"m","modifiers":{"optional":["caps_lock"]}},"to":[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KC_COMM","value":0},{"type":"variable_unless","name":"KC_S","value":0}],"from":{"key_code":"m","modifiers":{"optional":["caps_lock"]}},"to":[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</v>
      </c>
      <c r="Y162" s="108" t="str">
        <f>IF(AND($AT162&lt;&gt;"",$AB162=1),_xlfn.CONCAT(Y$3,PROPER(_xlfn.XLOOKUP($AZ162,入力キー,入力コード)),IF(OR($BK162="",$BK162=$BI162),_xlfn.CONCAT(Y$4,IF($AZ162=_xlfn.XLOOKUP($AZ162,仮想キートップ,入力キー),Y$7,Y$10),_xlfn.XLOOKUP($AZ162,仮想キートップ,入力コード),Y$13,$BI162,Y$14,_xlfn.XLOOKUP($AZ162,仮想キートップ,キー位置),Y$15,_xlfn.XLOOKUP($AZ162,仮想キートップ,キー位置),Y$17,IF($AZ162=_xlfn.XLOOKUP($AZ162,仮想キートップ,入力キー),Y$12,Y$11),_xlfn.XLOOKUP($AZ162,仮想キートップ,入力コード),Y$13,$BI162,Y$14,_xlfn.XLOOKUP($AZ162,仮想キートップ,キー位置),Y$16,_xlfn.XLOOKUP($AZ162,仮想キートップ,キー位置),IF(COUNTA($AT162:$AT$352)&gt;1,Y$17,Y$18)),_xlfn.CONCAT(Y$4,Y$6,IF($AZ162=_xlfn.XLOOKUP($AZ162,仮想キートップ,入力キー),Y$7,Y$10),_xlfn.XLOOKUP($AZ162,仮想キートップ,入力コード),Y$13,$BI162,Y$14,_xlfn.XLOOKUP($AZ162,仮想キートップ,キー位置),Y$15,_xlfn.XLOOKUP($AZ162,仮想キートップ,キー位置),Y$17,IF($AZ162=_xlfn.XLOOKUP($AZ162,仮想キートップ,入力キー),Y$8,Y$9),_xlfn.XLOOKUP($AZ162,仮想キートップ,入力コード),Y$13,$BI162,Y$14,_xlfn.XLOOKUP($AZ162,仮想キートップ,キー位置),Y$16,_xlfn.XLOOKUP($AZ162,仮想キートップ,キー位置),Y$17,Y$5,IF($AZ162=_xlfn.XLOOKUP($AZ162,仮想キートップ,入力キー),Y$7,Y$10),_xlfn.XLOOKUP($AZ162,仮想キートップ,入力コード),Y$13,$BK162,Y$14,_xlfn.XLOOKUP($AZ162,仮想キートップ,キー位置),Y$15,_xlfn.XLOOKUP($AZ162,仮想キートップ,キー位置),Y$17,IF($AZ162=_xlfn.XLOOKUP($AZ162,仮想キートップ,入力キー),Y$12,Y$11),_xlfn.XLOOKUP($AZ162,仮想キートップ,入力コード),Y$13,$BK162,Y$14,_xlfn.XLOOKUP($AZ162,仮想キートップ,キー位置),Y$16,_xlfn.XLOOKUP($AZ162,仮想キートップ,キー位置),IF(COUNTA($AT162:$AT$352)&gt;1,Y$17,Y$18)))),"")</f>
        <v/>
      </c>
      <c r="Z162" s="325"/>
      <c r="AB162" s="28">
        <f t="shared" si="96"/>
        <v>3</v>
      </c>
      <c r="AC162" s="27" t="str">
        <f t="shared" si="97"/>
        <v>A</v>
      </c>
      <c r="AD162" s="27">
        <f t="shared" si="98"/>
        <v>1</v>
      </c>
      <c r="AE162" s="27">
        <f t="shared" si="99"/>
        <v>0</v>
      </c>
      <c r="AF162" s="34">
        <f t="shared" si="100"/>
        <v>26388346175488</v>
      </c>
      <c r="AG162" s="203">
        <f t="shared" si="101"/>
        <v>0</v>
      </c>
      <c r="AH162" s="90"/>
      <c r="AI162" s="466">
        <f t="shared" si="102"/>
        <v>26388279066624</v>
      </c>
      <c r="AJ162" s="57" t="str">
        <f t="shared" si="103"/>
        <v/>
      </c>
      <c r="AK162" s="58">
        <f t="shared" si="104"/>
        <v>0</v>
      </c>
      <c r="AL162" s="56">
        <f t="shared" si="105"/>
        <v>8796160131072</v>
      </c>
      <c r="AM162" s="57" t="str">
        <f t="shared" si="106"/>
        <v/>
      </c>
      <c r="AN162" s="55">
        <f t="shared" si="107"/>
        <v>0</v>
      </c>
      <c r="AO162" s="466">
        <f t="shared" si="108"/>
        <v>17592253153280</v>
      </c>
      <c r="AP162" s="57" t="str">
        <f t="shared" si="109"/>
        <v/>
      </c>
      <c r="AQ162" s="58">
        <f t="shared" si="110"/>
        <v>0</v>
      </c>
      <c r="AR162" s="90"/>
      <c r="AS162" s="131">
        <v>439</v>
      </c>
      <c r="AT162" s="4" t="s">
        <v>296</v>
      </c>
      <c r="AU162" s="389"/>
      <c r="AV162" s="389"/>
      <c r="AW162" s="13"/>
      <c r="AX162" s="4" t="s">
        <v>296</v>
      </c>
      <c r="AY162" s="16"/>
      <c r="AZ162" s="16" t="s">
        <v>96</v>
      </c>
      <c r="BA162" s="16" t="s">
        <v>98</v>
      </c>
      <c r="BB162" s="115" t="s">
        <v>58</v>
      </c>
      <c r="BC162" s="26"/>
      <c r="BD162" s="6" t="s">
        <v>1101</v>
      </c>
      <c r="BE162" s="7" t="s">
        <v>1115</v>
      </c>
      <c r="BF162" s="15" t="s">
        <v>1121</v>
      </c>
      <c r="BG162" s="140" t="str">
        <f t="shared" si="111"/>
        <v>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</v>
      </c>
      <c r="BH162" s="98" t="s">
        <v>1122</v>
      </c>
      <c r="BI162" s="140" t="str">
        <f t="shared" si="112"/>
        <v>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</v>
      </c>
      <c r="BJ162" s="370" t="s">
        <v>1123</v>
      </c>
      <c r="BK162" s="371" t="s">
        <v>1124</v>
      </c>
    </row>
    <row r="163" spans="1:63" ht="63">
      <c r="A163" s="328"/>
      <c r="B163" s="329"/>
      <c r="C163" s="338"/>
      <c r="D163" s="339"/>
      <c r="E163" s="334"/>
      <c r="F163" s="233" t="str">
        <f t="shared" si="113"/>
        <v>{"description":"な, ん &amp; と → □□□",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d","modifiers":{"optional":["caps_lock"]}},"to":[{"key_code":"delete_or_backspace"},{"key_code":"delete_or_backspace"},{"key_code":"z","modifiers":["shift","option"]},{"key_code":"spacebar"},{"key_code":"spacebar"},{"key_code":"spacebar"},{"set_variable":{"name":"KC_D","value":1}},{"set_variable":{"name":"USC","value":0}}],"to_after_key_up":[{"set_variable":{"name":"KC_D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d","modifiers":{"optional":["caps_lock"]}},"to":[{"key_code":"delete_or_backspace"},{"key_code":"z","modifiers":["shift","option"]},{"key_code":"spacebar"},{"key_code":"spacebar"},{"key_code":"spacebar"},{"set_variable":{"name":"KC_D","value":1}},{"set_variable":{"name":"USC","value":0}}],"to_after_key_up":[{"set_variable":{"name":"KC_D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d","modifiers":{"optional":["caps_lock"]}},"to":[{"key_code":"z","modifiers":["shift","option"]},{"key_code":"spacebar"},{"key_code":"spacebar"},{"key_code":"spacebar"},{"set_variable":{"name":"KC_D","value":1}},{"set_variable":{"name":"USC","value":0}}],"to_after_key_up":[{"set_variable":{"name":"KC_D","value":0}}],"type":"basic"},</v>
      </c>
      <c r="G163" s="101" t="str">
        <f t="shared" si="114"/>
        <v>{"conditions":[{"type":"variable_if","name":"USC","value":2},{"type":"variable_unless","name":"KC_M","value":0},{"type":"variable_unless","name":"KC_D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z","modifiers":["shift","option"]},{"key_code":"spacebar"},{"key_code":"spacebar"},{"key_code":"spacebar"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D","value":0},{"input_sources":[{"language":"ja"}],"type":"input_source_if"},{"input_sources":[{"input_mode_id":"Roman$"}],"type":"input_source_unless"}],"from":{"key_code":"comma","modifiers":{"optional":["caps_lock"]}},"to":[{"key_code":"delete_or_backspace"},{"key_code":"z","modifiers":["shift","option"]},{"key_code":"spacebar"},{"key_code":"spacebar"},{"key_code":"spacebar"},{"set_variable":{"name":"KC_COMM","value":1}},{"set_variable":{"name":"USC","value":0}}],"to_after_key_up":[{"set_variable":{"name":"KC_COMM","value":0}}],"type":"basic"},{"conditions":[{"type":"variable_unless","name":"KC_M","value":0},{"type":"variable_unless","name":"KC_D","value":0},{"input_sources":[{"language":"ja"}],"type":"input_source_if"},{"input_sources":[{"input_mode_id":"Roman$"}],"type":"input_source_unless"}],"from":{"key_code":"comma","modifiers":{"optional":["caps_lock"]}},"to":[{"key_code":"z","modifiers":["shift","option"]},{"key_code":"spacebar"},{"key_code":"spacebar"},{"key_code":"spacebar"},{"set_variable":{"name":"KC_COMM","value":1}},{"set_variable":{"name":"USC","value":0}}],"to_after_key_up":[{"set_variable":{"name":"KC_COMM","value":0}}],"type":"basic"},</v>
      </c>
      <c r="H163" s="101" t="str">
        <f t="shared" si="115"/>
        <v>{"conditions":[{"type":"variable_if","name":"USC","value":2},{"type":"variable_unless","name":"KC_COMM","value":0},{"type":"variable_unless","name":"KC_D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z","modifiers":["shift","option"]},{"key_code":"spacebar"},{"key_code":"spacebar"},{"key_code":"spacebar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D","value":0},{"input_sources":[{"language":"ja"}],"type":"input_source_if"},{"input_sources":[{"input_mode_id":"Roman$"}],"type":"input_source_unless"}],"from":{"key_code":"m","modifiers":{"optional":["caps_lock"]}},"to":[{"key_code":"delete_or_backspace"},{"key_code":"z","modifiers":["shift","option"]},{"key_code":"spacebar"},{"key_code":"spacebar"},{"key_code":"spacebar"},{"set_variable":{"name":"KC_M","value":1}},{"set_variable":{"name":"USC","value":0}}],"to_after_key_up":[{"set_variable":{"name":"KC_M","value":0}}],"type":"basic"},{"conditions":[{"type":"variable_unless","name":"KC_COMM","value":0},{"type":"variable_unless","name":"KC_D","value":0},{"input_sources":[{"language":"ja"}],"type":"input_source_if"},{"input_sources":[{"input_mode_id":"Roman$"}],"type":"input_source_unless"}],"from":{"key_code":"m","modifiers":{"optional":["caps_lock"]}},"to":[{"key_code":"z","modifiers":["shift","option"]},{"key_code":"spacebar"},{"key_code":"spacebar"},{"key_code":"spacebar"},{"set_variable":{"name":"KC_M","value":1}},{"set_variable":{"name":"USC","value":0}}],"to_after_key_up":[{"set_variable":{"name":"KC_M","value":0}}],"type":"basic"},</v>
      </c>
      <c r="I163" s="101" t="str">
        <f t="shared" si="116"/>
        <v/>
      </c>
      <c r="J163" s="101" t="str">
        <f t="shared" si="117"/>
        <v/>
      </c>
      <c r="K163" s="101" t="str">
        <f t="shared" si="118"/>
        <v/>
      </c>
      <c r="L163" s="101" t="str">
        <f t="shared" si="119"/>
        <v/>
      </c>
      <c r="M163" s="101" t="str">
        <f t="shared" si="120"/>
        <v/>
      </c>
      <c r="N163" s="101" t="str">
        <f t="shared" si="121"/>
        <v/>
      </c>
      <c r="O163" s="101" t="str">
        <f t="shared" si="122"/>
        <v/>
      </c>
      <c r="P163" s="101" t="str">
        <f t="shared" si="123"/>
        <v/>
      </c>
      <c r="Q163" s="101" t="str">
        <f t="shared" si="124"/>
        <v/>
      </c>
      <c r="R163" s="101" t="str">
        <f t="shared" si="125"/>
        <v/>
      </c>
      <c r="S163" s="101" t="str">
        <f t="shared" si="126"/>
        <v/>
      </c>
      <c r="T163" s="101" t="str">
        <f t="shared" si="127"/>
        <v/>
      </c>
      <c r="U163" s="329"/>
      <c r="V163" s="107" t="str">
        <f t="shared" si="128"/>
        <v>{"description":"[英数] M, Comma &amp; D → □□□","conditions":[{"type":"variable_if","name":"USC","value":2},{"type":"variable_unless","name":"KC_M","value":0},{"type":"variable_unless","name":"KC_COMM","value":0}],"from":{"key_code":"d","modifiers":{"optional":["caps_lock"]}},"to":[{"key_code":"delete_or_backspace"},{"key_code":"delete_or_backspace"},{"key_code":"lang1"},{"key_code":"spacebar"},{"key_code":"spacebar"},{"key_code":"spacebar"},{"key_code":"lang2"},{"set_variable":{"name":"KC_D","value":1}},{"set_variable":{"name":"USC","value":0}}],"to_after_key_up":[{"set_variable":{"name":"KC_D","value":0}}],"type":"basic"},{"conditions":[{"type":"variable_unless","name":"USC","value":0},{"type":"variable_unless","name":"KC_M","value":0},{"type":"variable_unless","name":"KC_COMM","value":0}],"from":{"key_code":"d","modifiers":{"optional":["caps_lock"]}},"to":[{"key_code":"delete_or_backspace"},{"key_code":"lang1"},{"key_code":"spacebar"},{"key_code":"spacebar"},{"key_code":"spacebar"},{"key_code":"lang2"},{"set_variable":{"name":"KC_D","value":1}},{"set_variable":{"name":"USC","value":0}}],"to_after_key_up":[{"set_variable":{"name":"KC_D","value":0}}],"type":"basic"},{"conditions":[{"type":"variable_unless","name":"KC_M","value":0},{"type":"variable_unless","name":"KC_COMM","value":0}],"from":{"key_code":"d","modifiers":{"optional":["caps_lock"]}},"to":[{"key_code":"lang1"},{"key_code":"spacebar"},{"key_code":"spacebar"},{"key_code":"spacebar"},{"key_code":"lang2"},{"set_variable":{"name":"KC_D","value":1}},{"set_variable":{"name":"USC","value":0}}],"to_after_key_up":[{"set_variable":{"name":"KC_D","value":0}}],"type":"basic"},</v>
      </c>
      <c r="W163" s="101" t="str">
        <f t="shared" si="129"/>
        <v>{"conditions":[{"type":"variable_if","name":"USC","value":2},{"type":"variable_unless","name":"KC_M","value":0},{"type":"variable_unless","name":"KC_D","value":0}],"from":{"key_code":"comma","modifiers":{"optional":["caps_lock"]}},"to":[{"key_code":"delete_or_backspace"},{"key_code":"delete_or_backspace"},{"key_code":"lang1"},{"key_code":"spacebar"},{"key_code":"spacebar"},{"key_code":"spacebar"},{"key_code":"lang2"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D","value":0}],"from":{"key_code":"comma","modifiers":{"optional":["caps_lock"]}},"to":[{"key_code":"delete_or_backspace"},{"key_code":"lang1"},{"key_code":"spacebar"},{"key_code":"spacebar"},{"key_code":"spacebar"},{"key_code":"lang2"},{"set_variable":{"name":"KC_COMM","value":1}},{"set_variable":{"name":"USC","value":0}}],"to_after_key_up":[{"set_variable":{"name":"KC_COMM","value":0}}],"type":"basic"},{"conditions":[{"type":"variable_unless","name":"KC_M","value":0},{"type":"variable_unless","name":"KC_D","value":0}],"from":{"key_code":"comma","modifiers":{"optional":["caps_lock"]}},"to":[{"key_code":"lang1"},{"key_code":"spacebar"},{"key_code":"spacebar"},{"key_code":"spacebar"},{"key_code":"lang2"},{"set_variable":{"name":"KC_COMM","value":1}},{"set_variable":{"name":"USC","value":0}}],"to_after_key_up":[{"set_variable":{"name":"KC_COMM","value":0}}],"type":"basic"},</v>
      </c>
      <c r="X163" s="101" t="str">
        <f t="shared" si="130"/>
        <v>{"conditions":[{"type":"variable_if","name":"USC","value":2},{"type":"variable_unless","name":"KC_COMM","value":0},{"type":"variable_unless","name":"KC_D","value":0}],"from":{"key_code":"m","modifiers":{"optional":["caps_lock"]}},"to":[{"key_code":"delete_or_backspace"},{"key_code":"delete_or_backspace"},{"key_code":"lang1"},{"key_code":"spacebar"},{"key_code":"spacebar"},{"key_code":"spacebar"},{"key_code":"lang2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D","value":0}],"from":{"key_code":"m","modifiers":{"optional":["caps_lock"]}},"to":[{"key_code":"delete_or_backspace"},{"key_code":"lang1"},{"key_code":"spacebar"},{"key_code":"spacebar"},{"key_code":"spacebar"},{"key_code":"lang2"},{"set_variable":{"name":"KC_M","value":1}},{"set_variable":{"name":"USC","value":0}}],"to_after_key_up":[{"set_variable":{"name":"KC_M","value":0}}],"type":"basic"},{"conditions":[{"type":"variable_unless","name":"KC_COMM","value":0},{"type":"variable_unless","name":"KC_D","value":0}],"from":{"key_code":"m","modifiers":{"optional":["caps_lock"]}},"to":[{"key_code":"lang1"},{"key_code":"spacebar"},{"key_code":"spacebar"},{"key_code":"spacebar"},{"key_code":"lang2"},{"set_variable":{"name":"KC_M","value":1}},{"set_variable":{"name":"USC","value":0}}],"to_after_key_up":[{"set_variable":{"name":"KC_M","value":0}}],"type":"basic"},</v>
      </c>
      <c r="Y163" s="108" t="str">
        <f>IF(AND($AT163&lt;&gt;"",$AB163=1),_xlfn.CONCAT(Y$3,PROPER(_xlfn.XLOOKUP($AZ163,入力キー,入力コード)),IF(OR($BK163="",$BK163=$BI163),_xlfn.CONCAT(Y$4,IF($AZ163=_xlfn.XLOOKUP($AZ163,仮想キートップ,入力キー),Y$7,Y$10),_xlfn.XLOOKUP($AZ163,仮想キートップ,入力コード),Y$13,$BI163,Y$14,_xlfn.XLOOKUP($AZ163,仮想キートップ,キー位置),Y$15,_xlfn.XLOOKUP($AZ163,仮想キートップ,キー位置),Y$17,IF($AZ163=_xlfn.XLOOKUP($AZ163,仮想キートップ,入力キー),Y$12,Y$11),_xlfn.XLOOKUP($AZ163,仮想キートップ,入力コード),Y$13,$BI163,Y$14,_xlfn.XLOOKUP($AZ163,仮想キートップ,キー位置),Y$16,_xlfn.XLOOKUP($AZ163,仮想キートップ,キー位置),IF(COUNTA($AT163:$AT$352)&gt;1,Y$17,Y$18)),_xlfn.CONCAT(Y$4,Y$6,IF($AZ163=_xlfn.XLOOKUP($AZ163,仮想キートップ,入力キー),Y$7,Y$10),_xlfn.XLOOKUP($AZ163,仮想キートップ,入力コード),Y$13,$BI163,Y$14,_xlfn.XLOOKUP($AZ163,仮想キートップ,キー位置),Y$15,_xlfn.XLOOKUP($AZ163,仮想キートップ,キー位置),Y$17,IF($AZ163=_xlfn.XLOOKUP($AZ163,仮想キートップ,入力キー),Y$8,Y$9),_xlfn.XLOOKUP($AZ163,仮想キートップ,入力コード),Y$13,$BI163,Y$14,_xlfn.XLOOKUP($AZ163,仮想キートップ,キー位置),Y$16,_xlfn.XLOOKUP($AZ163,仮想キートップ,キー位置),Y$17,Y$5,IF($AZ163=_xlfn.XLOOKUP($AZ163,仮想キートップ,入力キー),Y$7,Y$10),_xlfn.XLOOKUP($AZ163,仮想キートップ,入力コード),Y$13,$BK163,Y$14,_xlfn.XLOOKUP($AZ163,仮想キートップ,キー位置),Y$15,_xlfn.XLOOKUP($AZ163,仮想キートップ,キー位置),Y$17,IF($AZ163=_xlfn.XLOOKUP($AZ163,仮想キートップ,入力キー),Y$12,Y$11),_xlfn.XLOOKUP($AZ163,仮想キートップ,入力コード),Y$13,$BK163,Y$14,_xlfn.XLOOKUP($AZ163,仮想キートップ,キー位置),Y$16,_xlfn.XLOOKUP($AZ163,仮想キートップ,キー位置),IF(COUNTA($AT163:$AT$352)&gt;1,Y$17,Y$18)))),"")</f>
        <v/>
      </c>
      <c r="Z163" s="325"/>
      <c r="AB163" s="28">
        <f t="shared" si="96"/>
        <v>3</v>
      </c>
      <c r="AC163" s="27" t="str">
        <f t="shared" si="97"/>
        <v>A</v>
      </c>
      <c r="AD163" s="27">
        <f t="shared" si="98"/>
        <v>1</v>
      </c>
      <c r="AE163" s="27">
        <f t="shared" si="99"/>
        <v>0</v>
      </c>
      <c r="AF163" s="34">
        <f t="shared" si="100"/>
        <v>26388413284352</v>
      </c>
      <c r="AG163" s="203">
        <f t="shared" si="101"/>
        <v>0</v>
      </c>
      <c r="AH163" s="90"/>
      <c r="AI163" s="466">
        <f t="shared" si="102"/>
        <v>26388279066624</v>
      </c>
      <c r="AJ163" s="57" t="str">
        <f t="shared" si="103"/>
        <v/>
      </c>
      <c r="AK163" s="58">
        <f t="shared" si="104"/>
        <v>0</v>
      </c>
      <c r="AL163" s="56">
        <f t="shared" si="105"/>
        <v>8796227239936</v>
      </c>
      <c r="AM163" s="57" t="str">
        <f t="shared" si="106"/>
        <v/>
      </c>
      <c r="AN163" s="55">
        <f t="shared" si="107"/>
        <v>0</v>
      </c>
      <c r="AO163" s="466">
        <f t="shared" si="108"/>
        <v>17592320262144</v>
      </c>
      <c r="AP163" s="57" t="str">
        <f t="shared" si="109"/>
        <v/>
      </c>
      <c r="AQ163" s="58">
        <f t="shared" si="110"/>
        <v>0</v>
      </c>
      <c r="AR163" s="90"/>
      <c r="AS163" s="131">
        <v>440</v>
      </c>
      <c r="AT163" s="4" t="s">
        <v>296</v>
      </c>
      <c r="AU163" s="389"/>
      <c r="AV163" s="389"/>
      <c r="AW163" s="13"/>
      <c r="AX163" s="4" t="s">
        <v>296</v>
      </c>
      <c r="AY163" s="16"/>
      <c r="AZ163" s="16" t="s">
        <v>96</v>
      </c>
      <c r="BA163" s="16" t="s">
        <v>98</v>
      </c>
      <c r="BB163" s="115" t="s">
        <v>60</v>
      </c>
      <c r="BC163" s="26"/>
      <c r="BD163" s="6" t="s">
        <v>1064</v>
      </c>
      <c r="BE163" s="7" t="s">
        <v>1065</v>
      </c>
      <c r="BF163" s="15" t="s">
        <v>1017</v>
      </c>
      <c r="BG163" s="140" t="str">
        <f t="shared" si="111"/>
        <v>{"key_code":"z","modifiers":["shift","option"]},{"key_code":"spacebar"},{"key_code":"spacebar"},{"key_code":"spacebar"}</v>
      </c>
      <c r="BH163" s="98" t="s">
        <v>1018</v>
      </c>
      <c r="BI163" s="140" t="str">
        <f t="shared" si="112"/>
        <v>{"key_code":"lang1"},{"key_code":"spacebar"},{"key_code":"spacebar"},{"key_code":"spacebar"},{"key_code":"lang2"}</v>
      </c>
      <c r="BJ163" s="370"/>
      <c r="BK163" s="371"/>
    </row>
    <row r="164" spans="1:63" ht="168">
      <c r="A164" s="328"/>
      <c r="B164" s="329"/>
      <c r="C164" s="338"/>
      <c r="D164" s="339"/>
      <c r="E164" s="334"/>
      <c r="F164" s="233" t="str">
        <f t="shared" si="113"/>
        <v>{"description":"な, ん &amp; か → +「」","conditions":[{"type":"keyboard_type_if","keyboard_types":["jis"]},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keyboard_type_if","keyboard_types":["jis"]},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f","modifiers":{"optional":["caps_lock"]}},"to":[{"key_code":"delete_or_backspace"},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keyboard_type_if","keyboard_types":["jis"]},{"type":"variable_unless","name":"KC_M","value":0},{"type":"variable_unless","name":"KC_COMM","value":0},{"input_sources":[{"language":"ja"}],"type":"input_source_if"},{"input_sources":[{"input_mode_id":"Roman$"}],"type":"input_source_unless"}],"from":{"key_code":"f","modifiers":{"optional":["caps_lock"]}},"to":[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f","modifiers":{"optional":["caps_lock"]}},"to":[{"key_code":"delete_or_backspace"},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f","modifiers":{"optional":["caps_lock"]}},"to":[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</v>
      </c>
      <c r="G164" s="101" t="str">
        <f t="shared" si="114"/>
        <v>{"conditions":[{"type":"keyboard_type_if","keyboard_types":["jis"]},{"type":"variable_if","name":"USC","value":2},{"type":"variable_unless","name":"KC_M","value":0},{"type":"variable_unless","name":"KC_F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USC","value":0},{"type":"variable_unless","name":"KC_M","value":0},{"type":"variable_unless","name":"KC_F","value":0},{"input_sources":[{"language":"ja"}],"type":"input_source_if"},{"input_sources":[{"input_mode_id":"Roman$"}],"type":"input_source_unless"}],"from":{"key_code":"comma","modifiers":{"optional":["caps_lock"]}},"to":[{"key_code":"delete_or_backspace"},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KC_M","value":0},{"type":"variable_unless","name":"KC_F","value":0},{"input_sources":[{"language":"ja"}],"type":"input_source_if"},{"input_sources":[{"input_mode_id":"Roman$"}],"type":"input_source_unless"}],"from":{"key_code":"comma","modifiers":{"optional":["caps_lock"]}},"to":[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if","name":"USC","value":2},{"type":"variable_unless","name":"KC_M","value":0},{"type":"variable_unless","name":"KC_F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F","value":0},{"input_sources":[{"language":"ja"}],"type":"input_source_if"},{"input_sources":[{"input_mode_id":"Roman$"}],"type":"input_source_unless"}],"from":{"key_code":"comma","modifiers":{"optional":["caps_lock"]}},"to":[{"key_code":"delete_or_backspace"},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KC_M","value":0},{"type":"variable_unless","name":"KC_F","value":0},{"input_sources":[{"language":"ja"}],"type":"input_source_if"},{"input_sources":[{"input_mode_id":"Roman$"}],"type":"input_source_unless"}],"from":{"key_code":"comma","modifiers":{"optional":["caps_lock"]}},"to":[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</v>
      </c>
      <c r="H164" s="101" t="str">
        <f t="shared" si="115"/>
        <v>{"conditions":[{"type":"keyboard_type_if","keyboard_types":["jis"]},{"type":"variable_if","name":"USC","value":2},{"type":"variable_unless","name":"KC_COMM","value":0},{"type":"variable_unless","name":"KC_F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USC","value":0},{"type":"variable_unless","name":"KC_COMM","value":0},{"type":"variable_unless","name":"KC_F","value":0},{"input_sources":[{"language":"ja"}],"type":"input_source_if"},{"input_sources":[{"input_mode_id":"Roman$"}],"type":"input_source_unless"}],"from":{"key_code":"m","modifiers":{"optional":["caps_lock"]}},"to":[{"key_code":"delete_or_backspace"},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KC_COMM","value":0},{"type":"variable_unless","name":"KC_F","value":0},{"input_sources":[{"language":"ja"}],"type":"input_source_if"},{"input_sources":[{"input_mode_id":"Roman$"}],"type":"input_source_unless"}],"from":{"key_code":"m","modifiers":{"optional":["caps_lock"]}},"to":[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if","name":"USC","value":2},{"type":"variable_unless","name":"KC_COMM","value":0},{"type":"variable_unless","name":"KC_F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F","value":0},{"input_sources":[{"language":"ja"}],"type":"input_source_if"},{"input_sources":[{"input_mode_id":"Roman$"}],"type":"input_source_unless"}],"from":{"key_code":"m","modifiers":{"optional":["caps_lock"]}},"to":[{"key_code":"delete_or_backspace"},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KC_COMM","value":0},{"type":"variable_unless","name":"KC_F","value":0},{"input_sources":[{"language":"ja"}],"type":"input_source_if"},{"input_sources":[{"input_mode_id":"Roman$"}],"type":"input_source_unless"}],"from":{"key_code":"m","modifiers":{"optional":["caps_lock"]}},"to":[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</v>
      </c>
      <c r="I164" s="101" t="str">
        <f t="shared" si="116"/>
        <v/>
      </c>
      <c r="J164" s="101" t="str">
        <f t="shared" si="117"/>
        <v/>
      </c>
      <c r="K164" s="101" t="str">
        <f t="shared" si="118"/>
        <v/>
      </c>
      <c r="L164" s="101" t="str">
        <f t="shared" si="119"/>
        <v/>
      </c>
      <c r="M164" s="101" t="str">
        <f t="shared" si="120"/>
        <v/>
      </c>
      <c r="N164" s="101" t="str">
        <f t="shared" si="121"/>
        <v/>
      </c>
      <c r="O164" s="101" t="str">
        <f t="shared" si="122"/>
        <v/>
      </c>
      <c r="P164" s="101" t="str">
        <f t="shared" si="123"/>
        <v/>
      </c>
      <c r="Q164" s="101" t="str">
        <f t="shared" si="124"/>
        <v/>
      </c>
      <c r="R164" s="101" t="str">
        <f t="shared" si="125"/>
        <v/>
      </c>
      <c r="S164" s="101" t="str">
        <f t="shared" si="126"/>
        <v/>
      </c>
      <c r="T164" s="101" t="str">
        <f t="shared" si="127"/>
        <v/>
      </c>
      <c r="U164" s="329"/>
      <c r="V164" s="107" t="str">
        <f t="shared" si="128"/>
        <v>{"description":"[英数] M, Comma &amp; F → +「」","conditions":[{"type":"keyboard_type_if","keyboard_types":["jis"]},{"type":"variable_if","name":"USC","value":2},{"type":"variable_unless","name":"KC_M","value":0},{"type":"variable_unless","name":"KC_COMM","value":0}],"from":{"key_code":"f","modifiers":{"optional":["caps_lock"]}},"to":[{"key_code":"delete_or_backspace"},{"key_code":"delete_or_backspace"},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keyboard_type_if","keyboard_types":["jis"]},{"type":"variable_unless","name":"USC","value":0},{"type":"variable_unless","name":"KC_M","value":0},{"type":"variable_unless","name":"KC_COMM","value":0}],"from":{"key_code":"f","modifiers":{"optional":["caps_lock"]}},"to":[{"key_code":"delete_or_backspace"},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keyboard_type_if","keyboard_types":["jis"]},{"type":"variable_unless","name":"KC_M","value":0},{"type":"variable_unless","name":"KC_COMM","value":0}],"from":{"key_code":"f","modifiers":{"optional":["caps_lock"]}},"to":[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variable_if","name":"USC","value":2},{"type":"variable_unless","name":"KC_M","value":0},{"type":"variable_unless","name":"KC_COMM","value":0}],"from":{"key_code":"f","modifiers":{"optional":["caps_lock"]}},"to":[{"key_code":"delete_or_backspace"},{"key_code":"delete_or_backspace"},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variable_unless","name":"USC","value":0},{"type":"variable_unless","name":"KC_M","value":0},{"type":"variable_unless","name":"KC_COMM","value":0}],"from":{"key_code":"f","modifiers":{"optional":["caps_lock"]}},"to":[{"key_code":"delete_or_backspace"},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variable_unless","name":"KC_M","value":0},{"type":"variable_unless","name":"KC_COMM","value":0}],"from":{"key_code":"f","modifiers":{"optional":["caps_lock"]}},"to":[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</v>
      </c>
      <c r="W164" s="101" t="str">
        <f t="shared" si="129"/>
        <v>{"conditions":[{"type":"keyboard_type_if","keyboard_types":["jis"]},{"type":"variable_if","name":"USC","value":2},{"type":"variable_unless","name":"KC_M","value":0},{"type":"variable_unless","name":"KC_F","value":0}],"from":{"key_code":"comma","modifiers":{"optional":["caps_lock"]}},"to":[{"key_code":"delete_or_backspace"},{"key_code":"delete_or_backspace"},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USC","value":0},{"type":"variable_unless","name":"KC_M","value":0},{"type":"variable_unless","name":"KC_F","value":0}],"from":{"key_code":"comma","modifiers":{"optional":["caps_lock"]}},"to":[{"key_code":"delete_or_backspace"},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KC_M","value":0},{"type":"variable_unless","name":"KC_F","value":0}],"from":{"key_code":"comma","modifiers":{"optional":["caps_lock"]}},"to":[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if","name":"USC","value":2},{"type":"variable_unless","name":"KC_M","value":0},{"type":"variable_unless","name":"KC_F","value":0}],"from":{"key_code":"comma","modifiers":{"optional":["caps_lock"]}},"to":[{"key_code":"delete_or_backspace"},{"key_code":"delete_or_backspace"},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F","value":0}],"from":{"key_code":"comma","modifiers":{"optional":["caps_lock"]}},"to":[{"key_code":"delete_or_backspace"},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KC_M","value":0},{"type":"variable_unless","name":"KC_F","value":0}],"from":{"key_code":"comma","modifiers":{"optional":["caps_lock"]}},"to":[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</v>
      </c>
      <c r="X164" s="101" t="str">
        <f t="shared" si="130"/>
        <v>{"conditions":[{"type":"keyboard_type_if","keyboard_types":["jis"]},{"type":"variable_if","name":"USC","value":2},{"type":"variable_unless","name":"KC_COMM","value":0},{"type":"variable_unless","name":"KC_F","value":0}],"from":{"key_code":"m","modifiers":{"optional":["caps_lock"]}},"to":[{"key_code":"delete_or_backspace"},{"key_code":"delete_or_backspace"},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USC","value":0},{"type":"variable_unless","name":"KC_COMM","value":0},{"type":"variable_unless","name":"KC_F","value":0}],"from":{"key_code":"m","modifiers":{"optional":["caps_lock"]}},"to":[{"key_code":"delete_or_backspace"},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KC_COMM","value":0},{"type":"variable_unless","name":"KC_F","value":0}],"from":{"key_code":"m","modifiers":{"optional":["caps_lock"]}},"to":[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if","name":"USC","value":2},{"type":"variable_unless","name":"KC_COMM","value":0},{"type":"variable_unless","name":"KC_F","value":0}],"from":{"key_code":"m","modifiers":{"optional":["caps_lock"]}},"to":[{"key_code":"delete_or_backspace"},{"key_code":"delete_or_backspace"},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F","value":0}],"from":{"key_code":"m","modifiers":{"optional":["caps_lock"]}},"to":[{"key_code":"delete_or_backspace"},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KC_COMM","value":0},{"type":"variable_unless","name":"KC_F","value":0}],"from":{"key_code":"m","modifiers":{"optional":["caps_lock"]}},"to":[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</v>
      </c>
      <c r="Y164" s="108" t="str">
        <f>IF(AND($AT164&lt;&gt;"",$AB164=1),_xlfn.CONCAT(Y$3,PROPER(_xlfn.XLOOKUP($AZ164,入力キー,入力コード)),IF(OR($BK164="",$BK164=$BI164),_xlfn.CONCAT(Y$4,IF($AZ164=_xlfn.XLOOKUP($AZ164,仮想キートップ,入力キー),Y$7,Y$10),_xlfn.XLOOKUP($AZ164,仮想キートップ,入力コード),Y$13,$BI164,Y$14,_xlfn.XLOOKUP($AZ164,仮想キートップ,キー位置),Y$15,_xlfn.XLOOKUP($AZ164,仮想キートップ,キー位置),Y$17,IF($AZ164=_xlfn.XLOOKUP($AZ164,仮想キートップ,入力キー),Y$12,Y$11),_xlfn.XLOOKUP($AZ164,仮想キートップ,入力コード),Y$13,$BI164,Y$14,_xlfn.XLOOKUP($AZ164,仮想キートップ,キー位置),Y$16,_xlfn.XLOOKUP($AZ164,仮想キートップ,キー位置),IF(COUNTA($AT164:$AT$352)&gt;1,Y$17,Y$18)),_xlfn.CONCAT(Y$4,Y$6,IF($AZ164=_xlfn.XLOOKUP($AZ164,仮想キートップ,入力キー),Y$7,Y$10),_xlfn.XLOOKUP($AZ164,仮想キートップ,入力コード),Y$13,$BI164,Y$14,_xlfn.XLOOKUP($AZ164,仮想キートップ,キー位置),Y$15,_xlfn.XLOOKUP($AZ164,仮想キートップ,キー位置),Y$17,IF($AZ164=_xlfn.XLOOKUP($AZ164,仮想キートップ,入力キー),Y$8,Y$9),_xlfn.XLOOKUP($AZ164,仮想キートップ,入力コード),Y$13,$BI164,Y$14,_xlfn.XLOOKUP($AZ164,仮想キートップ,キー位置),Y$16,_xlfn.XLOOKUP($AZ164,仮想キートップ,キー位置),Y$17,Y$5,IF($AZ164=_xlfn.XLOOKUP($AZ164,仮想キートップ,入力キー),Y$7,Y$10),_xlfn.XLOOKUP($AZ164,仮想キートップ,入力コード),Y$13,$BK164,Y$14,_xlfn.XLOOKUP($AZ164,仮想キートップ,キー位置),Y$15,_xlfn.XLOOKUP($AZ164,仮想キートップ,キー位置),Y$17,IF($AZ164=_xlfn.XLOOKUP($AZ164,仮想キートップ,入力キー),Y$12,Y$11),_xlfn.XLOOKUP($AZ164,仮想キートップ,入力コード),Y$13,$BK164,Y$14,_xlfn.XLOOKUP($AZ164,仮想キートップ,キー位置),Y$16,_xlfn.XLOOKUP($AZ164,仮想キートップ,キー位置),IF(COUNTA($AT164:$AT$352)&gt;1,Y$17,Y$18)))),"")</f>
        <v/>
      </c>
      <c r="Z164" s="325"/>
      <c r="AB164" s="28">
        <f t="shared" si="96"/>
        <v>3</v>
      </c>
      <c r="AC164" s="27" t="str">
        <f t="shared" si="97"/>
        <v>A</v>
      </c>
      <c r="AD164" s="27">
        <f t="shared" si="98"/>
        <v>1</v>
      </c>
      <c r="AE164" s="27">
        <f t="shared" si="99"/>
        <v>0</v>
      </c>
      <c r="AF164" s="34">
        <f t="shared" si="100"/>
        <v>26388547502080</v>
      </c>
      <c r="AG164" s="203">
        <f t="shared" si="101"/>
        <v>0</v>
      </c>
      <c r="AH164" s="90"/>
      <c r="AI164" s="466">
        <f t="shared" si="102"/>
        <v>26388279066624</v>
      </c>
      <c r="AJ164" s="57" t="str">
        <f t="shared" si="103"/>
        <v/>
      </c>
      <c r="AK164" s="58">
        <f t="shared" si="104"/>
        <v>0</v>
      </c>
      <c r="AL164" s="56">
        <f t="shared" si="105"/>
        <v>8796361457664</v>
      </c>
      <c r="AM164" s="57" t="str">
        <f t="shared" si="106"/>
        <v/>
      </c>
      <c r="AN164" s="55">
        <f t="shared" si="107"/>
        <v>0</v>
      </c>
      <c r="AO164" s="466">
        <f t="shared" si="108"/>
        <v>17592454479872</v>
      </c>
      <c r="AP164" s="57" t="str">
        <f t="shared" si="109"/>
        <v/>
      </c>
      <c r="AQ164" s="58">
        <f t="shared" si="110"/>
        <v>0</v>
      </c>
      <c r="AR164" s="90"/>
      <c r="AS164" s="131">
        <v>441</v>
      </c>
      <c r="AT164" s="4" t="s">
        <v>296</v>
      </c>
      <c r="AU164" s="389"/>
      <c r="AV164" s="389"/>
      <c r="AW164" s="13"/>
      <c r="AX164" s="4" t="s">
        <v>296</v>
      </c>
      <c r="AY164" s="16"/>
      <c r="AZ164" s="16" t="s">
        <v>96</v>
      </c>
      <c r="BA164" s="16" t="s">
        <v>98</v>
      </c>
      <c r="BB164" s="115" t="s">
        <v>62</v>
      </c>
      <c r="BC164" s="26"/>
      <c r="BD164" s="6" t="s">
        <v>1102</v>
      </c>
      <c r="BE164" s="7" t="s">
        <v>1116</v>
      </c>
      <c r="BF164" s="15" t="s">
        <v>1125</v>
      </c>
      <c r="BG164" s="140" t="str">
        <f t="shared" si="111"/>
        <v>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</v>
      </c>
      <c r="BH164" s="98" t="s">
        <v>1126</v>
      </c>
      <c r="BI164" s="140" t="str">
        <f t="shared" si="112"/>
        <v>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</v>
      </c>
      <c r="BJ164" s="370" t="s">
        <v>1128</v>
      </c>
      <c r="BK164" s="371" t="s">
        <v>1127</v>
      </c>
    </row>
    <row r="165" spans="1:63" ht="63">
      <c r="A165" s="328"/>
      <c r="B165" s="329"/>
      <c r="C165" s="338"/>
      <c r="D165" s="339"/>
      <c r="E165" s="334"/>
      <c r="F165" s="233" t="str">
        <f t="shared" si="113"/>
        <v>{"description":"な, ん &amp; (っ) → ／",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g","modifiers":{"optional":["caps_lock"]}},"to":[{"key_code":"delete_or_backspace"},{"key_code":"delete_or_backspace"},{"key_code":"z","modifiers":["shift","option"]},{"key_code":"slash","modifiers":["option"]},{"key_code":"return_or_enter"},{"set_variable":{"name":"KC_G","value":1}},{"set_variable":{"name":"USC","value":0}}],"to_after_key_up":[{"set_variable":{"name":"KC_G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g","modifiers":{"optional":["caps_lock"]}},"to":[{"key_code":"delete_or_backspace"},{"key_code":"z","modifiers":["shift","option"]},{"key_code":"slash","modifiers":["option"]},{"key_code":"return_or_enter"},{"set_variable":{"name":"KC_G","value":1}},{"set_variable":{"name":"USC","value":0}}],"to_after_key_up":[{"set_variable":{"name":"KC_G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g","modifiers":{"optional":["caps_lock"]}},"to":[{"key_code":"z","modifiers":["shift","option"]},{"key_code":"slash","modifiers":["option"]},{"key_code":"return_or_enter"},{"set_variable":{"name":"KC_G","value":1}},{"set_variable":{"name":"USC","value":0}}],"to_after_key_up":[{"set_variable":{"name":"KC_G","value":0}}],"type":"basic"},</v>
      </c>
      <c r="G165" s="101" t="str">
        <f t="shared" si="114"/>
        <v>{"conditions":[{"type":"variable_if","name":"USC","value":2},{"type":"variable_unless","name":"KC_M","value":0},{"type":"variable_unless","name":"KC_G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z","modifiers":["shift","option"]},{"key_code":"slash","modifiers":["option"]},{"key_code":"return_or_enter"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G","value":0},{"input_sources":[{"language":"ja"}],"type":"input_source_if"},{"input_sources":[{"input_mode_id":"Roman$"}],"type":"input_source_unless"}],"from":{"key_code":"comma","modifiers":{"optional":["caps_lock"]}},"to":[{"key_code":"delete_or_backspace"},{"key_code":"z","modifiers":["shift","option"]},{"key_code":"slash","modifiers":["option"]},{"key_code":"return_or_enter"},{"set_variable":{"name":"KC_COMM","value":1}},{"set_variable":{"name":"USC","value":0}}],"to_after_key_up":[{"set_variable":{"name":"KC_COMM","value":0}}],"type":"basic"},{"conditions":[{"type":"variable_unless","name":"KC_M","value":0},{"type":"variable_unless","name":"KC_G","value":0},{"input_sources":[{"language":"ja"}],"type":"input_source_if"},{"input_sources":[{"input_mode_id":"Roman$"}],"type":"input_source_unless"}],"from":{"key_code":"comma","modifiers":{"optional":["caps_lock"]}},"to":[{"key_code":"z","modifiers":["shift","option"]},{"key_code":"slash","modifiers":["option"]},{"key_code":"return_or_enter"},{"set_variable":{"name":"KC_COMM","value":1}},{"set_variable":{"name":"USC","value":0}}],"to_after_key_up":[{"set_variable":{"name":"KC_COMM","value":0}}],"type":"basic"},</v>
      </c>
      <c r="H165" s="101" t="str">
        <f t="shared" si="115"/>
        <v>{"conditions":[{"type":"variable_if","name":"USC","value":2},{"type":"variable_unless","name":"KC_COMM","value":0},{"type":"variable_unless","name":"KC_G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z","modifiers":["shift","option"]},{"key_code":"slash","modifiers":["option"]},{"key_code":"return_or_enter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G","value":0},{"input_sources":[{"language":"ja"}],"type":"input_source_if"},{"input_sources":[{"input_mode_id":"Roman$"}],"type":"input_source_unless"}],"from":{"key_code":"m","modifiers":{"optional":["caps_lock"]}},"to":[{"key_code":"delete_or_backspace"},{"key_code":"z","modifiers":["shift","option"]},{"key_code":"slash","modifiers":["option"]},{"key_code":"return_or_enter"},{"set_variable":{"name":"KC_M","value":1}},{"set_variable":{"name":"USC","value":0}}],"to_after_key_up":[{"set_variable":{"name":"KC_M","value":0}}],"type":"basic"},{"conditions":[{"type":"variable_unless","name":"KC_COMM","value":0},{"type":"variable_unless","name":"KC_G","value":0},{"input_sources":[{"language":"ja"}],"type":"input_source_if"},{"input_sources":[{"input_mode_id":"Roman$"}],"type":"input_source_unless"}],"from":{"key_code":"m","modifiers":{"optional":["caps_lock"]}},"to":[{"key_code":"z","modifiers":["shift","option"]},{"key_code":"slash","modifiers":["option"]},{"key_code":"return_or_enter"},{"set_variable":{"name":"KC_M","value":1}},{"set_variable":{"name":"USC","value":0}}],"to_after_key_up":[{"set_variable":{"name":"KC_M","value":0}}],"type":"basic"},</v>
      </c>
      <c r="I165" s="101" t="str">
        <f t="shared" si="116"/>
        <v/>
      </c>
      <c r="J165" s="101" t="str">
        <f t="shared" si="117"/>
        <v/>
      </c>
      <c r="K165" s="101" t="str">
        <f t="shared" si="118"/>
        <v/>
      </c>
      <c r="L165" s="101" t="str">
        <f t="shared" si="119"/>
        <v/>
      </c>
      <c r="M165" s="101" t="str">
        <f t="shared" si="120"/>
        <v/>
      </c>
      <c r="N165" s="101" t="str">
        <f t="shared" si="121"/>
        <v/>
      </c>
      <c r="O165" s="101" t="str">
        <f t="shared" si="122"/>
        <v/>
      </c>
      <c r="P165" s="101" t="str">
        <f t="shared" si="123"/>
        <v/>
      </c>
      <c r="Q165" s="101" t="str">
        <f t="shared" si="124"/>
        <v/>
      </c>
      <c r="R165" s="101" t="str">
        <f t="shared" si="125"/>
        <v/>
      </c>
      <c r="S165" s="101" t="str">
        <f t="shared" si="126"/>
        <v/>
      </c>
      <c r="T165" s="101" t="str">
        <f t="shared" si="127"/>
        <v/>
      </c>
      <c r="U165" s="329"/>
      <c r="V165" s="107" t="str">
        <f t="shared" si="128"/>
        <v>{"description":"[英数] M, Comma &amp; G → ／","conditions":[{"type":"variable_if","name":"USC","value":2},{"type":"variable_unless","name":"KC_M","value":0},{"type":"variable_unless","name":"KC_COMM","value":0}],"from":{"key_code":"g","modifiers":{"optional":["caps_lock"]}},"to":[{"key_code":"delete_or_backspace"},{"key_code":"delete_or_backspace"},{"key_code":"lang1"},{"key_code":"slash","modifiers":["option"]},{"key_code":"return_or_enter"},{"key_code":"lang2"},{"set_variable":{"name":"KC_G","value":1}},{"set_variable":{"name":"USC","value":0}}],"to_after_key_up":[{"set_variable":{"name":"KC_G","value":0}}],"type":"basic"},{"conditions":[{"type":"variable_unless","name":"USC","value":0},{"type":"variable_unless","name":"KC_M","value":0},{"type":"variable_unless","name":"KC_COMM","value":0}],"from":{"key_code":"g","modifiers":{"optional":["caps_lock"]}},"to":[{"key_code":"delete_or_backspace"},{"key_code":"lang1"},{"key_code":"slash","modifiers":["option"]},{"key_code":"return_or_enter"},{"key_code":"lang2"},{"set_variable":{"name":"KC_G","value":1}},{"set_variable":{"name":"USC","value":0}}],"to_after_key_up":[{"set_variable":{"name":"KC_G","value":0}}],"type":"basic"},{"conditions":[{"type":"variable_unless","name":"KC_M","value":0},{"type":"variable_unless","name":"KC_COMM","value":0}],"from":{"key_code":"g","modifiers":{"optional":["caps_lock"]}},"to":[{"key_code":"lang1"},{"key_code":"slash","modifiers":["option"]},{"key_code":"return_or_enter"},{"key_code":"lang2"},{"set_variable":{"name":"KC_G","value":1}},{"set_variable":{"name":"USC","value":0}}],"to_after_key_up":[{"set_variable":{"name":"KC_G","value":0}}],"type":"basic"},</v>
      </c>
      <c r="W165" s="101" t="str">
        <f t="shared" si="129"/>
        <v>{"conditions":[{"type":"variable_if","name":"USC","value":2},{"type":"variable_unless","name":"KC_M","value":0},{"type":"variable_unless","name":"KC_G","value":0}],"from":{"key_code":"comma","modifiers":{"optional":["caps_lock"]}},"to":[{"key_code":"delete_or_backspace"},{"key_code":"delete_or_backspace"},{"key_code":"lang1"},{"key_code":"slash","modifiers":["option"]},{"key_code":"return_or_enter"},{"key_code":"lang2"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G","value":0}],"from":{"key_code":"comma","modifiers":{"optional":["caps_lock"]}},"to":[{"key_code":"delete_or_backspace"},{"key_code":"lang1"},{"key_code":"slash","modifiers":["option"]},{"key_code":"return_or_enter"},{"key_code":"lang2"},{"set_variable":{"name":"KC_COMM","value":1}},{"set_variable":{"name":"USC","value":0}}],"to_after_key_up":[{"set_variable":{"name":"KC_COMM","value":0}}],"type":"basic"},{"conditions":[{"type":"variable_unless","name":"KC_M","value":0},{"type":"variable_unless","name":"KC_G","value":0}],"from":{"key_code":"comma","modifiers":{"optional":["caps_lock"]}},"to":[{"key_code":"lang1"},{"key_code":"slash","modifiers":["option"]},{"key_code":"return_or_enter"},{"key_code":"lang2"},{"set_variable":{"name":"KC_COMM","value":1}},{"set_variable":{"name":"USC","value":0}}],"to_after_key_up":[{"set_variable":{"name":"KC_COMM","value":0}}],"type":"basic"},</v>
      </c>
      <c r="X165" s="101" t="str">
        <f t="shared" si="130"/>
        <v>{"conditions":[{"type":"variable_if","name":"USC","value":2},{"type":"variable_unless","name":"KC_COMM","value":0},{"type":"variable_unless","name":"KC_G","value":0}],"from":{"key_code":"m","modifiers":{"optional":["caps_lock"]}},"to":[{"key_code":"delete_or_backspace"},{"key_code":"delete_or_backspace"},{"key_code":"lang1"},{"key_code":"slash","modifiers":["option"]},{"key_code":"return_or_enter"},{"key_code":"lang2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G","value":0}],"from":{"key_code":"m","modifiers":{"optional":["caps_lock"]}},"to":[{"key_code":"delete_or_backspace"},{"key_code":"lang1"},{"key_code":"slash","modifiers":["option"]},{"key_code":"return_or_enter"},{"key_code":"lang2"},{"set_variable":{"name":"KC_M","value":1}},{"set_variable":{"name":"USC","value":0}}],"to_after_key_up":[{"set_variable":{"name":"KC_M","value":0}}],"type":"basic"},{"conditions":[{"type":"variable_unless","name":"KC_COMM","value":0},{"type":"variable_unless","name":"KC_G","value":0}],"from":{"key_code":"m","modifiers":{"optional":["caps_lock"]}},"to":[{"key_code":"lang1"},{"key_code":"slash","modifiers":["option"]},{"key_code":"return_or_enter"},{"key_code":"lang2"},{"set_variable":{"name":"KC_M","value":1}},{"set_variable":{"name":"USC","value":0}}],"to_after_key_up":[{"set_variable":{"name":"KC_M","value":0}}],"type":"basic"},</v>
      </c>
      <c r="Y165" s="108" t="str">
        <f>IF(AND($AT165&lt;&gt;"",$AB165=1),_xlfn.CONCAT(Y$3,PROPER(_xlfn.XLOOKUP($AZ165,入力キー,入力コード)),IF(OR($BK165="",$BK165=$BI165),_xlfn.CONCAT(Y$4,IF($AZ165=_xlfn.XLOOKUP($AZ165,仮想キートップ,入力キー),Y$7,Y$10),_xlfn.XLOOKUP($AZ165,仮想キートップ,入力コード),Y$13,$BI165,Y$14,_xlfn.XLOOKUP($AZ165,仮想キートップ,キー位置),Y$15,_xlfn.XLOOKUP($AZ165,仮想キートップ,キー位置),Y$17,IF($AZ165=_xlfn.XLOOKUP($AZ165,仮想キートップ,入力キー),Y$12,Y$11),_xlfn.XLOOKUP($AZ165,仮想キートップ,入力コード),Y$13,$BI165,Y$14,_xlfn.XLOOKUP($AZ165,仮想キートップ,キー位置),Y$16,_xlfn.XLOOKUP($AZ165,仮想キートップ,キー位置),IF(COUNTA($AT165:$AT$352)&gt;1,Y$17,Y$18)),_xlfn.CONCAT(Y$4,Y$6,IF($AZ165=_xlfn.XLOOKUP($AZ165,仮想キートップ,入力キー),Y$7,Y$10),_xlfn.XLOOKUP($AZ165,仮想キートップ,入力コード),Y$13,$BI165,Y$14,_xlfn.XLOOKUP($AZ165,仮想キートップ,キー位置),Y$15,_xlfn.XLOOKUP($AZ165,仮想キートップ,キー位置),Y$17,IF($AZ165=_xlfn.XLOOKUP($AZ165,仮想キートップ,入力キー),Y$8,Y$9),_xlfn.XLOOKUP($AZ165,仮想キートップ,入力コード),Y$13,$BI165,Y$14,_xlfn.XLOOKUP($AZ165,仮想キートップ,キー位置),Y$16,_xlfn.XLOOKUP($AZ165,仮想キートップ,キー位置),Y$17,Y$5,IF($AZ165=_xlfn.XLOOKUP($AZ165,仮想キートップ,入力キー),Y$7,Y$10),_xlfn.XLOOKUP($AZ165,仮想キートップ,入力コード),Y$13,$BK165,Y$14,_xlfn.XLOOKUP($AZ165,仮想キートップ,キー位置),Y$15,_xlfn.XLOOKUP($AZ165,仮想キートップ,キー位置),Y$17,IF($AZ165=_xlfn.XLOOKUP($AZ165,仮想キートップ,入力キー),Y$12,Y$11),_xlfn.XLOOKUP($AZ165,仮想キートップ,入力コード),Y$13,$BK165,Y$14,_xlfn.XLOOKUP($AZ165,仮想キートップ,キー位置),Y$16,_xlfn.XLOOKUP($AZ165,仮想キートップ,キー位置),IF(COUNTA($AT165:$AT$352)&gt;1,Y$17,Y$18)))),"")</f>
        <v/>
      </c>
      <c r="Z165" s="325"/>
      <c r="AB165" s="28">
        <f t="shared" si="96"/>
        <v>3</v>
      </c>
      <c r="AC165" s="27" t="str">
        <f t="shared" si="97"/>
        <v>A</v>
      </c>
      <c r="AD165" s="27">
        <f t="shared" si="98"/>
        <v>1</v>
      </c>
      <c r="AE165" s="27">
        <f t="shared" si="99"/>
        <v>0</v>
      </c>
      <c r="AF165" s="34">
        <f t="shared" si="100"/>
        <v>26388815937536</v>
      </c>
      <c r="AG165" s="203">
        <f t="shared" si="101"/>
        <v>0</v>
      </c>
      <c r="AH165" s="90"/>
      <c r="AI165" s="466">
        <f t="shared" si="102"/>
        <v>26388279066624</v>
      </c>
      <c r="AJ165" s="57" t="str">
        <f t="shared" si="103"/>
        <v/>
      </c>
      <c r="AK165" s="58">
        <f t="shared" si="104"/>
        <v>0</v>
      </c>
      <c r="AL165" s="56">
        <f t="shared" si="105"/>
        <v>8796629893120</v>
      </c>
      <c r="AM165" s="57" t="str">
        <f t="shared" si="106"/>
        <v/>
      </c>
      <c r="AN165" s="55">
        <f t="shared" si="107"/>
        <v>0</v>
      </c>
      <c r="AO165" s="466">
        <f t="shared" si="108"/>
        <v>17592722915328</v>
      </c>
      <c r="AP165" s="57" t="str">
        <f t="shared" si="109"/>
        <v/>
      </c>
      <c r="AQ165" s="58">
        <f t="shared" si="110"/>
        <v>0</v>
      </c>
      <c r="AR165" s="90"/>
      <c r="AS165" s="131">
        <v>442</v>
      </c>
      <c r="AT165" s="4" t="s">
        <v>296</v>
      </c>
      <c r="AU165" s="389"/>
      <c r="AV165" s="389"/>
      <c r="AW165" s="13"/>
      <c r="AX165" s="4" t="s">
        <v>296</v>
      </c>
      <c r="AY165" s="16"/>
      <c r="AZ165" s="16" t="s">
        <v>96</v>
      </c>
      <c r="BA165" s="16" t="s">
        <v>98</v>
      </c>
      <c r="BB165" s="115" t="s">
        <v>646</v>
      </c>
      <c r="BC165" s="26"/>
      <c r="BD165" s="6" t="s">
        <v>614</v>
      </c>
      <c r="BE165" s="7" t="s">
        <v>1066</v>
      </c>
      <c r="BF165" s="15" t="s">
        <v>1013</v>
      </c>
      <c r="BG165" s="140" t="str">
        <f t="shared" si="111"/>
        <v>{"key_code":"z","modifiers":["shift","option"]},{"key_code":"slash","modifiers":["option"]},{"key_code":"return_or_enter"}</v>
      </c>
      <c r="BH165" s="98" t="s">
        <v>1014</v>
      </c>
      <c r="BI165" s="140" t="str">
        <f t="shared" si="112"/>
        <v>{"key_code":"lang1"},{"key_code":"slash","modifiers":["option"]},{"key_code":"return_or_enter"},{"key_code":"lang2"}</v>
      </c>
      <c r="BJ165" s="370"/>
      <c r="BK165" s="371"/>
    </row>
    <row r="166" spans="1:63" ht="42">
      <c r="A166" s="328"/>
      <c r="B166" s="329"/>
      <c r="C166" s="338"/>
      <c r="D166" s="339"/>
      <c r="E166" s="334"/>
      <c r="F166" s="233" t="str">
        <f t="shared" si="113"/>
        <v>{"description":"な, ん &amp; ほ → ◀+Page","conditions":[{"type":"variable_if","name":"USC","value":2},{"type":"variable_unless","name":"KC_M","value":0},{"type":"variable_unless","name":"KC_COMM","value":0}],"from":{"key_code":"z","modifiers":{"optional":["caps_lock"]}},"to":[{"key_code":"delete_or_backspace"},{"key_code":"delete_or_backspace"},{"key_code":"page_down","modifiers":["shift"]},{"set_variable":{"name":"KC_Z","value":1}},{"set_variable":{"name":"USC","value":0}}],"to_after_key_up":[{"set_variable":{"name":"KC_Z","value":0}}],"type":"basic"},{"conditions":[{"type":"variable_unless","name":"USC","value":0},{"type":"variable_unless","name":"KC_M","value":0},{"type":"variable_unless","name":"KC_COMM","value":0}],"from":{"key_code":"z","modifiers":{"optional":["caps_lock"]}},"to":[{"key_code":"delete_or_backspace"},{"key_code":"page_down","modifiers":["shift"]},{"set_variable":{"name":"KC_Z","value":1}},{"set_variable":{"name":"USC","value":0}}],"to_after_key_up":[{"set_variable":{"name":"KC_Z","value":0}}],"type":"basic"},{"conditions":[{"type":"variable_unless","name":"KC_M","value":0},{"type":"variable_unless","name":"KC_COMM","value":0}],"from":{"key_code":"z","modifiers":{"optional":["caps_lock"]}},"to":[{"key_code":"page_down","modifiers":["shift"]},{"set_variable":{"name":"KC_Z","value":1}},{"set_variable":{"name":"USC","value":0}}],"to_after_key_up":[{"set_variable":{"name":"KC_Z","value":0}}],"type":"basic"},</v>
      </c>
      <c r="G166" s="101" t="str">
        <f t="shared" si="114"/>
        <v>{"conditions":[{"type":"variable_if","name":"USC","value":2},{"type":"variable_unless","name":"KC_M","value":0},{"type":"variable_unless","name":"KC_Z","value":0}],"from":{"key_code":"comma","modifiers":{"optional":["caps_lock"]}},"to":[{"key_code":"delete_or_backspace"},{"key_code":"delete_or_backspace"},{"key_code":"page_down","modifiers":["shift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Z","value":0}],"from":{"key_code":"comma","modifiers":{"optional":["caps_lock"]}},"to":[{"key_code":"delete_or_backspace"},{"key_code":"page_down","modifiers":["shift"]},{"set_variable":{"name":"KC_COMM","value":1}},{"set_variable":{"name":"USC","value":0}}],"to_after_key_up":[{"set_variable":{"name":"KC_COMM","value":0}}],"type":"basic"},{"conditions":[{"type":"variable_unless","name":"KC_M","value":0},{"type":"variable_unless","name":"KC_Z","value":0}],"from":{"key_code":"comma","modifiers":{"optional":["caps_lock"]}},"to":[{"key_code":"page_down","modifiers":["shift"]},{"set_variable":{"name":"KC_COMM","value":1}},{"set_variable":{"name":"USC","value":0}}],"to_after_key_up":[{"set_variable":{"name":"KC_COMM","value":0}}],"type":"basic"},</v>
      </c>
      <c r="H166" s="101" t="str">
        <f t="shared" si="115"/>
        <v>{"conditions":[{"type":"variable_if","name":"USC","value":2},{"type":"variable_unless","name":"KC_COMM","value":0},{"type":"variable_unless","name":"KC_Z","value":0}],"from":{"key_code":"m","modifiers":{"optional":["caps_lock"]}},"to":[{"key_code":"delete_or_backspace"},{"key_code":"delete_or_backspace"},{"key_code":"page_down","modifiers":["shift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Z","value":0}],"from":{"key_code":"m","modifiers":{"optional":["caps_lock"]}},"to":[{"key_code":"delete_or_backspace"},{"key_code":"page_down","modifiers":["shift"]},{"set_variable":{"name":"KC_M","value":1}},{"set_variable":{"name":"USC","value":0}}],"to_after_key_up":[{"set_variable":{"name":"KC_M","value":0}}],"type":"basic"},{"conditions":[{"type":"variable_unless","name":"KC_COMM","value":0},{"type":"variable_unless","name":"KC_Z","value":0}],"from":{"key_code":"m","modifiers":{"optional":["caps_lock"]}},"to":[{"key_code":"page_down","modifiers":["shift"]},{"set_variable":{"name":"KC_M","value":1}},{"set_variable":{"name":"USC","value":0}}],"to_after_key_up":[{"set_variable":{"name":"KC_M","value":0}}],"type":"basic"},</v>
      </c>
      <c r="I166" s="101" t="str">
        <f t="shared" si="116"/>
        <v/>
      </c>
      <c r="J166" s="101" t="str">
        <f t="shared" si="117"/>
        <v/>
      </c>
      <c r="K166" s="101" t="str">
        <f t="shared" si="118"/>
        <v/>
      </c>
      <c r="L166" s="101" t="str">
        <f t="shared" si="119"/>
        <v/>
      </c>
      <c r="M166" s="101" t="str">
        <f t="shared" si="120"/>
        <v/>
      </c>
      <c r="N166" s="101" t="str">
        <f t="shared" si="121"/>
        <v/>
      </c>
      <c r="O166" s="101" t="str">
        <f t="shared" si="122"/>
        <v/>
      </c>
      <c r="P166" s="101" t="str">
        <f t="shared" si="123"/>
        <v/>
      </c>
      <c r="Q166" s="101" t="str">
        <f t="shared" si="124"/>
        <v/>
      </c>
      <c r="R166" s="101" t="str">
        <f t="shared" si="125"/>
        <v/>
      </c>
      <c r="S166" s="101" t="str">
        <f t="shared" si="126"/>
        <v/>
      </c>
      <c r="T166" s="101" t="str">
        <f t="shared" si="127"/>
        <v/>
      </c>
      <c r="U166" s="329"/>
      <c r="V166" s="107" t="str">
        <f t="shared" si="128"/>
        <v/>
      </c>
      <c r="W166" s="101" t="str">
        <f t="shared" si="129"/>
        <v/>
      </c>
      <c r="X166" s="101" t="str">
        <f t="shared" si="130"/>
        <v/>
      </c>
      <c r="Y166" s="108" t="str">
        <f>IF(AND($AT166&lt;&gt;"",$AB166=1),_xlfn.CONCAT(Y$3,PROPER(_xlfn.XLOOKUP($AZ166,入力キー,入力コード)),IF(OR($BK166="",$BK166=$BI166),_xlfn.CONCAT(Y$4,IF($AZ166=_xlfn.XLOOKUP($AZ166,仮想キートップ,入力キー),Y$7,Y$10),_xlfn.XLOOKUP($AZ166,仮想キートップ,入力コード),Y$13,$BI166,Y$14,_xlfn.XLOOKUP($AZ166,仮想キートップ,キー位置),Y$15,_xlfn.XLOOKUP($AZ166,仮想キートップ,キー位置),Y$17,IF($AZ166=_xlfn.XLOOKUP($AZ166,仮想キートップ,入力キー),Y$12,Y$11),_xlfn.XLOOKUP($AZ166,仮想キートップ,入力コード),Y$13,$BI166,Y$14,_xlfn.XLOOKUP($AZ166,仮想キートップ,キー位置),Y$16,_xlfn.XLOOKUP($AZ166,仮想キートップ,キー位置),IF(COUNTA($AT166:$AT$352)&gt;1,Y$17,Y$18)),_xlfn.CONCAT(Y$4,Y$6,IF($AZ166=_xlfn.XLOOKUP($AZ166,仮想キートップ,入力キー),Y$7,Y$10),_xlfn.XLOOKUP($AZ166,仮想キートップ,入力コード),Y$13,$BI166,Y$14,_xlfn.XLOOKUP($AZ166,仮想キートップ,キー位置),Y$15,_xlfn.XLOOKUP($AZ166,仮想キートップ,キー位置),Y$17,IF($AZ166=_xlfn.XLOOKUP($AZ166,仮想キートップ,入力キー),Y$8,Y$9),_xlfn.XLOOKUP($AZ166,仮想キートップ,入力コード),Y$13,$BI166,Y$14,_xlfn.XLOOKUP($AZ166,仮想キートップ,キー位置),Y$16,_xlfn.XLOOKUP($AZ166,仮想キートップ,キー位置),Y$17,Y$5,IF($AZ166=_xlfn.XLOOKUP($AZ166,仮想キートップ,入力キー),Y$7,Y$10),_xlfn.XLOOKUP($AZ166,仮想キートップ,入力コード),Y$13,$BK166,Y$14,_xlfn.XLOOKUP($AZ166,仮想キートップ,キー位置),Y$15,_xlfn.XLOOKUP($AZ166,仮想キートップ,キー位置),Y$17,IF($AZ166=_xlfn.XLOOKUP($AZ166,仮想キートップ,入力キー),Y$12,Y$11),_xlfn.XLOOKUP($AZ166,仮想キートップ,入力コード),Y$13,$BK166,Y$14,_xlfn.XLOOKUP($AZ166,仮想キートップ,キー位置),Y$16,_xlfn.XLOOKUP($AZ166,仮想キートップ,キー位置),IF(COUNTA($AT166:$AT$352)&gt;1,Y$17,Y$18)))),"")</f>
        <v/>
      </c>
      <c r="Z166" s="325"/>
      <c r="AB166" s="28">
        <f t="shared" si="96"/>
        <v>3</v>
      </c>
      <c r="AC166" s="27" t="str">
        <f t="shared" si="97"/>
        <v>A</v>
      </c>
      <c r="AD166" s="27">
        <f t="shared" si="98"/>
        <v>1</v>
      </c>
      <c r="AE166" s="27">
        <f t="shared" si="99"/>
        <v>0</v>
      </c>
      <c r="AF166" s="34">
        <f t="shared" si="100"/>
        <v>26525718020096</v>
      </c>
      <c r="AG166" s="203">
        <f t="shared" si="101"/>
        <v>0</v>
      </c>
      <c r="AH166" s="90"/>
      <c r="AI166" s="466">
        <f t="shared" si="102"/>
        <v>26388279066624</v>
      </c>
      <c r="AJ166" s="57" t="str">
        <f t="shared" si="103"/>
        <v/>
      </c>
      <c r="AK166" s="58">
        <f t="shared" si="104"/>
        <v>0</v>
      </c>
      <c r="AL166" s="56">
        <f t="shared" si="105"/>
        <v>8933531975680</v>
      </c>
      <c r="AM166" s="57" t="str">
        <f t="shared" si="106"/>
        <v>ぽ</v>
      </c>
      <c r="AN166" s="55">
        <f t="shared" si="107"/>
        <v>1</v>
      </c>
      <c r="AO166" s="466">
        <f t="shared" si="108"/>
        <v>17729624997888</v>
      </c>
      <c r="AP166" s="57" t="str">
        <f t="shared" si="109"/>
        <v/>
      </c>
      <c r="AQ166" s="58">
        <f t="shared" si="110"/>
        <v>0</v>
      </c>
      <c r="AR166" s="90"/>
      <c r="AS166" s="131">
        <v>443</v>
      </c>
      <c r="AT166" s="4" t="s">
        <v>296</v>
      </c>
      <c r="AU166" s="389"/>
      <c r="AV166" s="389"/>
      <c r="AW166" s="13"/>
      <c r="AX166" s="4" t="s">
        <v>296</v>
      </c>
      <c r="AY166" s="16"/>
      <c r="AZ166" s="16" t="s">
        <v>96</v>
      </c>
      <c r="BA166" s="16" t="s">
        <v>98</v>
      </c>
      <c r="BB166" s="115" t="s">
        <v>84</v>
      </c>
      <c r="BC166" s="26"/>
      <c r="BD166" s="6" t="s">
        <v>1068</v>
      </c>
      <c r="BE166" s="7" t="s">
        <v>1019</v>
      </c>
      <c r="BF166" s="15" t="s">
        <v>1067</v>
      </c>
      <c r="BG166" s="140" t="str">
        <f t="shared" si="111"/>
        <v>{"key_code":"page_down","modifiers":["shift"]}</v>
      </c>
      <c r="BH166" s="98"/>
      <c r="BI166" s="140" t="str">
        <f t="shared" si="112"/>
        <v>{"key_code":"page_down","modifiers":["shift"]}</v>
      </c>
      <c r="BJ166" s="370"/>
      <c r="BK166" s="371"/>
    </row>
    <row r="167" spans="1:63" ht="63">
      <c r="A167" s="328"/>
      <c r="B167" s="329"/>
      <c r="C167" s="338"/>
      <c r="D167" s="339"/>
      <c r="E167" s="334"/>
      <c r="F167" s="233" t="str">
        <f t="shared" si="113"/>
        <v>{"description":"な, ん &amp; ひ → カッコ外し","conditions":[{"type":"variable_if","name":"USC","value":2},{"type":"variable_unless","name":"KC_M","value":0},{"type":"variable_unless","name":"KC_COMM","value":0}],"from":{"key_code":"x","modifiers":{"optional":["caps_lock"]}},"to":[{"key_code":"delete_or_backspace"},{"key_code":"delete_or_backspace"},{"key_code":"x","modifiers":["command"]},{"key_code":"delete_or_backspace"},{"key_code":"delete_forward"},{"key_code":"v","modifiers":["command"]},{"set_variable":{"name":"KC_X","value":1}},{"set_variable":{"name":"USC","value":0}}],"to_after_key_up":[{"set_variable":{"name":"KC_X","value":0}}],"type":"basic"},{"conditions":[{"type":"variable_unless","name":"USC","value":0},{"type":"variable_unless","name":"KC_M","value":0},{"type":"variable_unless","name":"KC_COMM","value":0}],"from":{"key_code":"x","modifiers":{"optional":["caps_lock"]}},"to":[{"key_code":"delete_or_backspace"},{"key_code":"x","modifiers":["command"]},{"key_code":"delete_or_backspace"},{"key_code":"delete_forward"},{"key_code":"v","modifiers":["command"]},{"set_variable":{"name":"KC_X","value":1}},{"set_variable":{"name":"USC","value":0}}],"to_after_key_up":[{"set_variable":{"name":"KC_X","value":0}}],"type":"basic"},{"conditions":[{"type":"variable_unless","name":"KC_M","value":0},{"type":"variable_unless","name":"KC_COMM","value":0}],"from":{"key_code":"x","modifiers":{"optional":["caps_lock"]}},"to":[{"key_code":"x","modifiers":["command"]},{"key_code":"delete_or_backspace"},{"key_code":"delete_forward"},{"key_code":"v","modifiers":["command"]},{"set_variable":{"name":"KC_X","value":1}},{"set_variable":{"name":"USC","value":0}}],"to_after_key_up":[{"set_variable":{"name":"KC_X","value":0}}],"type":"basic"},</v>
      </c>
      <c r="G167" s="101" t="str">
        <f t="shared" si="114"/>
        <v>{"conditions":[{"type":"variable_if","name":"USC","value":2},{"type":"variable_unless","name":"KC_M","value":0},{"type":"variable_unless","name":"KC_X","value":0}],"from":{"key_code":"comma","modifiers":{"optional":["caps_lock"]}},"to":[{"key_code":"delete_or_backspace"},{"key_code":"delete_or_backspace"},{"key_code":"x","modifiers":["command"]},{"key_code":"delete_or_backspace"},{"key_code":"delete_forward"},{"key_code":"v","modifiers":["command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X","value":0}],"from":{"key_code":"comma","modifiers":{"optional":["caps_lock"]}},"to":[{"key_code":"delete_or_backspace"},{"key_code":"x","modifiers":["command"]},{"key_code":"delete_or_backspace"},{"key_code":"delete_forward"},{"key_code":"v","modifiers":["command"]},{"set_variable":{"name":"KC_COMM","value":1}},{"set_variable":{"name":"USC","value":0}}],"to_after_key_up":[{"set_variable":{"name":"KC_COMM","value":0}}],"type":"basic"},{"conditions":[{"type":"variable_unless","name":"KC_M","value":0},{"type":"variable_unless","name":"KC_X","value":0}],"from":{"key_code":"comma","modifiers":{"optional":["caps_lock"]}},"to":[{"key_code":"x","modifiers":["command"]},{"key_code":"delete_or_backspace"},{"key_code":"delete_forward"},{"key_code":"v","modifiers":["command"]},{"set_variable":{"name":"KC_COMM","value":1}},{"set_variable":{"name":"USC","value":0}}],"to_after_key_up":[{"set_variable":{"name":"KC_COMM","value":0}}],"type":"basic"},</v>
      </c>
      <c r="H167" s="101" t="str">
        <f t="shared" si="115"/>
        <v>{"conditions":[{"type":"variable_if","name":"USC","value":2},{"type":"variable_unless","name":"KC_COMM","value":0},{"type":"variable_unless","name":"KC_X","value":0}],"from":{"key_code":"m","modifiers":{"optional":["caps_lock"]}},"to":[{"key_code":"delete_or_backspace"},{"key_code":"delete_or_backspace"},{"key_code":"x","modifiers":["command"]},{"key_code":"delete_or_backspace"},{"key_code":"delete_forward"},{"key_code":"v","modifiers":["command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X","value":0}],"from":{"key_code":"m","modifiers":{"optional":["caps_lock"]}},"to":[{"key_code":"delete_or_backspace"},{"key_code":"x","modifiers":["command"]},{"key_code":"delete_or_backspace"},{"key_code":"delete_forward"},{"key_code":"v","modifiers":["command"]},{"set_variable":{"name":"KC_M","value":1}},{"set_variable":{"name":"USC","value":0}}],"to_after_key_up":[{"set_variable":{"name":"KC_M","value":0}}],"type":"basic"},{"conditions":[{"type":"variable_unless","name":"KC_COMM","value":0},{"type":"variable_unless","name":"KC_X","value":0}],"from":{"key_code":"m","modifiers":{"optional":["caps_lock"]}},"to":[{"key_code":"x","modifiers":["command"]},{"key_code":"delete_or_backspace"},{"key_code":"delete_forward"},{"key_code":"v","modifiers":["command"]},{"set_variable":{"name":"KC_M","value":1}},{"set_variable":{"name":"USC","value":0}}],"to_after_key_up":[{"set_variable":{"name":"KC_M","value":0}}],"type":"basic"},</v>
      </c>
      <c r="I167" s="101" t="str">
        <f t="shared" si="116"/>
        <v/>
      </c>
      <c r="J167" s="101" t="str">
        <f t="shared" si="117"/>
        <v/>
      </c>
      <c r="K167" s="101" t="str">
        <f t="shared" si="118"/>
        <v/>
      </c>
      <c r="L167" s="101" t="str">
        <f t="shared" si="119"/>
        <v/>
      </c>
      <c r="M167" s="101" t="str">
        <f t="shared" si="120"/>
        <v/>
      </c>
      <c r="N167" s="101" t="str">
        <f t="shared" si="121"/>
        <v/>
      </c>
      <c r="O167" s="101" t="str">
        <f t="shared" si="122"/>
        <v/>
      </c>
      <c r="P167" s="101" t="str">
        <f t="shared" si="123"/>
        <v/>
      </c>
      <c r="Q167" s="101" t="str">
        <f t="shared" si="124"/>
        <v/>
      </c>
      <c r="R167" s="101" t="str">
        <f t="shared" si="125"/>
        <v/>
      </c>
      <c r="S167" s="101" t="str">
        <f t="shared" si="126"/>
        <v/>
      </c>
      <c r="T167" s="101" t="str">
        <f t="shared" si="127"/>
        <v/>
      </c>
      <c r="U167" s="329"/>
      <c r="V167" s="107" t="str">
        <f t="shared" si="128"/>
        <v/>
      </c>
      <c r="W167" s="101" t="str">
        <f t="shared" si="129"/>
        <v/>
      </c>
      <c r="X167" s="101" t="str">
        <f t="shared" si="130"/>
        <v/>
      </c>
      <c r="Y167" s="108" t="str">
        <f>IF(AND($AT167&lt;&gt;"",$AB167=1),_xlfn.CONCAT(Y$3,PROPER(_xlfn.XLOOKUP($AZ167,入力キー,入力コード)),IF(OR($BK167="",$BK167=$BI167),_xlfn.CONCAT(Y$4,IF($AZ167=_xlfn.XLOOKUP($AZ167,仮想キートップ,入力キー),Y$7,Y$10),_xlfn.XLOOKUP($AZ167,仮想キートップ,入力コード),Y$13,$BI167,Y$14,_xlfn.XLOOKUP($AZ167,仮想キートップ,キー位置),Y$15,_xlfn.XLOOKUP($AZ167,仮想キートップ,キー位置),Y$17,IF($AZ167=_xlfn.XLOOKUP($AZ167,仮想キートップ,入力キー),Y$12,Y$11),_xlfn.XLOOKUP($AZ167,仮想キートップ,入力コード),Y$13,$BI167,Y$14,_xlfn.XLOOKUP($AZ167,仮想キートップ,キー位置),Y$16,_xlfn.XLOOKUP($AZ167,仮想キートップ,キー位置),IF(COUNTA($AT167:$AT$352)&gt;1,Y$17,Y$18)),_xlfn.CONCAT(Y$4,Y$6,IF($AZ167=_xlfn.XLOOKUP($AZ167,仮想キートップ,入力キー),Y$7,Y$10),_xlfn.XLOOKUP($AZ167,仮想キートップ,入力コード),Y$13,$BI167,Y$14,_xlfn.XLOOKUP($AZ167,仮想キートップ,キー位置),Y$15,_xlfn.XLOOKUP($AZ167,仮想キートップ,キー位置),Y$17,IF($AZ167=_xlfn.XLOOKUP($AZ167,仮想キートップ,入力キー),Y$8,Y$9),_xlfn.XLOOKUP($AZ167,仮想キートップ,入力コード),Y$13,$BI167,Y$14,_xlfn.XLOOKUP($AZ167,仮想キートップ,キー位置),Y$16,_xlfn.XLOOKUP($AZ167,仮想キートップ,キー位置),Y$17,Y$5,IF($AZ167=_xlfn.XLOOKUP($AZ167,仮想キートップ,入力キー),Y$7,Y$10),_xlfn.XLOOKUP($AZ167,仮想キートップ,入力コード),Y$13,$BK167,Y$14,_xlfn.XLOOKUP($AZ167,仮想キートップ,キー位置),Y$15,_xlfn.XLOOKUP($AZ167,仮想キートップ,キー位置),Y$17,IF($AZ167=_xlfn.XLOOKUP($AZ167,仮想キートップ,入力キー),Y$12,Y$11),_xlfn.XLOOKUP($AZ167,仮想キートップ,入力コード),Y$13,$BK167,Y$14,_xlfn.XLOOKUP($AZ167,仮想キートップ,キー位置),Y$16,_xlfn.XLOOKUP($AZ167,仮想キートップ,キー位置),IF(COUNTA($AT167:$AT$352)&gt;1,Y$17,Y$18)))),"")</f>
        <v/>
      </c>
      <c r="Z167" s="325"/>
      <c r="AB167" s="28">
        <f t="shared" si="96"/>
        <v>3</v>
      </c>
      <c r="AC167" s="27" t="str">
        <f t="shared" si="97"/>
        <v>A</v>
      </c>
      <c r="AD167" s="27">
        <f t="shared" si="98"/>
        <v>1</v>
      </c>
      <c r="AE167" s="27">
        <f t="shared" si="99"/>
        <v>0</v>
      </c>
      <c r="AF167" s="34">
        <f t="shared" si="100"/>
        <v>26663156973568</v>
      </c>
      <c r="AG167" s="203">
        <f t="shared" si="101"/>
        <v>0</v>
      </c>
      <c r="AH167" s="90"/>
      <c r="AI167" s="466">
        <f t="shared" si="102"/>
        <v>26388279066624</v>
      </c>
      <c r="AJ167" s="57" t="str">
        <f t="shared" si="103"/>
        <v/>
      </c>
      <c r="AK167" s="58">
        <f t="shared" si="104"/>
        <v>0</v>
      </c>
      <c r="AL167" s="56">
        <f t="shared" si="105"/>
        <v>9070970929152</v>
      </c>
      <c r="AM167" s="57" t="str">
        <f t="shared" si="106"/>
        <v>ぴ</v>
      </c>
      <c r="AN167" s="55">
        <f t="shared" si="107"/>
        <v>1</v>
      </c>
      <c r="AO167" s="466">
        <f t="shared" si="108"/>
        <v>17867063951360</v>
      </c>
      <c r="AP167" s="57" t="str">
        <f t="shared" si="109"/>
        <v/>
      </c>
      <c r="AQ167" s="58">
        <f t="shared" si="110"/>
        <v>0</v>
      </c>
      <c r="AR167" s="90"/>
      <c r="AS167" s="131">
        <v>444</v>
      </c>
      <c r="AT167" s="4" t="s">
        <v>296</v>
      </c>
      <c r="AU167" s="389"/>
      <c r="AV167" s="389"/>
      <c r="AW167" s="13"/>
      <c r="AX167" s="4" t="s">
        <v>296</v>
      </c>
      <c r="AY167" s="16"/>
      <c r="AZ167" s="16" t="s">
        <v>96</v>
      </c>
      <c r="BA167" s="16" t="s">
        <v>98</v>
      </c>
      <c r="BB167" s="115" t="s">
        <v>86</v>
      </c>
      <c r="BC167" s="26"/>
      <c r="BD167" s="6" t="s">
        <v>1058</v>
      </c>
      <c r="BE167" s="7" t="s">
        <v>1059</v>
      </c>
      <c r="BF167" s="15" t="s">
        <v>1060</v>
      </c>
      <c r="BG167" s="140" t="str">
        <f t="shared" si="111"/>
        <v>{"key_code":"x","modifiers":["command"]},{"key_code":"delete_or_backspace"},{"key_code":"delete_forward"},{"key_code":"v","modifiers":["command"]}</v>
      </c>
      <c r="BH167" s="98"/>
      <c r="BI167" s="140" t="str">
        <f t="shared" si="112"/>
        <v>{"key_code":"x","modifiers":["command"]},{"key_code":"delete_or_backspace"},{"key_code":"delete_forward"},{"key_code":"v","modifiers":["command"]}</v>
      </c>
      <c r="BJ167" s="370"/>
      <c r="BK167" s="371"/>
    </row>
    <row r="168" spans="1:63" ht="105">
      <c r="A168" s="328"/>
      <c r="B168" s="329"/>
      <c r="C168" s="338"/>
      <c r="D168" s="339"/>
      <c r="E168" s="334"/>
      <c r="F168" s="233" t="str">
        <f t="shared" si="113"/>
        <v>{"description":"な, ん &amp; は → 行頭□□□戻し","conditions":[{"type":"variable_if","name":"USC","value":2},{"type":"variable_unless","name":"KC_M","value":0},{"type":"variable_unless","name":"KC_COMM","value":0}],"from":{"key_code":"c","modifiers":{"optional":["caps_lock"]}},"to":[{"key_code":"delete_or_backspace"},{"key_code":"delete_or_backspace"},{"key_code":"a","modifiers":["control"]},{"key_code":"delete_or_backspace"},{"key_code":"delete_forward"},{"key_code":"delete_forward"},{"key_code":"delete_forward"},{"key_code":"e","modifiers":["control"]},{"set_variable":{"name":"KC_C","value":1}},{"set_variable":{"name":"USC","value":0}}],"to_after_key_up":[{"set_variable":{"name":"KC_C","value":0}}],"type":"basic"},{"conditions":[{"type":"variable_unless","name":"USC","value":0},{"type":"variable_unless","name":"KC_M","value":0},{"type":"variable_unless","name":"KC_COMM","value":0}],"from":{"key_code":"c","modifiers":{"optional":["caps_lock"]}},"to":[{"key_code":"delete_or_backspace"},{"key_code":"a","modifiers":["control"]},{"key_code":"delete_or_backspace"},{"key_code":"delete_forward"},{"key_code":"delete_forward"},{"key_code":"delete_forward"},{"key_code":"e","modifiers":["control"]},{"set_variable":{"name":"KC_C","value":1}},{"set_variable":{"name":"USC","value":0}}],"to_after_key_up":[{"set_variable":{"name":"KC_C","value":0}}],"type":"basic"},{"conditions":[{"type":"variable_unless","name":"KC_M","value":0},{"type":"variable_unless","name":"KC_COMM","value":0}],"from":{"key_code":"c","modifiers":{"optional":["caps_lock"]}},"to":[{"key_code":"a","modifiers":["control"]},{"key_code":"delete_or_backspace"},{"key_code":"delete_forward"},{"key_code":"delete_forward"},{"key_code":"delete_forward"},{"key_code":"e","modifiers":["control"]},{"set_variable":{"name":"KC_C","value":1}},{"set_variable":{"name":"USC","value":0}}],"to_after_key_up":[{"set_variable":{"name":"KC_C","value":0}}],"type":"basic"},</v>
      </c>
      <c r="G168" s="101" t="str">
        <f t="shared" si="114"/>
        <v>{"conditions":[{"type":"variable_if","name":"USC","value":2},{"type":"variable_unless","name":"KC_M","value":0},{"type":"variable_unless","name":"KC_C","value":0}],"from":{"key_code":"comma","modifiers":{"optional":["caps_lock"]}},"to":[{"key_code":"delete_or_backspace"},{"key_code":"delete_or_backspace"},{"key_code":"a","modifiers":["control"]},{"key_code":"delete_or_backspace"},{"key_code":"delete_forward"},{"key_code":"delete_forward"},{"key_code":"delete_forward"},{"key_code":"e","modifiers":["control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C","value":0}],"from":{"key_code":"comma","modifiers":{"optional":["caps_lock"]}},"to":[{"key_code":"delete_or_backspace"},{"key_code":"a","modifiers":["control"]},{"key_code":"delete_or_backspace"},{"key_code":"delete_forward"},{"key_code":"delete_forward"},{"key_code":"delete_forward"},{"key_code":"e","modifiers":["control"]},{"set_variable":{"name":"KC_COMM","value":1}},{"set_variable":{"name":"USC","value":0}}],"to_after_key_up":[{"set_variable":{"name":"KC_COMM","value":0}}],"type":"basic"},{"conditions":[{"type":"variable_unless","name":"KC_M","value":0},{"type":"variable_unless","name":"KC_C","value":0}],"from":{"key_code":"comma","modifiers":{"optional":["caps_lock"]}},"to":[{"key_code":"a","modifiers":["control"]},{"key_code":"delete_or_backspace"},{"key_code":"delete_forward"},{"key_code":"delete_forward"},{"key_code":"delete_forward"},{"key_code":"e","modifiers":["control"]},{"set_variable":{"name":"KC_COMM","value":1}},{"set_variable":{"name":"USC","value":0}}],"to_after_key_up":[{"set_variable":{"name":"KC_COMM","value":0}}],"type":"basic"},</v>
      </c>
      <c r="H168" s="101" t="str">
        <f t="shared" si="115"/>
        <v>{"conditions":[{"type":"variable_if","name":"USC","value":2},{"type":"variable_unless","name":"KC_COMM","value":0},{"type":"variable_unless","name":"KC_C","value":0}],"from":{"key_code":"m","modifiers":{"optional":["caps_lock"]}},"to":[{"key_code":"delete_or_backspace"},{"key_code":"delete_or_backspace"},{"key_code":"a","modifiers":["control"]},{"key_code":"delete_or_backspace"},{"key_code":"delete_forward"},{"key_code":"delete_forward"},{"key_code":"delete_forward"},{"key_code":"e","modifiers":["control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C","value":0}],"from":{"key_code":"m","modifiers":{"optional":["caps_lock"]}},"to":[{"key_code":"delete_or_backspace"},{"key_code":"a","modifiers":["control"]},{"key_code":"delete_or_backspace"},{"key_code":"delete_forward"},{"key_code":"delete_forward"},{"key_code":"delete_forward"},{"key_code":"e","modifiers":["control"]},{"set_variable":{"name":"KC_M","value":1}},{"set_variable":{"name":"USC","value":0}}],"to_after_key_up":[{"set_variable":{"name":"KC_M","value":0}}],"type":"basic"},{"conditions":[{"type":"variable_unless","name":"KC_COMM","value":0},{"type":"variable_unless","name":"KC_C","value":0}],"from":{"key_code":"m","modifiers":{"optional":["caps_lock"]}},"to":[{"key_code":"a","modifiers":["control"]},{"key_code":"delete_or_backspace"},{"key_code":"delete_forward"},{"key_code":"delete_forward"},{"key_code":"delete_forward"},{"key_code":"e","modifiers":["control"]},{"set_variable":{"name":"KC_M","value":1}},{"set_variable":{"name":"USC","value":0}}],"to_after_key_up":[{"set_variable":{"name":"KC_M","value":0}}],"type":"basic"},</v>
      </c>
      <c r="I168" s="101" t="str">
        <f t="shared" si="116"/>
        <v/>
      </c>
      <c r="J168" s="101" t="str">
        <f t="shared" si="117"/>
        <v/>
      </c>
      <c r="K168" s="101" t="str">
        <f t="shared" si="118"/>
        <v/>
      </c>
      <c r="L168" s="101" t="str">
        <f t="shared" si="119"/>
        <v/>
      </c>
      <c r="M168" s="101" t="str">
        <f t="shared" si="120"/>
        <v/>
      </c>
      <c r="N168" s="101" t="str">
        <f t="shared" si="121"/>
        <v/>
      </c>
      <c r="O168" s="101" t="str">
        <f t="shared" si="122"/>
        <v/>
      </c>
      <c r="P168" s="101" t="str">
        <f t="shared" si="123"/>
        <v/>
      </c>
      <c r="Q168" s="101" t="str">
        <f t="shared" si="124"/>
        <v/>
      </c>
      <c r="R168" s="101" t="str">
        <f t="shared" si="125"/>
        <v/>
      </c>
      <c r="S168" s="101" t="str">
        <f t="shared" si="126"/>
        <v/>
      </c>
      <c r="T168" s="101" t="str">
        <f t="shared" si="127"/>
        <v/>
      </c>
      <c r="U168" s="329"/>
      <c r="V168" s="107" t="str">
        <f t="shared" si="128"/>
        <v/>
      </c>
      <c r="W168" s="101" t="str">
        <f t="shared" si="129"/>
        <v/>
      </c>
      <c r="X168" s="101" t="str">
        <f t="shared" si="130"/>
        <v/>
      </c>
      <c r="Y168" s="108" t="str">
        <f>IF(AND($AT168&lt;&gt;"",$AB168=1),_xlfn.CONCAT(Y$3,PROPER(_xlfn.XLOOKUP($AZ168,入力キー,入力コード)),IF(OR($BK168="",$BK168=$BI168),_xlfn.CONCAT(Y$4,IF($AZ168=_xlfn.XLOOKUP($AZ168,仮想キートップ,入力キー),Y$7,Y$10),_xlfn.XLOOKUP($AZ168,仮想キートップ,入力コード),Y$13,$BI168,Y$14,_xlfn.XLOOKUP($AZ168,仮想キートップ,キー位置),Y$15,_xlfn.XLOOKUP($AZ168,仮想キートップ,キー位置),Y$17,IF($AZ168=_xlfn.XLOOKUP($AZ168,仮想キートップ,入力キー),Y$12,Y$11),_xlfn.XLOOKUP($AZ168,仮想キートップ,入力コード),Y$13,$BI168,Y$14,_xlfn.XLOOKUP($AZ168,仮想キートップ,キー位置),Y$16,_xlfn.XLOOKUP($AZ168,仮想キートップ,キー位置),IF(COUNTA($AT168:$AT$352)&gt;1,Y$17,Y$18)),_xlfn.CONCAT(Y$4,Y$6,IF($AZ168=_xlfn.XLOOKUP($AZ168,仮想キートップ,入力キー),Y$7,Y$10),_xlfn.XLOOKUP($AZ168,仮想キートップ,入力コード),Y$13,$BI168,Y$14,_xlfn.XLOOKUP($AZ168,仮想キートップ,キー位置),Y$15,_xlfn.XLOOKUP($AZ168,仮想キートップ,キー位置),Y$17,IF($AZ168=_xlfn.XLOOKUP($AZ168,仮想キートップ,入力キー),Y$8,Y$9),_xlfn.XLOOKUP($AZ168,仮想キートップ,入力コード),Y$13,$BI168,Y$14,_xlfn.XLOOKUP($AZ168,仮想キートップ,キー位置),Y$16,_xlfn.XLOOKUP($AZ168,仮想キートップ,キー位置),Y$17,Y$5,IF($AZ168=_xlfn.XLOOKUP($AZ168,仮想キートップ,入力キー),Y$7,Y$10),_xlfn.XLOOKUP($AZ168,仮想キートップ,入力コード),Y$13,$BK168,Y$14,_xlfn.XLOOKUP($AZ168,仮想キートップ,キー位置),Y$15,_xlfn.XLOOKUP($AZ168,仮想キートップ,キー位置),Y$17,IF($AZ168=_xlfn.XLOOKUP($AZ168,仮想キートップ,入力キー),Y$12,Y$11),_xlfn.XLOOKUP($AZ168,仮想キートップ,入力コード),Y$13,$BK168,Y$14,_xlfn.XLOOKUP($AZ168,仮想キートップ,キー位置),Y$16,_xlfn.XLOOKUP($AZ168,仮想キートップ,キー位置),IF(COUNTA($AT168:$AT$352)&gt;1,Y$17,Y$18)))),"")</f>
        <v/>
      </c>
      <c r="Z168" s="325"/>
      <c r="AB168" s="28">
        <f t="shared" si="96"/>
        <v>3</v>
      </c>
      <c r="AC168" s="27" t="str">
        <f t="shared" si="97"/>
        <v>A</v>
      </c>
      <c r="AD168" s="27">
        <f t="shared" si="98"/>
        <v>1</v>
      </c>
      <c r="AE168" s="27">
        <f t="shared" si="99"/>
        <v>0</v>
      </c>
      <c r="AF168" s="34">
        <f t="shared" si="100"/>
        <v>26938034880512</v>
      </c>
      <c r="AG168" s="203">
        <f t="shared" si="101"/>
        <v>0</v>
      </c>
      <c r="AH168" s="90"/>
      <c r="AI168" s="466">
        <f t="shared" si="102"/>
        <v>26388279066624</v>
      </c>
      <c r="AJ168" s="57" t="str">
        <f t="shared" si="103"/>
        <v/>
      </c>
      <c r="AK168" s="58">
        <f t="shared" si="104"/>
        <v>0</v>
      </c>
      <c r="AL168" s="56">
        <f t="shared" si="105"/>
        <v>9345848836096</v>
      </c>
      <c r="AM168" s="57" t="str">
        <f t="shared" si="106"/>
        <v>ぱ</v>
      </c>
      <c r="AN168" s="55">
        <f t="shared" si="107"/>
        <v>1</v>
      </c>
      <c r="AO168" s="466">
        <f t="shared" si="108"/>
        <v>18141941858304</v>
      </c>
      <c r="AP168" s="57" t="str">
        <f t="shared" si="109"/>
        <v/>
      </c>
      <c r="AQ168" s="58">
        <f t="shared" si="110"/>
        <v>0</v>
      </c>
      <c r="AR168" s="90"/>
      <c r="AS168" s="131">
        <v>445</v>
      </c>
      <c r="AT168" s="4" t="s">
        <v>296</v>
      </c>
      <c r="AU168" s="389"/>
      <c r="AV168" s="389"/>
      <c r="AW168" s="13"/>
      <c r="AX168" s="4" t="s">
        <v>296</v>
      </c>
      <c r="AY168" s="16"/>
      <c r="AZ168" s="16" t="s">
        <v>96</v>
      </c>
      <c r="BA168" s="16" t="s">
        <v>98</v>
      </c>
      <c r="BB168" s="115" t="s">
        <v>88</v>
      </c>
      <c r="BC168" s="26"/>
      <c r="BD168" s="6" t="s">
        <v>1069</v>
      </c>
      <c r="BE168" s="7" t="s">
        <v>1070</v>
      </c>
      <c r="BF168" s="15" t="s">
        <v>1073</v>
      </c>
      <c r="BG168" s="140" t="str">
        <f t="shared" si="111"/>
        <v>{"key_code":"a","modifiers":["control"]},{"key_code":"delete_or_backspace"},{"key_code":"delete_forward"},{"key_code":"delete_forward"},{"key_code":"delete_forward"},{"key_code":"e","modifiers":["control"]}</v>
      </c>
      <c r="BH168" s="98"/>
      <c r="BI168" s="140" t="str">
        <f t="shared" si="112"/>
        <v>{"key_code":"a","modifiers":["control"]},{"key_code":"delete_or_backspace"},{"key_code":"delete_forward"},{"key_code":"delete_forward"},{"key_code":"delete_forward"},{"key_code":"e","modifiers":["control"]}</v>
      </c>
      <c r="BJ168" s="370"/>
      <c r="BK168" s="371"/>
    </row>
    <row r="169" spans="1:63" ht="63">
      <c r="A169" s="328"/>
      <c r="B169" s="329"/>
      <c r="C169" s="338"/>
      <c r="D169" s="339"/>
      <c r="E169" s="334"/>
      <c r="F169" s="233" t="str">
        <f t="shared" si="113"/>
        <v>{"description":"な, ん &amp; こ → 行頭□戻し","conditions":[{"type":"variable_if","name":"USC","value":2},{"type":"variable_unless","name":"KC_M","value":0},{"type":"variable_unless","name":"KC_COMM","value":0}],"from":{"key_code":"v","modifiers":{"optional":["caps_lock"]}},"to":[{"key_code":"delete_or_backspace"},{"key_code":"delete_or_backspace"},{"key_code":"a","modifiers":["control"]},{"key_code":"delete_or_backspace"},{"key_code":"delete_forward"},{"key_code":"e","modifiers":["control"]},{"set_variable":{"name":"KC_V","value":1}},{"set_variable":{"name":"USC","value":0}}],"to_after_key_up":[{"set_variable":{"name":"KC_V","value":0}}],"type":"basic"},{"conditions":[{"type":"variable_unless","name":"USC","value":0},{"type":"variable_unless","name":"KC_M","value":0},{"type":"variable_unless","name":"KC_COMM","value":0}],"from":{"key_code":"v","modifiers":{"optional":["caps_lock"]}},"to":[{"key_code":"delete_or_backspace"},{"key_code":"a","modifiers":["control"]},{"key_code":"delete_or_backspace"},{"key_code":"delete_forward"},{"key_code":"e","modifiers":["control"]},{"set_variable":{"name":"KC_V","value":1}},{"set_variable":{"name":"USC","value":0}}],"to_after_key_up":[{"set_variable":{"name":"KC_V","value":0}}],"type":"basic"},{"conditions":[{"type":"variable_unless","name":"KC_M","value":0},{"type":"variable_unless","name":"KC_COMM","value":0}],"from":{"key_code":"v","modifiers":{"optional":["caps_lock"]}},"to":[{"key_code":"a","modifiers":["control"]},{"key_code":"delete_or_backspace"},{"key_code":"delete_forward"},{"key_code":"e","modifiers":["control"]},{"set_variable":{"name":"KC_V","value":1}},{"set_variable":{"name":"USC","value":0}}],"to_after_key_up":[{"set_variable":{"name":"KC_V","value":0}}],"type":"basic"},</v>
      </c>
      <c r="G169" s="101" t="str">
        <f t="shared" si="114"/>
        <v>{"conditions":[{"type":"variable_if","name":"USC","value":2},{"type":"variable_unless","name":"KC_M","value":0},{"type":"variable_unless","name":"KC_V","value":0}],"from":{"key_code":"comma","modifiers":{"optional":["caps_lock"]}},"to":[{"key_code":"delete_or_backspace"},{"key_code":"delete_or_backspace"},{"key_code":"a","modifiers":["control"]},{"key_code":"delete_or_backspace"},{"key_code":"delete_forward"},{"key_code":"e","modifiers":["control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V","value":0}],"from":{"key_code":"comma","modifiers":{"optional":["caps_lock"]}},"to":[{"key_code":"delete_or_backspace"},{"key_code":"a","modifiers":["control"]},{"key_code":"delete_or_backspace"},{"key_code":"delete_forward"},{"key_code":"e","modifiers":["control"]},{"set_variable":{"name":"KC_COMM","value":1}},{"set_variable":{"name":"USC","value":0}}],"to_after_key_up":[{"set_variable":{"name":"KC_COMM","value":0}}],"type":"basic"},{"conditions":[{"type":"variable_unless","name":"KC_M","value":0},{"type":"variable_unless","name":"KC_V","value":0}],"from":{"key_code":"comma","modifiers":{"optional":["caps_lock"]}},"to":[{"key_code":"a","modifiers":["control"]},{"key_code":"delete_or_backspace"},{"key_code":"delete_forward"},{"key_code":"e","modifiers":["control"]},{"set_variable":{"name":"KC_COMM","value":1}},{"set_variable":{"name":"USC","value":0}}],"to_after_key_up":[{"set_variable":{"name":"KC_COMM","value":0}}],"type":"basic"},</v>
      </c>
      <c r="H169" s="101" t="str">
        <f t="shared" si="115"/>
        <v>{"conditions":[{"type":"variable_if","name":"USC","value":2},{"type":"variable_unless","name":"KC_COMM","value":0},{"type":"variable_unless","name":"KC_V","value":0}],"from":{"key_code":"m","modifiers":{"optional":["caps_lock"]}},"to":[{"key_code":"delete_or_backspace"},{"key_code":"delete_or_backspace"},{"key_code":"a","modifiers":["control"]},{"key_code":"delete_or_backspace"},{"key_code":"delete_forward"},{"key_code":"e","modifiers":["control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V","value":0}],"from":{"key_code":"m","modifiers":{"optional":["caps_lock"]}},"to":[{"key_code":"delete_or_backspace"},{"key_code":"a","modifiers":["control"]},{"key_code":"delete_or_backspace"},{"key_code":"delete_forward"},{"key_code":"e","modifiers":["control"]},{"set_variable":{"name":"KC_M","value":1}},{"set_variable":{"name":"USC","value":0}}],"to_after_key_up":[{"set_variable":{"name":"KC_M","value":0}}],"type":"basic"},{"conditions":[{"type":"variable_unless","name":"KC_COMM","value":0},{"type":"variable_unless","name":"KC_V","value":0}],"from":{"key_code":"m","modifiers":{"optional":["caps_lock"]}},"to":[{"key_code":"a","modifiers":["control"]},{"key_code":"delete_or_backspace"},{"key_code":"delete_forward"},{"key_code":"e","modifiers":["control"]},{"set_variable":{"name":"KC_M","value":1}},{"set_variable":{"name":"USC","value":0}}],"to_after_key_up":[{"set_variable":{"name":"KC_M","value":0}}],"type":"basic"},</v>
      </c>
      <c r="I169" s="101" t="str">
        <f t="shared" si="116"/>
        <v/>
      </c>
      <c r="J169" s="101" t="str">
        <f t="shared" si="117"/>
        <v/>
      </c>
      <c r="K169" s="101" t="str">
        <f t="shared" si="118"/>
        <v/>
      </c>
      <c r="L169" s="101" t="str">
        <f t="shared" si="119"/>
        <v/>
      </c>
      <c r="M169" s="101" t="str">
        <f t="shared" si="120"/>
        <v/>
      </c>
      <c r="N169" s="101" t="str">
        <f t="shared" si="121"/>
        <v/>
      </c>
      <c r="O169" s="101" t="str">
        <f t="shared" si="122"/>
        <v/>
      </c>
      <c r="P169" s="101" t="str">
        <f t="shared" si="123"/>
        <v/>
      </c>
      <c r="Q169" s="101" t="str">
        <f t="shared" si="124"/>
        <v/>
      </c>
      <c r="R169" s="101" t="str">
        <f t="shared" si="125"/>
        <v/>
      </c>
      <c r="S169" s="101" t="str">
        <f t="shared" si="126"/>
        <v/>
      </c>
      <c r="T169" s="101" t="str">
        <f t="shared" si="127"/>
        <v/>
      </c>
      <c r="U169" s="329"/>
      <c r="V169" s="107" t="str">
        <f t="shared" si="128"/>
        <v/>
      </c>
      <c r="W169" s="101" t="str">
        <f t="shared" si="129"/>
        <v/>
      </c>
      <c r="X169" s="101" t="str">
        <f t="shared" si="130"/>
        <v/>
      </c>
      <c r="Y169" s="108" t="str">
        <f>IF(AND($AT169&lt;&gt;"",$AB169=1),_xlfn.CONCAT(Y$3,PROPER(_xlfn.XLOOKUP($AZ169,入力キー,入力コード)),IF(OR($BK169="",$BK169=$BI169),_xlfn.CONCAT(Y$4,IF($AZ169=_xlfn.XLOOKUP($AZ169,仮想キートップ,入力キー),Y$7,Y$10),_xlfn.XLOOKUP($AZ169,仮想キートップ,入力コード),Y$13,$BI169,Y$14,_xlfn.XLOOKUP($AZ169,仮想キートップ,キー位置),Y$15,_xlfn.XLOOKUP($AZ169,仮想キートップ,キー位置),Y$17,IF($AZ169=_xlfn.XLOOKUP($AZ169,仮想キートップ,入力キー),Y$12,Y$11),_xlfn.XLOOKUP($AZ169,仮想キートップ,入力コード),Y$13,$BI169,Y$14,_xlfn.XLOOKUP($AZ169,仮想キートップ,キー位置),Y$16,_xlfn.XLOOKUP($AZ169,仮想キートップ,キー位置),IF(COUNTA($AT169:$AT$352)&gt;1,Y$17,Y$18)),_xlfn.CONCAT(Y$4,Y$6,IF($AZ169=_xlfn.XLOOKUP($AZ169,仮想キートップ,入力キー),Y$7,Y$10),_xlfn.XLOOKUP($AZ169,仮想キートップ,入力コード),Y$13,$BI169,Y$14,_xlfn.XLOOKUP($AZ169,仮想キートップ,キー位置),Y$15,_xlfn.XLOOKUP($AZ169,仮想キートップ,キー位置),Y$17,IF($AZ169=_xlfn.XLOOKUP($AZ169,仮想キートップ,入力キー),Y$8,Y$9),_xlfn.XLOOKUP($AZ169,仮想キートップ,入力コード),Y$13,$BI169,Y$14,_xlfn.XLOOKUP($AZ169,仮想キートップ,キー位置),Y$16,_xlfn.XLOOKUP($AZ169,仮想キートップ,キー位置),Y$17,Y$5,IF($AZ169=_xlfn.XLOOKUP($AZ169,仮想キートップ,入力キー),Y$7,Y$10),_xlfn.XLOOKUP($AZ169,仮想キートップ,入力コード),Y$13,$BK169,Y$14,_xlfn.XLOOKUP($AZ169,仮想キートップ,キー位置),Y$15,_xlfn.XLOOKUP($AZ169,仮想キートップ,キー位置),Y$17,IF($AZ169=_xlfn.XLOOKUP($AZ169,仮想キートップ,入力キー),Y$12,Y$11),_xlfn.XLOOKUP($AZ169,仮想キートップ,入力コード),Y$13,$BK169,Y$14,_xlfn.XLOOKUP($AZ169,仮想キートップ,キー位置),Y$16,_xlfn.XLOOKUP($AZ169,仮想キートップ,キー位置),IF(COUNTA($AT169:$AT$352)&gt;1,Y$17,Y$18)))),"")</f>
        <v/>
      </c>
      <c r="Z169" s="325"/>
      <c r="AB169" s="28">
        <f t="shared" si="96"/>
        <v>3</v>
      </c>
      <c r="AC169" s="27" t="str">
        <f t="shared" si="97"/>
        <v>A</v>
      </c>
      <c r="AD169" s="27">
        <f t="shared" si="98"/>
        <v>1</v>
      </c>
      <c r="AE169" s="27">
        <f t="shared" si="99"/>
        <v>0</v>
      </c>
      <c r="AF169" s="34">
        <f t="shared" si="100"/>
        <v>27487790694400</v>
      </c>
      <c r="AG169" s="203">
        <f t="shared" si="101"/>
        <v>0</v>
      </c>
      <c r="AH169" s="90"/>
      <c r="AI169" s="466">
        <f t="shared" si="102"/>
        <v>26388279066624</v>
      </c>
      <c r="AJ169" s="57" t="str">
        <f t="shared" si="103"/>
        <v/>
      </c>
      <c r="AK169" s="58">
        <f t="shared" si="104"/>
        <v>0</v>
      </c>
      <c r="AL169" s="56">
        <f t="shared" si="105"/>
        <v>9895604649984</v>
      </c>
      <c r="AM169" s="57">
        <f t="shared" si="106"/>
        <v>0</v>
      </c>
      <c r="AN169" s="55">
        <f t="shared" si="107"/>
        <v>0</v>
      </c>
      <c r="AO169" s="466">
        <f t="shared" si="108"/>
        <v>18691697672192</v>
      </c>
      <c r="AP169" s="57" t="str">
        <f t="shared" si="109"/>
        <v/>
      </c>
      <c r="AQ169" s="58">
        <f t="shared" si="110"/>
        <v>0</v>
      </c>
      <c r="AR169" s="90"/>
      <c r="AS169" s="131">
        <v>446</v>
      </c>
      <c r="AT169" s="4" t="s">
        <v>296</v>
      </c>
      <c r="AU169" s="389"/>
      <c r="AV169" s="389"/>
      <c r="AW169" s="13"/>
      <c r="AX169" s="4" t="s">
        <v>296</v>
      </c>
      <c r="AY169" s="16"/>
      <c r="AZ169" s="16" t="s">
        <v>96</v>
      </c>
      <c r="BA169" s="16" t="s">
        <v>98</v>
      </c>
      <c r="BB169" s="115" t="s">
        <v>90</v>
      </c>
      <c r="BC169" s="26"/>
      <c r="BD169" s="6" t="s">
        <v>1071</v>
      </c>
      <c r="BE169" s="7" t="s">
        <v>1072</v>
      </c>
      <c r="BF169" s="15" t="s">
        <v>1074</v>
      </c>
      <c r="BG169" s="140" t="str">
        <f t="shared" si="111"/>
        <v>{"key_code":"a","modifiers":["control"]},{"key_code":"delete_or_backspace"},{"key_code":"delete_forward"},{"key_code":"e","modifiers":["control"]}</v>
      </c>
      <c r="BH169" s="98"/>
      <c r="BI169" s="140" t="str">
        <f t="shared" si="112"/>
        <v>{"key_code":"a","modifiers":["control"]},{"key_code":"delete_or_backspace"},{"key_code":"delete_forward"},{"key_code":"e","modifiers":["control"]}</v>
      </c>
      <c r="BJ169" s="370"/>
      <c r="BK169" s="371"/>
    </row>
    <row r="170" spans="1:63" ht="189">
      <c r="A170" s="328"/>
      <c r="B170" s="329"/>
      <c r="C170" s="338"/>
      <c r="D170" s="339"/>
      <c r="E170" s="334"/>
      <c r="F170" s="233" t="str">
        <f t="shared" si="113"/>
        <v>{"description":"な, ん &amp; そ → ｜《》",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b","modifiers":{"optional":["caps_lock"]}},"to":[{"key_code":"delete_or_backspace"},{"key_code":"delete_or_backspace"},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1"},{"key_code":"b","modifiers":["control"]},{"set_variable":{"name":"KC_B","value":1}},{"set_variable":{"name":"USC","value":0}}],"to_after_key_up":[{"set_variable":{"name":"KC_B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b","modifiers":{"optional":["caps_lock"]}},"to":[{"key_code":"delete_or_backspace"},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1"},{"key_code":"b","modifiers":["control"]},{"set_variable":{"name":"KC_B","value":1}},{"set_variable":{"name":"USC","value":0}}],"to_after_key_up":[{"set_variable":{"name":"KC_B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b","modifiers":{"optional":["caps_lock"]}},"to":[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1"},{"key_code":"b","modifiers":["control"]},{"set_variable":{"name":"KC_B","value":1}},{"set_variable":{"name":"USC","value":0}}],"to_after_key_up":[{"set_variable":{"name":"KC_B","value":0}}],"type":"basic"},</v>
      </c>
      <c r="G170" s="101" t="str">
        <f t="shared" si="114"/>
        <v>{"conditions":[{"type":"variable_if","name":"USC","value":2},{"type":"variable_unless","name":"KC_M","value":0},{"type":"variable_unless","name":"KC_B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1"},{"key_code":"b","modifiers":["control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B","value":0},{"input_sources":[{"language":"ja"}],"type":"input_source_if"},{"input_sources":[{"input_mode_id":"Roman$"}],"type":"input_source_unless"}],"from":{"key_code":"comma","modifiers":{"optional":["caps_lock"]}},"to":[{"key_code":"delete_or_backspace"},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1"},{"key_code":"b","modifiers":["control"]},{"set_variable":{"name":"KC_COMM","value":1}},{"set_variable":{"name":"USC","value":0}}],"to_after_key_up":[{"set_variable":{"name":"KC_COMM","value":0}}],"type":"basic"},{"conditions":[{"type":"variable_unless","name":"KC_M","value":0},{"type":"variable_unless","name":"KC_B","value":0},{"input_sources":[{"language":"ja"}],"type":"input_source_if"},{"input_sources":[{"input_mode_id":"Roman$"}],"type":"input_source_unless"}],"from":{"key_code":"comma","modifiers":{"optional":["caps_lock"]}},"to":[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1"},{"key_code":"b","modifiers":["control"]},{"set_variable":{"name":"KC_COMM","value":1}},{"set_variable":{"name":"USC","value":0}}],"to_after_key_up":[{"set_variable":{"name":"KC_COMM","value":0}}],"type":"basic"},</v>
      </c>
      <c r="H170" s="101" t="str">
        <f t="shared" si="115"/>
        <v>{"conditions":[{"type":"variable_if","name":"USC","value":2},{"type":"variable_unless","name":"KC_COMM","value":0},{"type":"variable_unless","name":"KC_B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1"},{"key_code":"b","modifiers":["control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B","value":0},{"input_sources":[{"language":"ja"}],"type":"input_source_if"},{"input_sources":[{"input_mode_id":"Roman$"}],"type":"input_source_unless"}],"from":{"key_code":"m","modifiers":{"optional":["caps_lock"]}},"to":[{"key_code":"delete_or_backspace"},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1"},{"key_code":"b","modifiers":["control"]},{"set_variable":{"name":"KC_M","value":1}},{"set_variable":{"name":"USC","value":0}}],"to_after_key_up":[{"set_variable":{"name":"KC_M","value":0}}],"type":"basic"},{"conditions":[{"type":"variable_unless","name":"KC_COMM","value":0},{"type":"variable_unless","name":"KC_B","value":0},{"input_sources":[{"language":"ja"}],"type":"input_source_if"},{"input_sources":[{"input_mode_id":"Roman$"}],"type":"input_source_unless"}],"from":{"key_code":"m","modifiers":{"optional":["caps_lock"]}},"to":[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1"},{"key_code":"b","modifiers":["control"]},{"set_variable":{"name":"KC_M","value":1}},{"set_variable":{"name":"USC","value":0}}],"to_after_key_up":[{"set_variable":{"name":"KC_M","value":0}}],"type":"basic"},</v>
      </c>
      <c r="I170" s="101" t="str">
        <f t="shared" si="116"/>
        <v/>
      </c>
      <c r="J170" s="101" t="str">
        <f t="shared" si="117"/>
        <v/>
      </c>
      <c r="K170" s="101" t="str">
        <f t="shared" si="118"/>
        <v/>
      </c>
      <c r="L170" s="101" t="str">
        <f t="shared" si="119"/>
        <v/>
      </c>
      <c r="M170" s="101" t="str">
        <f t="shared" si="120"/>
        <v/>
      </c>
      <c r="N170" s="101" t="str">
        <f t="shared" si="121"/>
        <v/>
      </c>
      <c r="O170" s="101" t="str">
        <f t="shared" si="122"/>
        <v/>
      </c>
      <c r="P170" s="101" t="str">
        <f t="shared" si="123"/>
        <v/>
      </c>
      <c r="Q170" s="101" t="str">
        <f t="shared" si="124"/>
        <v/>
      </c>
      <c r="R170" s="101" t="str">
        <f t="shared" si="125"/>
        <v/>
      </c>
      <c r="S170" s="101" t="str">
        <f t="shared" si="126"/>
        <v/>
      </c>
      <c r="T170" s="101" t="str">
        <f t="shared" si="127"/>
        <v/>
      </c>
      <c r="U170" s="329"/>
      <c r="V170" s="107" t="str">
        <f t="shared" si="128"/>
        <v>{"description":"[英数] M, Comma &amp; B → ｜《》","conditions":[{"type":"variable_if","name":"USC","value":2},{"type":"variable_unless","name":"KC_M","value":0},{"type":"variable_unless","name":"KC_COMM","value":0}],"from":{"key_code":"b","modifiers":{"optional":["caps_lock"]}},"to":[{"key_code":"delete_or_backspace"},{"key_code":"delete_or_backspace"},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2"},{"key_code":"b","modifiers":["control"]},{"set_variable":{"name":"KC_B","value":1}},{"set_variable":{"name":"USC","value":0}}],"to_after_key_up":[{"set_variable":{"name":"KC_B","value":0}}],"type":"basic"},{"conditions":[{"type":"variable_unless","name":"USC","value":0},{"type":"variable_unless","name":"KC_M","value":0},{"type":"variable_unless","name":"KC_COMM","value":0}],"from":{"key_code":"b","modifiers":{"optional":["caps_lock"]}},"to":[{"key_code":"delete_or_backspace"},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2"},{"key_code":"b","modifiers":["control"]},{"set_variable":{"name":"KC_B","value":1}},{"set_variable":{"name":"USC","value":0}}],"to_after_key_up":[{"set_variable":{"name":"KC_B","value":0}}],"type":"basic"},{"conditions":[{"type":"variable_unless","name":"KC_M","value":0},{"type":"variable_unless","name":"KC_COMM","value":0}],"from":{"key_code":"b","modifiers":{"optional":["caps_lock"]}},"to":[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2"},{"key_code":"b","modifiers":["control"]},{"set_variable":{"name":"KC_B","value":1}},{"set_variable":{"name":"USC","value":0}}],"to_after_key_up":[{"set_variable":{"name":"KC_B","value":0}}],"type":"basic"},</v>
      </c>
      <c r="W170" s="101" t="str">
        <f t="shared" si="129"/>
        <v>{"conditions":[{"type":"variable_if","name":"USC","value":2},{"type":"variable_unless","name":"KC_M","value":0},{"type":"variable_unless","name":"KC_B","value":0}],"from":{"key_code":"comma","modifiers":{"optional":["caps_lock"]}},"to":[{"key_code":"delete_or_backspace"},{"key_code":"delete_or_backspace"},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2"},{"key_code":"b","modifiers":["control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B","value":0}],"from":{"key_code":"comma","modifiers":{"optional":["caps_lock"]}},"to":[{"key_code":"delete_or_backspace"},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2"},{"key_code":"b","modifiers":["control"]},{"set_variable":{"name":"KC_COMM","value":1}},{"set_variable":{"name":"USC","value":0}}],"to_after_key_up":[{"set_variable":{"name":"KC_COMM","value":0}}],"type":"basic"},{"conditions":[{"type":"variable_unless","name":"KC_M","value":0},{"type":"variable_unless","name":"KC_B","value":0}],"from":{"key_code":"comma","modifiers":{"optional":["caps_lock"]}},"to":[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2"},{"key_code":"b","modifiers":["control"]},{"set_variable":{"name":"KC_COMM","value":1}},{"set_variable":{"name":"USC","value":0}}],"to_after_key_up":[{"set_variable":{"name":"KC_COMM","value":0}}],"type":"basic"},</v>
      </c>
      <c r="X170" s="101" t="str">
        <f t="shared" si="130"/>
        <v>{"conditions":[{"type":"variable_if","name":"USC","value":2},{"type":"variable_unless","name":"KC_COMM","value":0},{"type":"variable_unless","name":"KC_B","value":0}],"from":{"key_code":"m","modifiers":{"optional":["caps_lock"]}},"to":[{"key_code":"delete_or_backspace"},{"key_code":"delete_or_backspace"},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2"},{"key_code":"b","modifiers":["control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B","value":0}],"from":{"key_code":"m","modifiers":{"optional":["caps_lock"]}},"to":[{"key_code":"delete_or_backspace"},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2"},{"key_code":"b","modifiers":["control"]},{"set_variable":{"name":"KC_M","value":1}},{"set_variable":{"name":"USC","value":0}}],"to_after_key_up":[{"set_variable":{"name":"KC_M","value":0}}],"type":"basic"},{"conditions":[{"type":"variable_unless","name":"KC_COMM","value":0},{"type":"variable_unless","name":"KC_B","value":0}],"from":{"key_code":"m","modifiers":{"optional":["caps_lock"]}},"to":[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2"},{"key_code":"b","modifiers":["control"]},{"set_variable":{"name":"KC_M","value":1}},{"set_variable":{"name":"USC","value":0}}],"to_after_key_up":[{"set_variable":{"name":"KC_M","value":0}}],"type":"basic"},</v>
      </c>
      <c r="Y170" s="108" t="str">
        <f>IF(AND($AT170&lt;&gt;"",$AB170=1),_xlfn.CONCAT(Y$3,PROPER(_xlfn.XLOOKUP($AZ170,入力キー,入力コード)),IF(OR($BK170="",$BK170=$BI170),_xlfn.CONCAT(Y$4,IF($AZ170=_xlfn.XLOOKUP($AZ170,仮想キートップ,入力キー),Y$7,Y$10),_xlfn.XLOOKUP($AZ170,仮想キートップ,入力コード),Y$13,$BI170,Y$14,_xlfn.XLOOKUP($AZ170,仮想キートップ,キー位置),Y$15,_xlfn.XLOOKUP($AZ170,仮想キートップ,キー位置),Y$17,IF($AZ170=_xlfn.XLOOKUP($AZ170,仮想キートップ,入力キー),Y$12,Y$11),_xlfn.XLOOKUP($AZ170,仮想キートップ,入力コード),Y$13,$BI170,Y$14,_xlfn.XLOOKUP($AZ170,仮想キートップ,キー位置),Y$16,_xlfn.XLOOKUP($AZ170,仮想キートップ,キー位置),IF(COUNTA($AT170:$AT$352)&gt;1,Y$17,Y$18)),_xlfn.CONCAT(Y$4,Y$6,IF($AZ170=_xlfn.XLOOKUP($AZ170,仮想キートップ,入力キー),Y$7,Y$10),_xlfn.XLOOKUP($AZ170,仮想キートップ,入力コード),Y$13,$BI170,Y$14,_xlfn.XLOOKUP($AZ170,仮想キートップ,キー位置),Y$15,_xlfn.XLOOKUP($AZ170,仮想キートップ,キー位置),Y$17,IF($AZ170=_xlfn.XLOOKUP($AZ170,仮想キートップ,入力キー),Y$8,Y$9),_xlfn.XLOOKUP($AZ170,仮想キートップ,入力コード),Y$13,$BI170,Y$14,_xlfn.XLOOKUP($AZ170,仮想キートップ,キー位置),Y$16,_xlfn.XLOOKUP($AZ170,仮想キートップ,キー位置),Y$17,Y$5,IF($AZ170=_xlfn.XLOOKUP($AZ170,仮想キートップ,入力キー),Y$7,Y$10),_xlfn.XLOOKUP($AZ170,仮想キートップ,入力コード),Y$13,$BK170,Y$14,_xlfn.XLOOKUP($AZ170,仮想キートップ,キー位置),Y$15,_xlfn.XLOOKUP($AZ170,仮想キートップ,キー位置),Y$17,IF($AZ170=_xlfn.XLOOKUP($AZ170,仮想キートップ,入力キー),Y$12,Y$11),_xlfn.XLOOKUP($AZ170,仮想キートップ,入力コード),Y$13,$BK170,Y$14,_xlfn.XLOOKUP($AZ170,仮想キートップ,キー位置),Y$16,_xlfn.XLOOKUP($AZ170,仮想キートップ,キー位置),IF(COUNTA($AT170:$AT$352)&gt;1,Y$17,Y$18)))),"")</f>
        <v/>
      </c>
      <c r="Z170" s="325"/>
      <c r="AB170" s="28">
        <f t="shared" si="96"/>
        <v>3</v>
      </c>
      <c r="AC170" s="27" t="str">
        <f t="shared" si="97"/>
        <v>A</v>
      </c>
      <c r="AD170" s="27">
        <f t="shared" si="98"/>
        <v>1</v>
      </c>
      <c r="AE170" s="27">
        <f t="shared" si="99"/>
        <v>0</v>
      </c>
      <c r="AF170" s="34">
        <f t="shared" si="100"/>
        <v>28587302322176</v>
      </c>
      <c r="AG170" s="203">
        <f t="shared" si="101"/>
        <v>0</v>
      </c>
      <c r="AH170" s="90"/>
      <c r="AI170" s="466">
        <f t="shared" si="102"/>
        <v>26388279066624</v>
      </c>
      <c r="AJ170" s="57" t="str">
        <f t="shared" si="103"/>
        <v/>
      </c>
      <c r="AK170" s="58">
        <f t="shared" si="104"/>
        <v>0</v>
      </c>
      <c r="AL170" s="56">
        <f t="shared" si="105"/>
        <v>10995116277760</v>
      </c>
      <c r="AM170" s="57" t="str">
        <f t="shared" si="106"/>
        <v/>
      </c>
      <c r="AN170" s="55">
        <f t="shared" si="107"/>
        <v>0</v>
      </c>
      <c r="AO170" s="466">
        <f t="shared" si="108"/>
        <v>19791209299968</v>
      </c>
      <c r="AP170" s="57" t="str">
        <f t="shared" si="109"/>
        <v/>
      </c>
      <c r="AQ170" s="58">
        <f t="shared" si="110"/>
        <v>0</v>
      </c>
      <c r="AR170" s="90"/>
      <c r="AS170" s="131">
        <v>447</v>
      </c>
      <c r="AT170" s="4" t="s">
        <v>296</v>
      </c>
      <c r="AU170" s="389"/>
      <c r="AV170" s="389"/>
      <c r="AW170" s="13"/>
      <c r="AX170" s="4" t="s">
        <v>296</v>
      </c>
      <c r="AY170" s="16"/>
      <c r="AZ170" s="16" t="s">
        <v>96</v>
      </c>
      <c r="BA170" s="16" t="s">
        <v>98</v>
      </c>
      <c r="BB170" s="115" t="s">
        <v>92</v>
      </c>
      <c r="BC170" s="26"/>
      <c r="BD170" s="6" t="s">
        <v>1075</v>
      </c>
      <c r="BE170" s="7" t="s">
        <v>351</v>
      </c>
      <c r="BF170" s="15" t="s">
        <v>1132</v>
      </c>
      <c r="BG170" s="140" t="str">
        <f t="shared" si="111"/>
        <v>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1"},{"key_code":"b","modifiers":["control"]}</v>
      </c>
      <c r="BH170" s="98" t="s">
        <v>1133</v>
      </c>
      <c r="BI170" s="140" t="str">
        <f t="shared" si="112"/>
        <v>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2"},{"key_code":"b","modifiers":["control"]}</v>
      </c>
      <c r="BJ170" s="370"/>
      <c r="BK170" s="371"/>
    </row>
    <row r="171" spans="1:63" ht="63">
      <c r="A171" s="328"/>
      <c r="B171" s="329"/>
      <c r="C171" s="338"/>
      <c r="D171" s="339"/>
      <c r="E171" s="334"/>
      <c r="F171" s="233" t="str">
        <f t="shared" si="113"/>
        <v>{"description":"は, こ &amp; 右 → ▲+Home","conditions":[{"type":"variable_if","name":"USC","value":2},{"type":"variable_unless","name":"KC_C","value":0},{"type":"variable_unless","name":"KC_V","value":0}],"from":{"key_code":"y","modifiers":{"optional":["caps_lock"]}},"to":[{"key_code":"delete_or_backspace"},{"key_code":"delete_or_backspace"},{"key_code":"a","modifiers":["shift","control"]},{"set_variable":{"name":"KC_Y","value":1}},{"set_variable":{"name":"USC","value":0}}],"to_after_key_up":[{"set_variable":{"name":"KC_Y","value":0}}],"type":"basic"},{"conditions":[{"type":"variable_unless","name":"USC","value":0},{"type":"variable_unless","name":"KC_C","value":0},{"type":"variable_unless","name":"KC_V","value":0}],"from":{"key_code":"y","modifiers":{"optional":["caps_lock"]}},"to":[{"key_code":"delete_or_backspace"},{"key_code":"a","modifiers":["shift","control"]},{"set_variable":{"name":"KC_Y","value":1}},{"set_variable":{"name":"USC","value":0}}],"to_after_key_up":[{"set_variable":{"name":"KC_Y","value":0}}],"type":"basic"},{"conditions":[{"type":"variable_unless","name":"KC_C","value":0},{"type":"variable_unless","name":"KC_V","value":0}],"from":{"key_code":"y","modifiers":{"optional":["caps_lock"]}},"to":[{"key_code":"a","modifiers":["shift","control"]},{"set_variable":{"name":"KC_Y","value":1}},{"set_variable":{"name":"USC","value":0}}],"to_after_key_up":[{"set_variable":{"name":"KC_Y","value":0}}],"type":"basic"},</v>
      </c>
      <c r="G171" s="101" t="str">
        <f t="shared" si="114"/>
        <v>{"conditions":[{"type":"variable_if","name":"USC","value":2},{"type":"variable_unless","name":"KC_C","value":0},{"type":"variable_unless","name":"KC_Y","value":0}],"from":{"key_code":"v","modifiers":{"optional":["caps_lock"]}},"to":[{"key_code":"delete_or_backspace"},{"key_code":"delete_or_backspace"},{"key_code":"a","modifiers":["shift","control"]},{"set_variable":{"name":"KC_V","value":1}},{"set_variable":{"name":"USC","value":0}}],"to_after_key_up":[{"set_variable":{"name":"KC_V","value":0}}],"type":"basic"},{"conditions":[{"type":"variable_unless","name":"USC","value":0},{"type":"variable_unless","name":"KC_C","value":0},{"type":"variable_unless","name":"KC_Y","value":0}],"from":{"key_code":"v","modifiers":{"optional":["caps_lock"]}},"to":[{"key_code":"delete_or_backspace"},{"key_code":"a","modifiers":["shift","control"]},{"set_variable":{"name":"KC_V","value":1}},{"set_variable":{"name":"USC","value":0}}],"to_after_key_up":[{"set_variable":{"name":"KC_V","value":0}}],"type":"basic"},{"conditions":[{"type":"variable_unless","name":"KC_C","value":0},{"type":"variable_unless","name":"KC_Y","value":0}],"from":{"key_code":"v","modifiers":{"optional":["caps_lock"]}},"to":[{"key_code":"a","modifiers":["shift","control"]},{"set_variable":{"name":"KC_V","value":1}},{"set_variable":{"name":"USC","value":0}}],"to_after_key_up":[{"set_variable":{"name":"KC_V","value":0}}],"type":"basic"},</v>
      </c>
      <c r="H171" s="101" t="str">
        <f t="shared" si="115"/>
        <v>{"conditions":[{"type":"variable_if","name":"USC","value":2},{"type":"variable_unless","name":"KC_V","value":0},{"type":"variable_unless","name":"KC_Y","value":0}],"from":{"key_code":"c","modifiers":{"optional":["caps_lock"]}},"to":[{"key_code":"delete_or_backspace"},{"key_code":"delete_or_backspace"},{"key_code":"a","modifiers":["shift","control"]},{"set_variable":{"name":"KC_C","value":1}},{"set_variable":{"name":"USC","value":0}}],"to_after_key_up":[{"set_variable":{"name":"KC_C","value":0}}],"type":"basic"},{"conditions":[{"type":"variable_unless","name":"USC","value":0},{"type":"variable_unless","name":"KC_V","value":0},{"type":"variable_unless","name":"KC_Y","value":0}],"from":{"key_code":"c","modifiers":{"optional":["caps_lock"]}},"to":[{"key_code":"delete_or_backspace"},{"key_code":"a","modifiers":["shift","control"]},{"set_variable":{"name":"KC_C","value":1}},{"set_variable":{"name":"USC","value":0}}],"to_after_key_up":[{"set_variable":{"name":"KC_C","value":0}}],"type":"basic"},{"conditions":[{"type":"variable_unless","name":"KC_V","value":0},{"type":"variable_unless","name":"KC_Y","value":0}],"from":{"key_code":"c","modifiers":{"optional":["caps_lock"]}},"to":[{"key_code":"a","modifiers":["shift","control"]},{"set_variable":{"name":"KC_C","value":1}},{"set_variable":{"name":"USC","value":0}}],"to_after_key_up":[{"set_variable":{"name":"KC_C","value":0}}],"type":"basic"},</v>
      </c>
      <c r="I171" s="101" t="str">
        <f t="shared" si="116"/>
        <v/>
      </c>
      <c r="J171" s="101" t="str">
        <f t="shared" si="117"/>
        <v/>
      </c>
      <c r="K171" s="101" t="str">
        <f t="shared" si="118"/>
        <v/>
      </c>
      <c r="L171" s="101" t="str">
        <f t="shared" si="119"/>
        <v/>
      </c>
      <c r="M171" s="101" t="str">
        <f t="shared" si="120"/>
        <v/>
      </c>
      <c r="N171" s="101" t="str">
        <f t="shared" si="121"/>
        <v/>
      </c>
      <c r="O171" s="101" t="str">
        <f t="shared" si="122"/>
        <v/>
      </c>
      <c r="P171" s="101" t="str">
        <f t="shared" si="123"/>
        <v/>
      </c>
      <c r="Q171" s="101" t="str">
        <f t="shared" si="124"/>
        <v/>
      </c>
      <c r="R171" s="101" t="str">
        <f t="shared" si="125"/>
        <v/>
      </c>
      <c r="S171" s="101" t="str">
        <f t="shared" si="126"/>
        <v/>
      </c>
      <c r="T171" s="101" t="str">
        <f t="shared" si="127"/>
        <v/>
      </c>
      <c r="U171" s="329"/>
      <c r="V171" s="107" t="str">
        <f t="shared" si="128"/>
        <v/>
      </c>
      <c r="W171" s="101" t="str">
        <f t="shared" si="129"/>
        <v/>
      </c>
      <c r="X171" s="101" t="str">
        <f t="shared" si="130"/>
        <v/>
      </c>
      <c r="Y171" s="108" t="str">
        <f>IF(AND($AT171&lt;&gt;"",$AB171=1),_xlfn.CONCAT(Y$3,PROPER(_xlfn.XLOOKUP($AZ171,入力キー,入力コード)),IF(OR($BK171="",$BK171=$BI171),_xlfn.CONCAT(Y$4,IF($AZ171=_xlfn.XLOOKUP($AZ171,仮想キートップ,入力キー),Y$7,Y$10),_xlfn.XLOOKUP($AZ171,仮想キートップ,入力コード),Y$13,$BI171,Y$14,_xlfn.XLOOKUP($AZ171,仮想キートップ,キー位置),Y$15,_xlfn.XLOOKUP($AZ171,仮想キートップ,キー位置),Y$17,IF($AZ171=_xlfn.XLOOKUP($AZ171,仮想キートップ,入力キー),Y$12,Y$11),_xlfn.XLOOKUP($AZ171,仮想キートップ,入力コード),Y$13,$BI171,Y$14,_xlfn.XLOOKUP($AZ171,仮想キートップ,キー位置),Y$16,_xlfn.XLOOKUP($AZ171,仮想キートップ,キー位置),IF(COUNTA($AT171:$AT$352)&gt;1,Y$17,Y$18)),_xlfn.CONCAT(Y$4,Y$6,IF($AZ171=_xlfn.XLOOKUP($AZ171,仮想キートップ,入力キー),Y$7,Y$10),_xlfn.XLOOKUP($AZ171,仮想キートップ,入力コード),Y$13,$BI171,Y$14,_xlfn.XLOOKUP($AZ171,仮想キートップ,キー位置),Y$15,_xlfn.XLOOKUP($AZ171,仮想キートップ,キー位置),Y$17,IF($AZ171=_xlfn.XLOOKUP($AZ171,仮想キートップ,入力キー),Y$8,Y$9),_xlfn.XLOOKUP($AZ171,仮想キートップ,入力コード),Y$13,$BI171,Y$14,_xlfn.XLOOKUP($AZ171,仮想キートップ,キー位置),Y$16,_xlfn.XLOOKUP($AZ171,仮想キートップ,キー位置),Y$17,Y$5,IF($AZ171=_xlfn.XLOOKUP($AZ171,仮想キートップ,入力キー),Y$7,Y$10),_xlfn.XLOOKUP($AZ171,仮想キートップ,入力コード),Y$13,$BK171,Y$14,_xlfn.XLOOKUP($AZ171,仮想キートップ,キー位置),Y$15,_xlfn.XLOOKUP($AZ171,仮想キートップ,キー位置),Y$17,IF($AZ171=_xlfn.XLOOKUP($AZ171,仮想キートップ,入力キー),Y$12,Y$11),_xlfn.XLOOKUP($AZ171,仮想キートップ,入力コード),Y$13,$BK171,Y$14,_xlfn.XLOOKUP($AZ171,仮想キートップ,キー位置),Y$16,_xlfn.XLOOKUP($AZ171,仮想キートップ,キー位置),IF(COUNTA($AT171:$AT$352)&gt;1,Y$17,Y$18)))),"")</f>
        <v/>
      </c>
      <c r="Z171" s="325"/>
      <c r="AB171" s="28">
        <f t="shared" si="96"/>
        <v>3</v>
      </c>
      <c r="AC171" s="27" t="str">
        <f t="shared" si="97"/>
        <v>A</v>
      </c>
      <c r="AD171" s="27">
        <f t="shared" si="98"/>
        <v>1</v>
      </c>
      <c r="AE171" s="27">
        <f t="shared" si="99"/>
        <v>0</v>
      </c>
      <c r="AF171" s="34">
        <f t="shared" si="100"/>
        <v>1649267703808</v>
      </c>
      <c r="AG171" s="203">
        <f t="shared" si="101"/>
        <v>0</v>
      </c>
      <c r="AH171" s="90"/>
      <c r="AI171" s="466">
        <f t="shared" si="102"/>
        <v>1649267441664</v>
      </c>
      <c r="AJ171" s="57" t="str">
        <f t="shared" si="103"/>
        <v/>
      </c>
      <c r="AK171" s="58">
        <f t="shared" si="104"/>
        <v>0</v>
      </c>
      <c r="AL171" s="56">
        <f t="shared" si="105"/>
        <v>549756076032</v>
      </c>
      <c r="AM171" s="57" t="str">
        <f t="shared" si="106"/>
        <v/>
      </c>
      <c r="AN171" s="55">
        <f t="shared" si="107"/>
        <v>0</v>
      </c>
      <c r="AO171" s="466">
        <f t="shared" si="108"/>
        <v>1099511889920</v>
      </c>
      <c r="AP171" s="57" t="str">
        <f t="shared" si="109"/>
        <v/>
      </c>
      <c r="AQ171" s="58">
        <f t="shared" si="110"/>
        <v>0</v>
      </c>
      <c r="AR171" s="90"/>
      <c r="AS171" s="131">
        <v>448</v>
      </c>
      <c r="AT171" s="4" t="s">
        <v>296</v>
      </c>
      <c r="AU171" s="389"/>
      <c r="AV171" s="389"/>
      <c r="AW171" s="13"/>
      <c r="AX171" s="4" t="s">
        <v>296</v>
      </c>
      <c r="AY171" s="16"/>
      <c r="AZ171" s="16" t="s">
        <v>88</v>
      </c>
      <c r="BA171" s="16" t="s">
        <v>90</v>
      </c>
      <c r="BB171" s="115" t="s">
        <v>33</v>
      </c>
      <c r="BC171" s="26"/>
      <c r="BD171" s="6" t="s">
        <v>1076</v>
      </c>
      <c r="BE171" s="7" t="s">
        <v>354</v>
      </c>
      <c r="BF171" s="15" t="s">
        <v>967</v>
      </c>
      <c r="BG171" s="140" t="str">
        <f t="shared" si="111"/>
        <v>{"key_code":"a","modifiers":["shift","control"]}</v>
      </c>
      <c r="BH171" s="98"/>
      <c r="BI171" s="140" t="str">
        <f t="shared" si="112"/>
        <v>{"key_code":"a","modifiers":["shift","control"]}</v>
      </c>
      <c r="BJ171" s="370"/>
      <c r="BK171" s="371"/>
    </row>
    <row r="172" spans="1:63" ht="21">
      <c r="A172" s="328"/>
      <c r="B172" s="329"/>
      <c r="C172" s="338"/>
      <c r="D172" s="339"/>
      <c r="E172" s="334"/>
      <c r="F172" s="233" t="str">
        <f t="shared" si="113"/>
        <v>{"description":"は, こ &amp; BS → Cut","conditions":[{"type":"variable_if","name":"USC","value":2},{"type":"variable_unless","name":"KC_C","value":0},{"type":"variable_unless","name":"KC_V","value":0}],"from":{"key_code":"u","modifiers":{"optional":["caps_lock"]}},"to":[{"key_code":"delete_or_backspace"},{"key_code":"delete_or_backspace"},{"key_code":"x","modifiers":["command"]},{"set_variable":{"name":"KC_U","value":1}},{"set_variable":{"name":"USC","value":0}}],"to_after_key_up":[{"set_variable":{"name":"KC_U","value":0}}],"type":"basic"},{"conditions":[{"type":"variable_unless","name":"USC","value":0},{"type":"variable_unless","name":"KC_C","value":0},{"type":"variable_unless","name":"KC_V","value":0}],"from":{"key_code":"u","modifiers":{"optional":["caps_lock"]}},"to":[{"key_code":"delete_or_backspace"},{"key_code":"x","modifiers":["command"]},{"set_variable":{"name":"KC_U","value":1}},{"set_variable":{"name":"USC","value":0}}],"to_after_key_up":[{"set_variable":{"name":"KC_U","value":0}}],"type":"basic"},{"conditions":[{"type":"variable_unless","name":"KC_C","value":0},{"type":"variable_unless","name":"KC_V","value":0}],"from":{"key_code":"u","modifiers":{"optional":["caps_lock"]}},"to":[{"key_code":"x","modifiers":["command"]},{"set_variable":{"name":"KC_U","value":1}},{"set_variable":{"name":"USC","value":0}}],"to_after_key_up":[{"set_variable":{"name":"KC_U","value":0}}],"type":"basic"},</v>
      </c>
      <c r="G172" s="101" t="str">
        <f t="shared" si="114"/>
        <v>{"conditions":[{"type":"variable_if","name":"USC","value":2},{"type":"variable_unless","name":"KC_C","value":0},{"type":"variable_unless","name":"KC_U","value":0}],"from":{"key_code":"v","modifiers":{"optional":["caps_lock"]}},"to":[{"key_code":"delete_or_backspace"},{"key_code":"delete_or_backspace"},{"key_code":"x","modifiers":["command"]},{"set_variable":{"name":"KC_V","value":1}},{"set_variable":{"name":"USC","value":0}}],"to_after_key_up":[{"set_variable":{"name":"KC_V","value":0}}],"type":"basic"},{"conditions":[{"type":"variable_unless","name":"USC","value":0},{"type":"variable_unless","name":"KC_C","value":0},{"type":"variable_unless","name":"KC_U","value":0}],"from":{"key_code":"v","modifiers":{"optional":["caps_lock"]}},"to":[{"key_code":"delete_or_backspace"},{"key_code":"x","modifiers":["command"]},{"set_variable":{"name":"KC_V","value":1}},{"set_variable":{"name":"USC","value":0}}],"to_after_key_up":[{"set_variable":{"name":"KC_V","value":0}}],"type":"basic"},{"conditions":[{"type":"variable_unless","name":"KC_C","value":0},{"type":"variable_unless","name":"KC_U","value":0}],"from":{"key_code":"v","modifiers":{"optional":["caps_lock"]}},"to":[{"key_code":"x","modifiers":["command"]},{"set_variable":{"name":"KC_V","value":1}},{"set_variable":{"name":"USC","value":0}}],"to_after_key_up":[{"set_variable":{"name":"KC_V","value":0}}],"type":"basic"},</v>
      </c>
      <c r="H172" s="101" t="str">
        <f t="shared" si="115"/>
        <v>{"conditions":[{"type":"variable_if","name":"USC","value":2},{"type":"variable_unless","name":"KC_V","value":0},{"type":"variable_unless","name":"KC_U","value":0}],"from":{"key_code":"c","modifiers":{"optional":["caps_lock"]}},"to":[{"key_code":"delete_or_backspace"},{"key_code":"delete_or_backspace"},{"key_code":"x","modifiers":["command"]},{"set_variable":{"name":"KC_C","value":1}},{"set_variable":{"name":"USC","value":0}}],"to_after_key_up":[{"set_variable":{"name":"KC_C","value":0}}],"type":"basic"},{"conditions":[{"type":"variable_unless","name":"USC","value":0},{"type":"variable_unless","name":"KC_V","value":0},{"type":"variable_unless","name":"KC_U","value":0}],"from":{"key_code":"c","modifiers":{"optional":["caps_lock"]}},"to":[{"key_code":"delete_or_backspace"},{"key_code":"x","modifiers":["command"]},{"set_variable":{"name":"KC_C","value":1}},{"set_variable":{"name":"USC","value":0}}],"to_after_key_up":[{"set_variable":{"name":"KC_C","value":0}}],"type":"basic"},{"conditions":[{"type":"variable_unless","name":"KC_V","value":0},{"type":"variable_unless","name":"KC_U","value":0}],"from":{"key_code":"c","modifiers":{"optional":["caps_lock"]}},"to":[{"key_code":"x","modifiers":["command"]},{"set_variable":{"name":"KC_C","value":1}},{"set_variable":{"name":"USC","value":0}}],"to_after_key_up":[{"set_variable":{"name":"KC_C","value":0}}],"type":"basic"},</v>
      </c>
      <c r="I172" s="101" t="str">
        <f t="shared" si="116"/>
        <v/>
      </c>
      <c r="J172" s="101" t="str">
        <f t="shared" si="117"/>
        <v/>
      </c>
      <c r="K172" s="101" t="str">
        <f t="shared" si="118"/>
        <v/>
      </c>
      <c r="L172" s="101" t="str">
        <f t="shared" si="119"/>
        <v/>
      </c>
      <c r="M172" s="101" t="str">
        <f t="shared" si="120"/>
        <v/>
      </c>
      <c r="N172" s="101" t="str">
        <f t="shared" si="121"/>
        <v/>
      </c>
      <c r="O172" s="101" t="str">
        <f t="shared" si="122"/>
        <v/>
      </c>
      <c r="P172" s="101" t="str">
        <f t="shared" si="123"/>
        <v/>
      </c>
      <c r="Q172" s="101" t="str">
        <f t="shared" si="124"/>
        <v/>
      </c>
      <c r="R172" s="101" t="str">
        <f t="shared" si="125"/>
        <v/>
      </c>
      <c r="S172" s="101" t="str">
        <f t="shared" si="126"/>
        <v/>
      </c>
      <c r="T172" s="101" t="str">
        <f t="shared" si="127"/>
        <v/>
      </c>
      <c r="U172" s="329"/>
      <c r="V172" s="107" t="str">
        <f t="shared" si="128"/>
        <v/>
      </c>
      <c r="W172" s="101" t="str">
        <f t="shared" si="129"/>
        <v/>
      </c>
      <c r="X172" s="101" t="str">
        <f t="shared" si="130"/>
        <v/>
      </c>
      <c r="Y172" s="108" t="str">
        <f>IF(AND($AT172&lt;&gt;"",$AB172=1),_xlfn.CONCAT(Y$3,PROPER(_xlfn.XLOOKUP($AZ172,入力キー,入力コード)),IF(OR($BK172="",$BK172=$BI172),_xlfn.CONCAT(Y$4,IF($AZ172=_xlfn.XLOOKUP($AZ172,仮想キートップ,入力キー),Y$7,Y$10),_xlfn.XLOOKUP($AZ172,仮想キートップ,入力コード),Y$13,$BI172,Y$14,_xlfn.XLOOKUP($AZ172,仮想キートップ,キー位置),Y$15,_xlfn.XLOOKUP($AZ172,仮想キートップ,キー位置),Y$17,IF($AZ172=_xlfn.XLOOKUP($AZ172,仮想キートップ,入力キー),Y$12,Y$11),_xlfn.XLOOKUP($AZ172,仮想キートップ,入力コード),Y$13,$BI172,Y$14,_xlfn.XLOOKUP($AZ172,仮想キートップ,キー位置),Y$16,_xlfn.XLOOKUP($AZ172,仮想キートップ,キー位置),IF(COUNTA($AT172:$AT$352)&gt;1,Y$17,Y$18)),_xlfn.CONCAT(Y$4,Y$6,IF($AZ172=_xlfn.XLOOKUP($AZ172,仮想キートップ,入力キー),Y$7,Y$10),_xlfn.XLOOKUP($AZ172,仮想キートップ,入力コード),Y$13,$BI172,Y$14,_xlfn.XLOOKUP($AZ172,仮想キートップ,キー位置),Y$15,_xlfn.XLOOKUP($AZ172,仮想キートップ,キー位置),Y$17,IF($AZ172=_xlfn.XLOOKUP($AZ172,仮想キートップ,入力キー),Y$8,Y$9),_xlfn.XLOOKUP($AZ172,仮想キートップ,入力コード),Y$13,$BI172,Y$14,_xlfn.XLOOKUP($AZ172,仮想キートップ,キー位置),Y$16,_xlfn.XLOOKUP($AZ172,仮想キートップ,キー位置),Y$17,Y$5,IF($AZ172=_xlfn.XLOOKUP($AZ172,仮想キートップ,入力キー),Y$7,Y$10),_xlfn.XLOOKUP($AZ172,仮想キートップ,入力コード),Y$13,$BK172,Y$14,_xlfn.XLOOKUP($AZ172,仮想キートップ,キー位置),Y$15,_xlfn.XLOOKUP($AZ172,仮想キートップ,キー位置),Y$17,IF($AZ172=_xlfn.XLOOKUP($AZ172,仮想キートップ,入力キー),Y$12,Y$11),_xlfn.XLOOKUP($AZ172,仮想キートップ,入力コード),Y$13,$BK172,Y$14,_xlfn.XLOOKUP($AZ172,仮想キートップ,キー位置),Y$16,_xlfn.XLOOKUP($AZ172,仮想キートップ,キー位置),IF(COUNTA($AT172:$AT$352)&gt;1,Y$17,Y$18)))),"")</f>
        <v/>
      </c>
      <c r="Z172" s="325"/>
      <c r="AB172" s="28">
        <f t="shared" si="96"/>
        <v>3</v>
      </c>
      <c r="AC172" s="27" t="str">
        <f t="shared" si="97"/>
        <v>A</v>
      </c>
      <c r="AD172" s="27">
        <f t="shared" si="98"/>
        <v>1</v>
      </c>
      <c r="AE172" s="27">
        <f t="shared" si="99"/>
        <v>0</v>
      </c>
      <c r="AF172" s="34">
        <f t="shared" si="100"/>
        <v>1649267965952</v>
      </c>
      <c r="AG172" s="203">
        <f t="shared" si="101"/>
        <v>0</v>
      </c>
      <c r="AH172" s="90"/>
      <c r="AI172" s="466">
        <f t="shared" si="102"/>
        <v>1649267441664</v>
      </c>
      <c r="AJ172" s="57" t="str">
        <f t="shared" si="103"/>
        <v/>
      </c>
      <c r="AK172" s="58">
        <f t="shared" si="104"/>
        <v>0</v>
      </c>
      <c r="AL172" s="56">
        <f t="shared" si="105"/>
        <v>549756338176</v>
      </c>
      <c r="AM172" s="57" t="str">
        <f t="shared" si="106"/>
        <v/>
      </c>
      <c r="AN172" s="55">
        <f t="shared" si="107"/>
        <v>0</v>
      </c>
      <c r="AO172" s="466">
        <f t="shared" si="108"/>
        <v>1099512152064</v>
      </c>
      <c r="AP172" s="57" t="str">
        <f t="shared" si="109"/>
        <v/>
      </c>
      <c r="AQ172" s="58">
        <f t="shared" si="110"/>
        <v>0</v>
      </c>
      <c r="AR172" s="90"/>
      <c r="AS172" s="131">
        <v>449</v>
      </c>
      <c r="AT172" s="4" t="s">
        <v>296</v>
      </c>
      <c r="AU172" s="389"/>
      <c r="AV172" s="389"/>
      <c r="AW172" s="13"/>
      <c r="AX172" s="4" t="s">
        <v>296</v>
      </c>
      <c r="AY172" s="16"/>
      <c r="AZ172" s="16" t="s">
        <v>88</v>
      </c>
      <c r="BA172" s="16" t="s">
        <v>90</v>
      </c>
      <c r="BB172" s="115" t="s">
        <v>35</v>
      </c>
      <c r="BC172" s="26"/>
      <c r="BD172" s="6" t="s">
        <v>1077</v>
      </c>
      <c r="BE172" s="7" t="s">
        <v>357</v>
      </c>
      <c r="BF172" s="15" t="s">
        <v>358</v>
      </c>
      <c r="BG172" s="140" t="str">
        <f t="shared" si="111"/>
        <v>{"key_code":"x","modifiers":["command"]}</v>
      </c>
      <c r="BH172" s="98"/>
      <c r="BI172" s="140" t="str">
        <f t="shared" si="112"/>
        <v>{"key_code":"x","modifiers":["command"]}</v>
      </c>
      <c r="BJ172" s="370"/>
      <c r="BK172" s="371"/>
    </row>
    <row r="173" spans="1:63" ht="21">
      <c r="A173" s="328"/>
      <c r="B173" s="329"/>
      <c r="C173" s="338"/>
      <c r="D173" s="339"/>
      <c r="E173" s="334"/>
      <c r="F173" s="233" t="str">
        <f t="shared" si="113"/>
        <v>{"description":"は, こ &amp; る → Paste","conditions":[{"type":"variable_if","name":"USC","value":2},{"type":"variable_unless","name":"KC_C","value":0},{"type":"variable_unless","name":"KC_V","value":0}],"from":{"key_code":"i","modifiers":{"optional":["caps_lock"]}},"to":[{"key_code":"delete_or_backspace"},{"key_code":"delete_or_backspace"},{"key_code":"v","modifiers":["command"]},{"set_variable":{"name":"KC_I","value":1}},{"set_variable":{"name":"USC","value":0}}],"to_after_key_up":[{"set_variable":{"name":"KC_I","value":0}}],"type":"basic"},{"conditions":[{"type":"variable_unless","name":"USC","value":0},{"type":"variable_unless","name":"KC_C","value":0},{"type":"variable_unless","name":"KC_V","value":0}],"from":{"key_code":"i","modifiers":{"optional":["caps_lock"]}},"to":[{"key_code":"delete_or_backspace"},{"key_code":"v","modifiers":["command"]},{"set_variable":{"name":"KC_I","value":1}},{"set_variable":{"name":"USC","value":0}}],"to_after_key_up":[{"set_variable":{"name":"KC_I","value":0}}],"type":"basic"},{"conditions":[{"type":"variable_unless","name":"KC_C","value":0},{"type":"variable_unless","name":"KC_V","value":0}],"from":{"key_code":"i","modifiers":{"optional":["caps_lock"]}},"to":[{"key_code":"v","modifiers":["command"]},{"set_variable":{"name":"KC_I","value":1}},{"set_variable":{"name":"USC","value":0}}],"to_after_key_up":[{"set_variable":{"name":"KC_I","value":0}}],"type":"basic"},</v>
      </c>
      <c r="G173" s="101" t="str">
        <f t="shared" si="114"/>
        <v>{"conditions":[{"type":"variable_if","name":"USC","value":2},{"type":"variable_unless","name":"KC_C","value":0},{"type":"variable_unless","name":"KC_I","value":0}],"from":{"key_code":"v","modifiers":{"optional":["caps_lock"]}},"to":[{"key_code":"delete_or_backspace"},{"key_code":"delete_or_backspace"},{"key_code":"v","modifiers":["command"]},{"set_variable":{"name":"KC_V","value":1}},{"set_variable":{"name":"USC","value":0}}],"to_after_key_up":[{"set_variable":{"name":"KC_V","value":0}}],"type":"basic"},{"conditions":[{"type":"variable_unless","name":"USC","value":0},{"type":"variable_unless","name":"KC_C","value":0},{"type":"variable_unless","name":"KC_I","value":0}],"from":{"key_code":"v","modifiers":{"optional":["caps_lock"]}},"to":[{"key_code":"delete_or_backspace"},{"key_code":"v","modifiers":["command"]},{"set_variable":{"name":"KC_V","value":1}},{"set_variable":{"name":"USC","value":0}}],"to_after_key_up":[{"set_variable":{"name":"KC_V","value":0}}],"type":"basic"},{"conditions":[{"type":"variable_unless","name":"KC_C","value":0},{"type":"variable_unless","name":"KC_I","value":0}],"from":{"key_code":"v","modifiers":{"optional":["caps_lock"]}},"to":[{"key_code":"v","modifiers":["command"]},{"set_variable":{"name":"KC_V","value":1}},{"set_variable":{"name":"USC","value":0}}],"to_after_key_up":[{"set_variable":{"name":"KC_V","value":0}}],"type":"basic"},</v>
      </c>
      <c r="H173" s="101" t="str">
        <f t="shared" si="115"/>
        <v>{"conditions":[{"type":"variable_if","name":"USC","value":2},{"type":"variable_unless","name":"KC_V","value":0},{"type":"variable_unless","name":"KC_I","value":0}],"from":{"key_code":"c","modifiers":{"optional":["caps_lock"]}},"to":[{"key_code":"delete_or_backspace"},{"key_code":"delete_or_backspace"},{"key_code":"v","modifiers":["command"]},{"set_variable":{"name":"KC_C","value":1}},{"set_variable":{"name":"USC","value":0}}],"to_after_key_up":[{"set_variable":{"name":"KC_C","value":0}}],"type":"basic"},{"conditions":[{"type":"variable_unless","name":"USC","value":0},{"type":"variable_unless","name":"KC_V","value":0},{"type":"variable_unless","name":"KC_I","value":0}],"from":{"key_code":"c","modifiers":{"optional":["caps_lock"]}},"to":[{"key_code":"delete_or_backspace"},{"key_code":"v","modifiers":["command"]},{"set_variable":{"name":"KC_C","value":1}},{"set_variable":{"name":"USC","value":0}}],"to_after_key_up":[{"set_variable":{"name":"KC_C","value":0}}],"type":"basic"},{"conditions":[{"type":"variable_unless","name":"KC_V","value":0},{"type":"variable_unless","name":"KC_I","value":0}],"from":{"key_code":"c","modifiers":{"optional":["caps_lock"]}},"to":[{"key_code":"v","modifiers":["command"]},{"set_variable":{"name":"KC_C","value":1}},{"set_variable":{"name":"USC","value":0}}],"to_after_key_up":[{"set_variable":{"name":"KC_C","value":0}}],"type":"basic"},</v>
      </c>
      <c r="I173" s="101" t="str">
        <f t="shared" si="116"/>
        <v/>
      </c>
      <c r="J173" s="101" t="str">
        <f t="shared" si="117"/>
        <v/>
      </c>
      <c r="K173" s="101" t="str">
        <f t="shared" si="118"/>
        <v/>
      </c>
      <c r="L173" s="101" t="str">
        <f t="shared" si="119"/>
        <v/>
      </c>
      <c r="M173" s="101" t="str">
        <f t="shared" si="120"/>
        <v/>
      </c>
      <c r="N173" s="101" t="str">
        <f t="shared" si="121"/>
        <v/>
      </c>
      <c r="O173" s="101" t="str">
        <f t="shared" si="122"/>
        <v/>
      </c>
      <c r="P173" s="101" t="str">
        <f t="shared" si="123"/>
        <v/>
      </c>
      <c r="Q173" s="101" t="str">
        <f t="shared" si="124"/>
        <v/>
      </c>
      <c r="R173" s="101" t="str">
        <f t="shared" si="125"/>
        <v/>
      </c>
      <c r="S173" s="101" t="str">
        <f t="shared" si="126"/>
        <v/>
      </c>
      <c r="T173" s="101" t="str">
        <f t="shared" si="127"/>
        <v/>
      </c>
      <c r="U173" s="329"/>
      <c r="V173" s="107" t="str">
        <f t="shared" si="128"/>
        <v/>
      </c>
      <c r="W173" s="101" t="str">
        <f t="shared" si="129"/>
        <v/>
      </c>
      <c r="X173" s="101" t="str">
        <f t="shared" si="130"/>
        <v/>
      </c>
      <c r="Y173" s="108" t="str">
        <f>IF(AND($AT173&lt;&gt;"",$AB173=1),_xlfn.CONCAT(Y$3,PROPER(_xlfn.XLOOKUP($AZ173,入力キー,入力コード)),IF(OR($BK173="",$BK173=$BI173),_xlfn.CONCAT(Y$4,IF($AZ173=_xlfn.XLOOKUP($AZ173,仮想キートップ,入力キー),Y$7,Y$10),_xlfn.XLOOKUP($AZ173,仮想キートップ,入力コード),Y$13,$BI173,Y$14,_xlfn.XLOOKUP($AZ173,仮想キートップ,キー位置),Y$15,_xlfn.XLOOKUP($AZ173,仮想キートップ,キー位置),Y$17,IF($AZ173=_xlfn.XLOOKUP($AZ173,仮想キートップ,入力キー),Y$12,Y$11),_xlfn.XLOOKUP($AZ173,仮想キートップ,入力コード),Y$13,$BI173,Y$14,_xlfn.XLOOKUP($AZ173,仮想キートップ,キー位置),Y$16,_xlfn.XLOOKUP($AZ173,仮想キートップ,キー位置),IF(COUNTA($AT173:$AT$352)&gt;1,Y$17,Y$18)),_xlfn.CONCAT(Y$4,Y$6,IF($AZ173=_xlfn.XLOOKUP($AZ173,仮想キートップ,入力キー),Y$7,Y$10),_xlfn.XLOOKUP($AZ173,仮想キートップ,入力コード),Y$13,$BI173,Y$14,_xlfn.XLOOKUP($AZ173,仮想キートップ,キー位置),Y$15,_xlfn.XLOOKUP($AZ173,仮想キートップ,キー位置),Y$17,IF($AZ173=_xlfn.XLOOKUP($AZ173,仮想キートップ,入力キー),Y$8,Y$9),_xlfn.XLOOKUP($AZ173,仮想キートップ,入力コード),Y$13,$BI173,Y$14,_xlfn.XLOOKUP($AZ173,仮想キートップ,キー位置),Y$16,_xlfn.XLOOKUP($AZ173,仮想キートップ,キー位置),Y$17,Y$5,IF($AZ173=_xlfn.XLOOKUP($AZ173,仮想キートップ,入力キー),Y$7,Y$10),_xlfn.XLOOKUP($AZ173,仮想キートップ,入力コード),Y$13,$BK173,Y$14,_xlfn.XLOOKUP($AZ173,仮想キートップ,キー位置),Y$15,_xlfn.XLOOKUP($AZ173,仮想キートップ,キー位置),Y$17,IF($AZ173=_xlfn.XLOOKUP($AZ173,仮想キートップ,入力キー),Y$12,Y$11),_xlfn.XLOOKUP($AZ173,仮想キートップ,入力コード),Y$13,$BK173,Y$14,_xlfn.XLOOKUP($AZ173,仮想キートップ,キー位置),Y$16,_xlfn.XLOOKUP($AZ173,仮想キートップ,キー位置),IF(COUNTA($AT173:$AT$352)&gt;1,Y$17,Y$18)))),"")</f>
        <v/>
      </c>
      <c r="Z173" s="325"/>
      <c r="AB173" s="28">
        <f t="shared" si="96"/>
        <v>3</v>
      </c>
      <c r="AC173" s="27" t="str">
        <f t="shared" si="97"/>
        <v>A</v>
      </c>
      <c r="AD173" s="27">
        <f t="shared" si="98"/>
        <v>1</v>
      </c>
      <c r="AE173" s="27">
        <f t="shared" si="99"/>
        <v>0</v>
      </c>
      <c r="AF173" s="34">
        <f t="shared" si="100"/>
        <v>1649268490240</v>
      </c>
      <c r="AG173" s="203">
        <f t="shared" si="101"/>
        <v>0</v>
      </c>
      <c r="AH173" s="90"/>
      <c r="AI173" s="466">
        <f t="shared" si="102"/>
        <v>1649267441664</v>
      </c>
      <c r="AJ173" s="57" t="str">
        <f t="shared" si="103"/>
        <v/>
      </c>
      <c r="AK173" s="58">
        <f t="shared" si="104"/>
        <v>0</v>
      </c>
      <c r="AL173" s="56">
        <f t="shared" si="105"/>
        <v>549756862464</v>
      </c>
      <c r="AM173" s="57" t="str">
        <f t="shared" si="106"/>
        <v/>
      </c>
      <c r="AN173" s="55">
        <f t="shared" si="107"/>
        <v>0</v>
      </c>
      <c r="AO173" s="466">
        <f t="shared" si="108"/>
        <v>1099512676352</v>
      </c>
      <c r="AP173" s="57" t="str">
        <f t="shared" si="109"/>
        <v/>
      </c>
      <c r="AQ173" s="58">
        <f t="shared" si="110"/>
        <v>0</v>
      </c>
      <c r="AR173" s="90"/>
      <c r="AS173" s="131">
        <v>450</v>
      </c>
      <c r="AT173" s="4" t="s">
        <v>296</v>
      </c>
      <c r="AU173" s="389"/>
      <c r="AV173" s="389"/>
      <c r="AW173" s="13"/>
      <c r="AX173" s="4" t="s">
        <v>296</v>
      </c>
      <c r="AY173" s="16"/>
      <c r="AZ173" s="16" t="s">
        <v>88</v>
      </c>
      <c r="BA173" s="16" t="s">
        <v>90</v>
      </c>
      <c r="BB173" s="115" t="s">
        <v>37</v>
      </c>
      <c r="BC173" s="26"/>
      <c r="BD173" s="6" t="s">
        <v>1079</v>
      </c>
      <c r="BE173" s="7" t="s">
        <v>1078</v>
      </c>
      <c r="BF173" s="15" t="s">
        <v>1020</v>
      </c>
      <c r="BG173" s="140" t="str">
        <f t="shared" si="111"/>
        <v>{"key_code":"v","modifiers":["command"]}</v>
      </c>
      <c r="BH173" s="98"/>
      <c r="BI173" s="140" t="str">
        <f t="shared" si="112"/>
        <v>{"key_code":"v","modifiers":["command"]}</v>
      </c>
      <c r="BJ173" s="370"/>
      <c r="BK173" s="371"/>
    </row>
    <row r="174" spans="1:63" ht="21">
      <c r="A174" s="328"/>
      <c r="B174" s="329"/>
      <c r="C174" s="338"/>
      <c r="D174" s="339"/>
      <c r="E174" s="334"/>
      <c r="F174" s="233" t="str">
        <f t="shared" si="113"/>
        <v>{"description":"は, こ &amp; す → ひらがな","conditions":[{"type":"variable_if","name":"USC","value":2},{"type":"variable_unless","name":"KC_C","value":0},{"type":"variable_unless","name":"KC_V","value":0}],"from":{"key_code":"o","modifiers":{"optional":["caps_lock"]}},"to":[{"key_code":"delete_or_backspace"},{"key_code":"delete_or_backspace"},{"key_code":"u","modifiers":["control"]},{"set_variable":{"name":"KC_O","value":1}},{"set_variable":{"name":"USC","value":0}}],"to_after_key_up":[{"set_variable":{"name":"KC_O","value":0}}],"type":"basic"},{"conditions":[{"type":"variable_unless","name":"USC","value":0},{"type":"variable_unless","name":"KC_C","value":0},{"type":"variable_unless","name":"KC_V","value":0}],"from":{"key_code":"o","modifiers":{"optional":["caps_lock"]}},"to":[{"key_code":"delete_or_backspace"},{"key_code":"u","modifiers":["control"]},{"set_variable":{"name":"KC_O","value":1}},{"set_variable":{"name":"USC","value":0}}],"to_after_key_up":[{"set_variable":{"name":"KC_O","value":0}}],"type":"basic"},{"conditions":[{"type":"variable_unless","name":"KC_C","value":0},{"type":"variable_unless","name":"KC_V","value":0}],"from":{"key_code":"o","modifiers":{"optional":["caps_lock"]}},"to":[{"key_code":"u","modifiers":["control"]},{"set_variable":{"name":"KC_O","value":1}},{"set_variable":{"name":"USC","value":0}}],"to_after_key_up":[{"set_variable":{"name":"KC_O","value":0}}],"type":"basic"},</v>
      </c>
      <c r="G174" s="101" t="str">
        <f t="shared" si="114"/>
        <v>{"conditions":[{"type":"variable_if","name":"USC","value":2},{"type":"variable_unless","name":"KC_C","value":0},{"type":"variable_unless","name":"KC_O","value":0}],"from":{"key_code":"v","modifiers":{"optional":["caps_lock"]}},"to":[{"key_code":"delete_or_backspace"},{"key_code":"delete_or_backspace"},{"key_code":"u","modifiers":["control"]},{"set_variable":{"name":"KC_V","value":1}},{"set_variable":{"name":"USC","value":0}}],"to_after_key_up":[{"set_variable":{"name":"KC_V","value":0}}],"type":"basic"},{"conditions":[{"type":"variable_unless","name":"USC","value":0},{"type":"variable_unless","name":"KC_C","value":0},{"type":"variable_unless","name":"KC_O","value":0}],"from":{"key_code":"v","modifiers":{"optional":["caps_lock"]}},"to":[{"key_code":"delete_or_backspace"},{"key_code":"u","modifiers":["control"]},{"set_variable":{"name":"KC_V","value":1}},{"set_variable":{"name":"USC","value":0}}],"to_after_key_up":[{"set_variable":{"name":"KC_V","value":0}}],"type":"basic"},{"conditions":[{"type":"variable_unless","name":"KC_C","value":0},{"type":"variable_unless","name":"KC_O","value":0}],"from":{"key_code":"v","modifiers":{"optional":["caps_lock"]}},"to":[{"key_code":"u","modifiers":["control"]},{"set_variable":{"name":"KC_V","value":1}},{"set_variable":{"name":"USC","value":0}}],"to_after_key_up":[{"set_variable":{"name":"KC_V","value":0}}],"type":"basic"},</v>
      </c>
      <c r="H174" s="101" t="str">
        <f t="shared" si="115"/>
        <v>{"conditions":[{"type":"variable_if","name":"USC","value":2},{"type":"variable_unless","name":"KC_V","value":0},{"type":"variable_unless","name":"KC_O","value":0}],"from":{"key_code":"c","modifiers":{"optional":["caps_lock"]}},"to":[{"key_code":"delete_or_backspace"},{"key_code":"delete_or_backspace"},{"key_code":"u","modifiers":["control"]},{"set_variable":{"name":"KC_C","value":1}},{"set_variable":{"name":"USC","value":0}}],"to_after_key_up":[{"set_variable":{"name":"KC_C","value":0}}],"type":"basic"},{"conditions":[{"type":"variable_unless","name":"USC","value":0},{"type":"variable_unless","name":"KC_V","value":0},{"type":"variable_unless","name":"KC_O","value":0}],"from":{"key_code":"c","modifiers":{"optional":["caps_lock"]}},"to":[{"key_code":"delete_or_backspace"},{"key_code":"u","modifiers":["control"]},{"set_variable":{"name":"KC_C","value":1}},{"set_variable":{"name":"USC","value":0}}],"to_after_key_up":[{"set_variable":{"name":"KC_C","value":0}}],"type":"basic"},{"conditions":[{"type":"variable_unless","name":"KC_V","value":0},{"type":"variable_unless","name":"KC_O","value":0}],"from":{"key_code":"c","modifiers":{"optional":["caps_lock"]}},"to":[{"key_code":"u","modifiers":["control"]},{"set_variable":{"name":"KC_C","value":1}},{"set_variable":{"name":"USC","value":0}}],"to_after_key_up":[{"set_variable":{"name":"KC_C","value":0}}],"type":"basic"},</v>
      </c>
      <c r="I174" s="101" t="str">
        <f t="shared" si="116"/>
        <v/>
      </c>
      <c r="J174" s="101" t="str">
        <f t="shared" si="117"/>
        <v/>
      </c>
      <c r="K174" s="101" t="str">
        <f t="shared" si="118"/>
        <v/>
      </c>
      <c r="L174" s="101" t="str">
        <f t="shared" si="119"/>
        <v/>
      </c>
      <c r="M174" s="101" t="str">
        <f t="shared" si="120"/>
        <v/>
      </c>
      <c r="N174" s="101" t="str">
        <f t="shared" si="121"/>
        <v/>
      </c>
      <c r="O174" s="101" t="str">
        <f t="shared" si="122"/>
        <v/>
      </c>
      <c r="P174" s="101" t="str">
        <f t="shared" si="123"/>
        <v/>
      </c>
      <c r="Q174" s="101" t="str">
        <f t="shared" si="124"/>
        <v/>
      </c>
      <c r="R174" s="101" t="str">
        <f t="shared" si="125"/>
        <v/>
      </c>
      <c r="S174" s="101" t="str">
        <f t="shared" si="126"/>
        <v/>
      </c>
      <c r="T174" s="101" t="str">
        <f t="shared" si="127"/>
        <v/>
      </c>
      <c r="U174" s="329"/>
      <c r="V174" s="107" t="str">
        <f t="shared" si="128"/>
        <v/>
      </c>
      <c r="W174" s="101" t="str">
        <f t="shared" si="129"/>
        <v/>
      </c>
      <c r="X174" s="101" t="str">
        <f t="shared" si="130"/>
        <v/>
      </c>
      <c r="Y174" s="108" t="str">
        <f>IF(AND($AT174&lt;&gt;"",$AB174=1),_xlfn.CONCAT(Y$3,PROPER(_xlfn.XLOOKUP($AZ174,入力キー,入力コード)),IF(OR($BK174="",$BK174=$BI174),_xlfn.CONCAT(Y$4,IF($AZ174=_xlfn.XLOOKUP($AZ174,仮想キートップ,入力キー),Y$7,Y$10),_xlfn.XLOOKUP($AZ174,仮想キートップ,入力コード),Y$13,$BI174,Y$14,_xlfn.XLOOKUP($AZ174,仮想キートップ,キー位置),Y$15,_xlfn.XLOOKUP($AZ174,仮想キートップ,キー位置),Y$17,IF($AZ174=_xlfn.XLOOKUP($AZ174,仮想キートップ,入力キー),Y$12,Y$11),_xlfn.XLOOKUP($AZ174,仮想キートップ,入力コード),Y$13,$BI174,Y$14,_xlfn.XLOOKUP($AZ174,仮想キートップ,キー位置),Y$16,_xlfn.XLOOKUP($AZ174,仮想キートップ,キー位置),IF(COUNTA($AT174:$AT$352)&gt;1,Y$17,Y$18)),_xlfn.CONCAT(Y$4,Y$6,IF($AZ174=_xlfn.XLOOKUP($AZ174,仮想キートップ,入力キー),Y$7,Y$10),_xlfn.XLOOKUP($AZ174,仮想キートップ,入力コード),Y$13,$BI174,Y$14,_xlfn.XLOOKUP($AZ174,仮想キートップ,キー位置),Y$15,_xlfn.XLOOKUP($AZ174,仮想キートップ,キー位置),Y$17,IF($AZ174=_xlfn.XLOOKUP($AZ174,仮想キートップ,入力キー),Y$8,Y$9),_xlfn.XLOOKUP($AZ174,仮想キートップ,入力コード),Y$13,$BI174,Y$14,_xlfn.XLOOKUP($AZ174,仮想キートップ,キー位置),Y$16,_xlfn.XLOOKUP($AZ174,仮想キートップ,キー位置),Y$17,Y$5,IF($AZ174=_xlfn.XLOOKUP($AZ174,仮想キートップ,入力キー),Y$7,Y$10),_xlfn.XLOOKUP($AZ174,仮想キートップ,入力コード),Y$13,$BK174,Y$14,_xlfn.XLOOKUP($AZ174,仮想キートップ,キー位置),Y$15,_xlfn.XLOOKUP($AZ174,仮想キートップ,キー位置),Y$17,IF($AZ174=_xlfn.XLOOKUP($AZ174,仮想キートップ,入力キー),Y$12,Y$11),_xlfn.XLOOKUP($AZ174,仮想キートップ,入力コード),Y$13,$BK174,Y$14,_xlfn.XLOOKUP($AZ174,仮想キートップ,キー位置),Y$16,_xlfn.XLOOKUP($AZ174,仮想キートップ,キー位置),IF(COUNTA($AT174:$AT$352)&gt;1,Y$17,Y$18)))),"")</f>
        <v/>
      </c>
      <c r="Z174" s="325"/>
      <c r="AB174" s="28">
        <f t="shared" si="96"/>
        <v>3</v>
      </c>
      <c r="AC174" s="27" t="str">
        <f t="shared" si="97"/>
        <v>A</v>
      </c>
      <c r="AD174" s="27">
        <f t="shared" si="98"/>
        <v>1</v>
      </c>
      <c r="AE174" s="27">
        <f t="shared" si="99"/>
        <v>0</v>
      </c>
      <c r="AF174" s="34">
        <f t="shared" si="100"/>
        <v>1649269538816</v>
      </c>
      <c r="AG174" s="203">
        <f t="shared" si="101"/>
        <v>0</v>
      </c>
      <c r="AH174" s="90"/>
      <c r="AI174" s="466">
        <f t="shared" si="102"/>
        <v>1649267441664</v>
      </c>
      <c r="AJ174" s="57" t="str">
        <f t="shared" si="103"/>
        <v/>
      </c>
      <c r="AK174" s="58">
        <f t="shared" si="104"/>
        <v>0</v>
      </c>
      <c r="AL174" s="56">
        <f t="shared" si="105"/>
        <v>549757911040</v>
      </c>
      <c r="AM174" s="57" t="str">
        <f t="shared" si="106"/>
        <v/>
      </c>
      <c r="AN174" s="55">
        <f t="shared" si="107"/>
        <v>0</v>
      </c>
      <c r="AO174" s="466">
        <f t="shared" si="108"/>
        <v>1099513724928</v>
      </c>
      <c r="AP174" s="57" t="str">
        <f t="shared" si="109"/>
        <v/>
      </c>
      <c r="AQ174" s="58">
        <f t="shared" si="110"/>
        <v>0</v>
      </c>
      <c r="AR174" s="90"/>
      <c r="AS174" s="131">
        <v>451</v>
      </c>
      <c r="AT174" s="4" t="s">
        <v>296</v>
      </c>
      <c r="AU174" s="389"/>
      <c r="AV174" s="389"/>
      <c r="AW174" s="13"/>
      <c r="AX174" s="4" t="s">
        <v>296</v>
      </c>
      <c r="AY174" s="16"/>
      <c r="AZ174" s="16" t="s">
        <v>88</v>
      </c>
      <c r="BA174" s="16" t="s">
        <v>90</v>
      </c>
      <c r="BB174" s="115" t="s">
        <v>39</v>
      </c>
      <c r="BC174" s="26"/>
      <c r="BD174" s="6" t="s">
        <v>347</v>
      </c>
      <c r="BE174" s="7" t="s">
        <v>348</v>
      </c>
      <c r="BF174" s="15" t="s">
        <v>1080</v>
      </c>
      <c r="BG174" s="140" t="str">
        <f t="shared" si="111"/>
        <v>{"key_code":"u","modifiers":["control"]}</v>
      </c>
      <c r="BH174" s="98"/>
      <c r="BI174" s="140" t="str">
        <f t="shared" si="112"/>
        <v>{"key_code":"u","modifiers":["control"]}</v>
      </c>
      <c r="BJ174" s="370"/>
      <c r="BK174" s="371"/>
    </row>
    <row r="175" spans="1:63" ht="21">
      <c r="A175" s="328"/>
      <c r="B175" s="329"/>
      <c r="C175" s="338"/>
      <c r="D175" s="339"/>
      <c r="E175" s="334"/>
      <c r="F175" s="233" t="str">
        <f t="shared" si="113"/>
        <v>{"description":"は, こ &amp; へ → カタカナ","conditions":[{"type":"variable_if","name":"USC","value":2},{"type":"variable_unless","name":"KC_C","value":0},{"type":"variable_unless","name":"KC_V","value":0}],"from":{"key_code":"p","modifiers":{"optional":["caps_lock"]}},"to":[{"key_code":"delete_or_backspace"},{"key_code":"delete_or_backspace"},{"key_code":"i","modifiers":["control"]},{"set_variable":{"name":"KC_P","value":1}},{"set_variable":{"name":"USC","value":0}}],"to_after_key_up":[{"set_variable":{"name":"KC_P","value":0}}],"type":"basic"},{"conditions":[{"type":"variable_unless","name":"USC","value":0},{"type":"variable_unless","name":"KC_C","value":0},{"type":"variable_unless","name":"KC_V","value":0}],"from":{"key_code":"p","modifiers":{"optional":["caps_lock"]}},"to":[{"key_code":"delete_or_backspace"},{"key_code":"i","modifiers":["control"]},{"set_variable":{"name":"KC_P","value":1}},{"set_variable":{"name":"USC","value":0}}],"to_after_key_up":[{"set_variable":{"name":"KC_P","value":0}}],"type":"basic"},{"conditions":[{"type":"variable_unless","name":"KC_C","value":0},{"type":"variable_unless","name":"KC_V","value":0}],"from":{"key_code":"p","modifiers":{"optional":["caps_lock"]}},"to":[{"key_code":"i","modifiers":["control"]},{"set_variable":{"name":"KC_P","value":1}},{"set_variable":{"name":"USC","value":0}}],"to_after_key_up":[{"set_variable":{"name":"KC_P","value":0}}],"type":"basic"},</v>
      </c>
      <c r="G175" s="101" t="str">
        <f t="shared" si="114"/>
        <v>{"conditions":[{"type":"variable_if","name":"USC","value":2},{"type":"variable_unless","name":"KC_C","value":0},{"type":"variable_unless","name":"KC_P","value":0}],"from":{"key_code":"v","modifiers":{"optional":["caps_lock"]}},"to":[{"key_code":"delete_or_backspace"},{"key_code":"delete_or_backspace"},{"key_code":"i","modifiers":["control"]},{"set_variable":{"name":"KC_V","value":1}},{"set_variable":{"name":"USC","value":0}}],"to_after_key_up":[{"set_variable":{"name":"KC_V","value":0}}],"type":"basic"},{"conditions":[{"type":"variable_unless","name":"USC","value":0},{"type":"variable_unless","name":"KC_C","value":0},{"type":"variable_unless","name":"KC_P","value":0}],"from":{"key_code":"v","modifiers":{"optional":["caps_lock"]}},"to":[{"key_code":"delete_or_backspace"},{"key_code":"i","modifiers":["control"]},{"set_variable":{"name":"KC_V","value":1}},{"set_variable":{"name":"USC","value":0}}],"to_after_key_up":[{"set_variable":{"name":"KC_V","value":0}}],"type":"basic"},{"conditions":[{"type":"variable_unless","name":"KC_C","value":0},{"type":"variable_unless","name":"KC_P","value":0}],"from":{"key_code":"v","modifiers":{"optional":["caps_lock"]}},"to":[{"key_code":"i","modifiers":["control"]},{"set_variable":{"name":"KC_V","value":1}},{"set_variable":{"name":"USC","value":0}}],"to_after_key_up":[{"set_variable":{"name":"KC_V","value":0}}],"type":"basic"},</v>
      </c>
      <c r="H175" s="101" t="str">
        <f t="shared" si="115"/>
        <v>{"conditions":[{"type":"variable_if","name":"USC","value":2},{"type":"variable_unless","name":"KC_V","value":0},{"type":"variable_unless","name":"KC_P","value":0}],"from":{"key_code":"c","modifiers":{"optional":["caps_lock"]}},"to":[{"key_code":"delete_or_backspace"},{"key_code":"delete_or_backspace"},{"key_code":"i","modifiers":["control"]},{"set_variable":{"name":"KC_C","value":1}},{"set_variable":{"name":"USC","value":0}}],"to_after_key_up":[{"set_variable":{"name":"KC_C","value":0}}],"type":"basic"},{"conditions":[{"type":"variable_unless","name":"USC","value":0},{"type":"variable_unless","name":"KC_V","value":0},{"type":"variable_unless","name":"KC_P","value":0}],"from":{"key_code":"c","modifiers":{"optional":["caps_lock"]}},"to":[{"key_code":"delete_or_backspace"},{"key_code":"i","modifiers":["control"]},{"set_variable":{"name":"KC_C","value":1}},{"set_variable":{"name":"USC","value":0}}],"to_after_key_up":[{"set_variable":{"name":"KC_C","value":0}}],"type":"basic"},{"conditions":[{"type":"variable_unless","name":"KC_V","value":0},{"type":"variable_unless","name":"KC_P","value":0}],"from":{"key_code":"c","modifiers":{"optional":["caps_lock"]}},"to":[{"key_code":"i","modifiers":["control"]},{"set_variable":{"name":"KC_C","value":1}},{"set_variable":{"name":"USC","value":0}}],"to_after_key_up":[{"set_variable":{"name":"KC_C","value":0}}],"type":"basic"},</v>
      </c>
      <c r="I175" s="101" t="str">
        <f t="shared" si="116"/>
        <v/>
      </c>
      <c r="J175" s="101" t="str">
        <f t="shared" si="117"/>
        <v/>
      </c>
      <c r="K175" s="101" t="str">
        <f t="shared" si="118"/>
        <v/>
      </c>
      <c r="L175" s="101" t="str">
        <f t="shared" si="119"/>
        <v/>
      </c>
      <c r="M175" s="101" t="str">
        <f t="shared" si="120"/>
        <v/>
      </c>
      <c r="N175" s="101" t="str">
        <f t="shared" si="121"/>
        <v/>
      </c>
      <c r="O175" s="101" t="str">
        <f t="shared" si="122"/>
        <v/>
      </c>
      <c r="P175" s="101" t="str">
        <f t="shared" si="123"/>
        <v/>
      </c>
      <c r="Q175" s="101" t="str">
        <f t="shared" si="124"/>
        <v/>
      </c>
      <c r="R175" s="101" t="str">
        <f t="shared" si="125"/>
        <v/>
      </c>
      <c r="S175" s="101" t="str">
        <f t="shared" si="126"/>
        <v/>
      </c>
      <c r="T175" s="101" t="str">
        <f t="shared" si="127"/>
        <v/>
      </c>
      <c r="U175" s="329"/>
      <c r="V175" s="107" t="str">
        <f t="shared" si="128"/>
        <v/>
      </c>
      <c r="W175" s="101" t="str">
        <f t="shared" si="129"/>
        <v/>
      </c>
      <c r="X175" s="101" t="str">
        <f t="shared" si="130"/>
        <v/>
      </c>
      <c r="Y175" s="108" t="str">
        <f>IF(AND($AT175&lt;&gt;"",$AB175=1),_xlfn.CONCAT(Y$3,PROPER(_xlfn.XLOOKUP($AZ175,入力キー,入力コード)),IF(OR($BK175="",$BK175=$BI175),_xlfn.CONCAT(Y$4,IF($AZ175=_xlfn.XLOOKUP($AZ175,仮想キートップ,入力キー),Y$7,Y$10),_xlfn.XLOOKUP($AZ175,仮想キートップ,入力コード),Y$13,$BI175,Y$14,_xlfn.XLOOKUP($AZ175,仮想キートップ,キー位置),Y$15,_xlfn.XLOOKUP($AZ175,仮想キートップ,キー位置),Y$17,IF($AZ175=_xlfn.XLOOKUP($AZ175,仮想キートップ,入力キー),Y$12,Y$11),_xlfn.XLOOKUP($AZ175,仮想キートップ,入力コード),Y$13,$BI175,Y$14,_xlfn.XLOOKUP($AZ175,仮想キートップ,キー位置),Y$16,_xlfn.XLOOKUP($AZ175,仮想キートップ,キー位置),IF(COUNTA($AT175:$AT$352)&gt;1,Y$17,Y$18)),_xlfn.CONCAT(Y$4,Y$6,IF($AZ175=_xlfn.XLOOKUP($AZ175,仮想キートップ,入力キー),Y$7,Y$10),_xlfn.XLOOKUP($AZ175,仮想キートップ,入力コード),Y$13,$BI175,Y$14,_xlfn.XLOOKUP($AZ175,仮想キートップ,キー位置),Y$15,_xlfn.XLOOKUP($AZ175,仮想キートップ,キー位置),Y$17,IF($AZ175=_xlfn.XLOOKUP($AZ175,仮想キートップ,入力キー),Y$8,Y$9),_xlfn.XLOOKUP($AZ175,仮想キートップ,入力コード),Y$13,$BI175,Y$14,_xlfn.XLOOKUP($AZ175,仮想キートップ,キー位置),Y$16,_xlfn.XLOOKUP($AZ175,仮想キートップ,キー位置),Y$17,Y$5,IF($AZ175=_xlfn.XLOOKUP($AZ175,仮想キートップ,入力キー),Y$7,Y$10),_xlfn.XLOOKUP($AZ175,仮想キートップ,入力コード),Y$13,$BK175,Y$14,_xlfn.XLOOKUP($AZ175,仮想キートップ,キー位置),Y$15,_xlfn.XLOOKUP($AZ175,仮想キートップ,キー位置),Y$17,IF($AZ175=_xlfn.XLOOKUP($AZ175,仮想キートップ,入力キー),Y$12,Y$11),_xlfn.XLOOKUP($AZ175,仮想キートップ,入力コード),Y$13,$BK175,Y$14,_xlfn.XLOOKUP($AZ175,仮想キートップ,キー位置),Y$16,_xlfn.XLOOKUP($AZ175,仮想キートップ,キー位置),IF(COUNTA($AT175:$AT$352)&gt;1,Y$17,Y$18)))),"")</f>
        <v/>
      </c>
      <c r="Z175" s="325"/>
      <c r="AB175" s="28">
        <f t="shared" si="96"/>
        <v>3</v>
      </c>
      <c r="AC175" s="27" t="str">
        <f t="shared" si="97"/>
        <v>A</v>
      </c>
      <c r="AD175" s="27">
        <f t="shared" si="98"/>
        <v>1</v>
      </c>
      <c r="AE175" s="27">
        <f t="shared" si="99"/>
        <v>0</v>
      </c>
      <c r="AF175" s="34">
        <f t="shared" si="100"/>
        <v>1649271635968</v>
      </c>
      <c r="AG175" s="203">
        <f t="shared" si="101"/>
        <v>0</v>
      </c>
      <c r="AH175" s="90"/>
      <c r="AI175" s="466">
        <f t="shared" si="102"/>
        <v>1649267441664</v>
      </c>
      <c r="AJ175" s="57" t="str">
        <f t="shared" si="103"/>
        <v/>
      </c>
      <c r="AK175" s="58">
        <f t="shared" si="104"/>
        <v>0</v>
      </c>
      <c r="AL175" s="56">
        <f t="shared" si="105"/>
        <v>549760008192</v>
      </c>
      <c r="AM175" s="57" t="str">
        <f t="shared" si="106"/>
        <v/>
      </c>
      <c r="AN175" s="55">
        <f t="shared" si="107"/>
        <v>0</v>
      </c>
      <c r="AO175" s="466">
        <f t="shared" si="108"/>
        <v>1099515822080</v>
      </c>
      <c r="AP175" s="57" t="str">
        <f t="shared" si="109"/>
        <v>ぺ</v>
      </c>
      <c r="AQ175" s="58">
        <f t="shared" si="110"/>
        <v>1</v>
      </c>
      <c r="AR175" s="90"/>
      <c r="AS175" s="131">
        <v>452</v>
      </c>
      <c r="AT175" s="4" t="s">
        <v>296</v>
      </c>
      <c r="AU175" s="389"/>
      <c r="AV175" s="389"/>
      <c r="AW175" s="13"/>
      <c r="AX175" s="4" t="s">
        <v>296</v>
      </c>
      <c r="AY175" s="16"/>
      <c r="AZ175" s="16" t="s">
        <v>88</v>
      </c>
      <c r="BA175" s="16" t="s">
        <v>90</v>
      </c>
      <c r="BB175" s="115" t="s">
        <v>41</v>
      </c>
      <c r="BC175" s="26"/>
      <c r="BD175" s="6" t="s">
        <v>338</v>
      </c>
      <c r="BE175" s="7" t="s">
        <v>339</v>
      </c>
      <c r="BF175" s="15" t="s">
        <v>1081</v>
      </c>
      <c r="BG175" s="140" t="str">
        <f t="shared" si="111"/>
        <v>{"key_code":"i","modifiers":["control"]}</v>
      </c>
      <c r="BH175" s="98"/>
      <c r="BI175" s="140" t="str">
        <f t="shared" si="112"/>
        <v>{"key_code":"i","modifiers":["control"]}</v>
      </c>
      <c r="BJ175" s="370"/>
      <c r="BK175" s="371"/>
    </row>
    <row r="176" spans="1:63" ht="21">
      <c r="A176" s="328"/>
      <c r="B176" s="329"/>
      <c r="C176" s="338"/>
      <c r="D176" s="339"/>
      <c r="E176" s="334"/>
      <c r="F176" s="233" t="str">
        <f t="shared" si="113"/>
        <v>{"description":"は, こ &amp; く → Copy","conditions":[{"type":"variable_if","name":"USC","value":2},{"type":"variable_unless","name":"KC_C","value":0},{"type":"variable_unless","name":"KC_V","value":0}],"from":{"key_code":"h","modifiers":{"optional":["caps_lock"]}},"to":[{"key_code":"delete_or_backspace"},{"key_code":"delete_or_backspace"},{"key_code":"c","modifiers":["command"]},{"set_variable":{"name":"KC_H","value":1}},{"set_variable":{"name":"USC","value":0}}],"to_after_key_up":[{"set_variable":{"name":"KC_H","value":0}}],"type":"basic"},{"conditions":[{"type":"variable_unless","name":"USC","value":0},{"type":"variable_unless","name":"KC_C","value":0},{"type":"variable_unless","name":"KC_V","value":0}],"from":{"key_code":"h","modifiers":{"optional":["caps_lock"]}},"to":[{"key_code":"delete_or_backspace"},{"key_code":"c","modifiers":["command"]},{"set_variable":{"name":"KC_H","value":1}},{"set_variable":{"name":"USC","value":0}}],"to_after_key_up":[{"set_variable":{"name":"KC_H","value":0}}],"type":"basic"},{"conditions":[{"type":"variable_unless","name":"KC_C","value":0},{"type":"variable_unless","name":"KC_V","value":0}],"from":{"key_code":"h","modifiers":{"optional":["caps_lock"]}},"to":[{"key_code":"c","modifiers":["command"]},{"set_variable":{"name":"KC_H","value":1}},{"set_variable":{"name":"USC","value":0}}],"to_after_key_up":[{"set_variable":{"name":"KC_H","value":0}}],"type":"basic"},</v>
      </c>
      <c r="G176" s="101" t="str">
        <f t="shared" si="114"/>
        <v>{"conditions":[{"type":"variable_if","name":"USC","value":2},{"type":"variable_unless","name":"KC_C","value":0},{"type":"variable_unless","name":"KC_H","value":0}],"from":{"key_code":"v","modifiers":{"optional":["caps_lock"]}},"to":[{"key_code":"delete_or_backspace"},{"key_code":"delete_or_backspace"},{"key_code":"c","modifiers":["command"]},{"set_variable":{"name":"KC_V","value":1}},{"set_variable":{"name":"USC","value":0}}],"to_after_key_up":[{"set_variable":{"name":"KC_V","value":0}}],"type":"basic"},{"conditions":[{"type":"variable_unless","name":"USC","value":0},{"type":"variable_unless","name":"KC_C","value":0},{"type":"variable_unless","name":"KC_H","value":0}],"from":{"key_code":"v","modifiers":{"optional":["caps_lock"]}},"to":[{"key_code":"delete_or_backspace"},{"key_code":"c","modifiers":["command"]},{"set_variable":{"name":"KC_V","value":1}},{"set_variable":{"name":"USC","value":0}}],"to_after_key_up":[{"set_variable":{"name":"KC_V","value":0}}],"type":"basic"},{"conditions":[{"type":"variable_unless","name":"KC_C","value":0},{"type":"variable_unless","name":"KC_H","value":0}],"from":{"key_code":"v","modifiers":{"optional":["caps_lock"]}},"to":[{"key_code":"c","modifiers":["command"]},{"set_variable":{"name":"KC_V","value":1}},{"set_variable":{"name":"USC","value":0}}],"to_after_key_up":[{"set_variable":{"name":"KC_V","value":0}}],"type":"basic"},</v>
      </c>
      <c r="H176" s="101" t="str">
        <f t="shared" si="115"/>
        <v>{"conditions":[{"type":"variable_if","name":"USC","value":2},{"type":"variable_unless","name":"KC_V","value":0},{"type":"variable_unless","name":"KC_H","value":0}],"from":{"key_code":"c","modifiers":{"optional":["caps_lock"]}},"to":[{"key_code":"delete_or_backspace"},{"key_code":"delete_or_backspace"},{"key_code":"c","modifiers":["command"]},{"set_variable":{"name":"KC_C","value":1}},{"set_variable":{"name":"USC","value":0}}],"to_after_key_up":[{"set_variable":{"name":"KC_C","value":0}}],"type":"basic"},{"conditions":[{"type":"variable_unless","name":"USC","value":0},{"type":"variable_unless","name":"KC_V","value":0},{"type":"variable_unless","name":"KC_H","value":0}],"from":{"key_code":"c","modifiers":{"optional":["caps_lock"]}},"to":[{"key_code":"delete_or_backspace"},{"key_code":"c","modifiers":["command"]},{"set_variable":{"name":"KC_C","value":1}},{"set_variable":{"name":"USC","value":0}}],"to_after_key_up":[{"set_variable":{"name":"KC_C","value":0}}],"type":"basic"},{"conditions":[{"type":"variable_unless","name":"KC_V","value":0},{"type":"variable_unless","name":"KC_H","value":0}],"from":{"key_code":"c","modifiers":{"optional":["caps_lock"]}},"to":[{"key_code":"c","modifiers":["command"]},{"set_variable":{"name":"KC_C","value":1}},{"set_variable":{"name":"USC","value":0}}],"to_after_key_up":[{"set_variable":{"name":"KC_C","value":0}}],"type":"basic"},</v>
      </c>
      <c r="I176" s="101" t="str">
        <f t="shared" si="116"/>
        <v/>
      </c>
      <c r="J176" s="101" t="str">
        <f t="shared" si="117"/>
        <v/>
      </c>
      <c r="K176" s="101" t="str">
        <f t="shared" si="118"/>
        <v/>
      </c>
      <c r="L176" s="101" t="str">
        <f t="shared" si="119"/>
        <v/>
      </c>
      <c r="M176" s="101" t="str">
        <f t="shared" si="120"/>
        <v/>
      </c>
      <c r="N176" s="101" t="str">
        <f t="shared" si="121"/>
        <v/>
      </c>
      <c r="O176" s="101" t="str">
        <f t="shared" si="122"/>
        <v/>
      </c>
      <c r="P176" s="101" t="str">
        <f t="shared" si="123"/>
        <v/>
      </c>
      <c r="Q176" s="101" t="str">
        <f t="shared" si="124"/>
        <v/>
      </c>
      <c r="R176" s="101" t="str">
        <f t="shared" si="125"/>
        <v/>
      </c>
      <c r="S176" s="101" t="str">
        <f t="shared" si="126"/>
        <v/>
      </c>
      <c r="T176" s="101" t="str">
        <f t="shared" si="127"/>
        <v/>
      </c>
      <c r="U176" s="329"/>
      <c r="V176" s="107" t="str">
        <f t="shared" si="128"/>
        <v/>
      </c>
      <c r="W176" s="101" t="str">
        <f t="shared" si="129"/>
        <v/>
      </c>
      <c r="X176" s="101" t="str">
        <f t="shared" si="130"/>
        <v/>
      </c>
      <c r="Y176" s="108" t="str">
        <f>IF(AND($AT176&lt;&gt;"",$AB176=1),_xlfn.CONCAT(Y$3,PROPER(_xlfn.XLOOKUP($AZ176,入力キー,入力コード)),IF(OR($BK176="",$BK176=$BI176),_xlfn.CONCAT(Y$4,IF($AZ176=_xlfn.XLOOKUP($AZ176,仮想キートップ,入力キー),Y$7,Y$10),_xlfn.XLOOKUP($AZ176,仮想キートップ,入力コード),Y$13,$BI176,Y$14,_xlfn.XLOOKUP($AZ176,仮想キートップ,キー位置),Y$15,_xlfn.XLOOKUP($AZ176,仮想キートップ,キー位置),Y$17,IF($AZ176=_xlfn.XLOOKUP($AZ176,仮想キートップ,入力キー),Y$12,Y$11),_xlfn.XLOOKUP($AZ176,仮想キートップ,入力コード),Y$13,$BI176,Y$14,_xlfn.XLOOKUP($AZ176,仮想キートップ,キー位置),Y$16,_xlfn.XLOOKUP($AZ176,仮想キートップ,キー位置),IF(COUNTA($AT176:$AT$352)&gt;1,Y$17,Y$18)),_xlfn.CONCAT(Y$4,Y$6,IF($AZ176=_xlfn.XLOOKUP($AZ176,仮想キートップ,入力キー),Y$7,Y$10),_xlfn.XLOOKUP($AZ176,仮想キートップ,入力コード),Y$13,$BI176,Y$14,_xlfn.XLOOKUP($AZ176,仮想キートップ,キー位置),Y$15,_xlfn.XLOOKUP($AZ176,仮想キートップ,キー位置),Y$17,IF($AZ176=_xlfn.XLOOKUP($AZ176,仮想キートップ,入力キー),Y$8,Y$9),_xlfn.XLOOKUP($AZ176,仮想キートップ,入力コード),Y$13,$BI176,Y$14,_xlfn.XLOOKUP($AZ176,仮想キートップ,キー位置),Y$16,_xlfn.XLOOKUP($AZ176,仮想キートップ,キー位置),Y$17,Y$5,IF($AZ176=_xlfn.XLOOKUP($AZ176,仮想キートップ,入力キー),Y$7,Y$10),_xlfn.XLOOKUP($AZ176,仮想キートップ,入力コード),Y$13,$BK176,Y$14,_xlfn.XLOOKUP($AZ176,仮想キートップ,キー位置),Y$15,_xlfn.XLOOKUP($AZ176,仮想キートップ,キー位置),Y$17,IF($AZ176=_xlfn.XLOOKUP($AZ176,仮想キートップ,入力キー),Y$12,Y$11),_xlfn.XLOOKUP($AZ176,仮想キートップ,入力コード),Y$13,$BK176,Y$14,_xlfn.XLOOKUP($AZ176,仮想キートップ,キー位置),Y$16,_xlfn.XLOOKUP($AZ176,仮想キートップ,キー位置),IF(COUNTA($AT176:$AT$352)&gt;1,Y$17,Y$18)))),"")</f>
        <v/>
      </c>
      <c r="Z176" s="325"/>
      <c r="AB176" s="28">
        <f t="shared" si="96"/>
        <v>3</v>
      </c>
      <c r="AC176" s="27" t="str">
        <f t="shared" si="97"/>
        <v>A</v>
      </c>
      <c r="AD176" s="27">
        <f t="shared" si="98"/>
        <v>1</v>
      </c>
      <c r="AE176" s="27">
        <f t="shared" si="99"/>
        <v>0</v>
      </c>
      <c r="AF176" s="34">
        <f t="shared" si="100"/>
        <v>1650341183488</v>
      </c>
      <c r="AG176" s="203">
        <f t="shared" si="101"/>
        <v>0</v>
      </c>
      <c r="AH176" s="90"/>
      <c r="AI176" s="466">
        <f t="shared" si="102"/>
        <v>1649267441664</v>
      </c>
      <c r="AJ176" s="57" t="str">
        <f t="shared" si="103"/>
        <v/>
      </c>
      <c r="AK176" s="58">
        <f t="shared" si="104"/>
        <v>0</v>
      </c>
      <c r="AL176" s="56">
        <f t="shared" si="105"/>
        <v>550829555712</v>
      </c>
      <c r="AM176" s="57" t="str">
        <f t="shared" si="106"/>
        <v/>
      </c>
      <c r="AN176" s="55">
        <f t="shared" si="107"/>
        <v>0</v>
      </c>
      <c r="AO176" s="466">
        <f t="shared" si="108"/>
        <v>1100585369600</v>
      </c>
      <c r="AP176" s="57" t="str">
        <f t="shared" si="109"/>
        <v/>
      </c>
      <c r="AQ176" s="58">
        <f t="shared" si="110"/>
        <v>0</v>
      </c>
      <c r="AR176" s="90"/>
      <c r="AS176" s="131">
        <v>453</v>
      </c>
      <c r="AT176" s="4" t="s">
        <v>296</v>
      </c>
      <c r="AU176" s="389"/>
      <c r="AV176" s="389"/>
      <c r="AW176" s="13"/>
      <c r="AX176" s="4" t="s">
        <v>296</v>
      </c>
      <c r="AY176" s="16"/>
      <c r="AZ176" s="16" t="s">
        <v>88</v>
      </c>
      <c r="BA176" s="16" t="s">
        <v>90</v>
      </c>
      <c r="BB176" s="115" t="s">
        <v>65</v>
      </c>
      <c r="BC176" s="26"/>
      <c r="BD176" s="6" t="s">
        <v>1082</v>
      </c>
      <c r="BE176" s="7" t="s">
        <v>362</v>
      </c>
      <c r="BF176" s="15" t="s">
        <v>363</v>
      </c>
      <c r="BG176" s="140" t="str">
        <f t="shared" si="111"/>
        <v>{"key_code":"c","modifiers":["command"]}</v>
      </c>
      <c r="BH176" s="98"/>
      <c r="BI176" s="140" t="str">
        <f t="shared" si="112"/>
        <v>{"key_code":"c","modifiers":["command"]}</v>
      </c>
      <c r="BJ176" s="370"/>
      <c r="BK176" s="371"/>
    </row>
    <row r="177" spans="1:63" ht="21">
      <c r="A177" s="328"/>
      <c r="B177" s="329"/>
      <c r="C177" s="338"/>
      <c r="D177" s="339"/>
      <c r="E177" s="334"/>
      <c r="F177" s="233" t="str">
        <f t="shared" si="113"/>
        <v>{"description":"は, こ &amp; あ → →","conditions":[{"type":"variable_if","name":"USC","value":2},{"type":"variable_unless","name":"KC_C","value":0},{"type":"variable_unless","name":"KC_V","value":0}],"from":{"key_code":"j","modifiers":{"optional":["caps_lock"]}},"to":[{"key_code":"delete_or_backspace"},{"key_code":"delete_or_backspace"},{"set_variable":{"name":"KC_J","value":1}},{"set_variable":{"name":"USC","value":0}},{"key_code":"p","modifiers":["control"]}],"to_after_key_up":[{"set_variable":{"name":"KC_J","value":0}}],"type":"basic"},{"conditions":[{"type":"variable_unless","name":"USC","value":0},{"type":"variable_unless","name":"KC_C","value":0},{"type":"variable_unless","name":"KC_V","value":0}],"from":{"key_code":"j","modifiers":{"optional":["caps_lock"]}},"to":[{"key_code":"delete_or_backspace"},{"set_variable":{"name":"KC_J","value":1}},{"set_variable":{"name":"USC","value":0}},{"key_code":"p","modifiers":["control"]}],"to_after_key_up":[{"set_variable":{"name":"KC_J","value":0}}],"type":"basic"},{"conditions":[{"type":"variable_unless","name":"KC_C","value":0},{"type":"variable_unless","name":"KC_V","value":0}],"from":{"key_code":"j","modifiers":{"optional":["caps_lock"]}},"to":[{"set_variable":{"name":"KC_J","value":1}},{"set_variable":{"name":"USC","value":0}},{"key_code":"p","modifiers":["control"]}],"to_after_key_up":[{"set_variable":{"name":"KC_J","value":0}}],"type":"basic"},</v>
      </c>
      <c r="G177" s="101" t="str">
        <f t="shared" si="114"/>
        <v>{"conditions":[{"type":"variable_if","name":"USC","value":2},{"type":"variable_unless","name":"KC_C","value":0},{"type":"variable_unless","name":"KC_J","value":0}],"from":{"key_code":"v","modifiers":{"optional":["caps_lock"]}},"to":[{"key_code":"delete_or_backspace"},{"key_code":"delete_or_backspace"},{"set_variable":{"name":"KC_V","value":1}},{"set_variable":{"name":"USC","value":0}},{"key_code":"p","modifiers":["control"]}],"to_after_key_up":[{"set_variable":{"name":"KC_V","value":0}}],"type":"basic"},{"conditions":[{"type":"variable_unless","name":"USC","value":0},{"type":"variable_unless","name":"KC_C","value":0},{"type":"variable_unless","name":"KC_J","value":0}],"from":{"key_code":"v","modifiers":{"optional":["caps_lock"]}},"to":[{"key_code":"delete_or_backspace"},{"set_variable":{"name":"KC_V","value":1}},{"set_variable":{"name":"USC","value":0}},{"key_code":"p","modifiers":["control"]}],"to_after_key_up":[{"set_variable":{"name":"KC_V","value":0}}],"type":"basic"},{"conditions":[{"type":"variable_unless","name":"KC_C","value":0},{"type":"variable_unless","name":"KC_J","value":0}],"from":{"key_code":"v","modifiers":{"optional":["caps_lock"]}},"to":[{"set_variable":{"name":"KC_V","value":1}},{"set_variable":{"name":"USC","value":0}},{"key_code":"p","modifiers":["control"]}],"to_after_key_up":[{"set_variable":{"name":"KC_V","value":0}}],"type":"basic"},</v>
      </c>
      <c r="H177" s="101" t="str">
        <f t="shared" si="115"/>
        <v>{"conditions":[{"type":"variable_if","name":"USC","value":2},{"type":"variable_unless","name":"KC_V","value":0},{"type":"variable_unless","name":"KC_J","value":0}],"from":{"key_code":"c","modifiers":{"optional":["caps_lock"]}},"to":[{"key_code":"delete_or_backspace"},{"key_code":"delete_or_backspace"},{"set_variable":{"name":"KC_C","value":1}},{"set_variable":{"name":"USC","value":0}},{"key_code":"p","modifiers":["control"]}],"to_after_key_up":[{"set_variable":{"name":"KC_C","value":0}}],"type":"basic"},{"conditions":[{"type":"variable_unless","name":"USC","value":0},{"type":"variable_unless","name":"KC_V","value":0},{"type":"variable_unless","name":"KC_J","value":0}],"from":{"key_code":"c","modifiers":{"optional":["caps_lock"]}},"to":[{"key_code":"delete_or_backspace"},{"set_variable":{"name":"KC_C","value":1}},{"set_variable":{"name":"USC","value":0}},{"key_code":"p","modifiers":["control"]}],"to_after_key_up":[{"set_variable":{"name":"KC_C","value":0}}],"type":"basic"},{"conditions":[{"type":"variable_unless","name":"KC_V","value":0},{"type":"variable_unless","name":"KC_J","value":0}],"from":{"key_code":"c","modifiers":{"optional":["caps_lock"]}},"to":[{"set_variable":{"name":"KC_C","value":1}},{"set_variable":{"name":"USC","value":0}},{"key_code":"p","modifiers":["control"]}],"to_after_key_up":[{"set_variable":{"name":"KC_C","value":0}}],"type":"basic"},</v>
      </c>
      <c r="I177" s="101" t="str">
        <f t="shared" si="116"/>
        <v/>
      </c>
      <c r="J177" s="101" t="str">
        <f t="shared" si="117"/>
        <v/>
      </c>
      <c r="K177" s="101" t="str">
        <f t="shared" si="118"/>
        <v/>
      </c>
      <c r="L177" s="101" t="str">
        <f t="shared" si="119"/>
        <v/>
      </c>
      <c r="M177" s="101" t="str">
        <f t="shared" si="120"/>
        <v/>
      </c>
      <c r="N177" s="101" t="str">
        <f t="shared" si="121"/>
        <v/>
      </c>
      <c r="O177" s="101" t="str">
        <f t="shared" si="122"/>
        <v/>
      </c>
      <c r="P177" s="101" t="str">
        <f t="shared" si="123"/>
        <v/>
      </c>
      <c r="Q177" s="101" t="str">
        <f t="shared" si="124"/>
        <v/>
      </c>
      <c r="R177" s="101" t="str">
        <f t="shared" si="125"/>
        <v/>
      </c>
      <c r="S177" s="101" t="str">
        <f t="shared" si="126"/>
        <v/>
      </c>
      <c r="T177" s="101" t="str">
        <f t="shared" si="127"/>
        <v/>
      </c>
      <c r="U177" s="329"/>
      <c r="V177" s="107" t="str">
        <f t="shared" si="128"/>
        <v/>
      </c>
      <c r="W177" s="101" t="str">
        <f t="shared" si="129"/>
        <v/>
      </c>
      <c r="X177" s="101" t="str">
        <f t="shared" si="130"/>
        <v/>
      </c>
      <c r="Y177" s="108" t="str">
        <f>IF(AND($AT177&lt;&gt;"",$AB177=1),_xlfn.CONCAT(Y$3,PROPER(_xlfn.XLOOKUP($AZ177,入力キー,入力コード)),IF(OR($BK177="",$BK177=$BI177),_xlfn.CONCAT(Y$4,IF($AZ177=_xlfn.XLOOKUP($AZ177,仮想キートップ,入力キー),Y$7,Y$10),_xlfn.XLOOKUP($AZ177,仮想キートップ,入力コード),Y$13,$BI177,Y$14,_xlfn.XLOOKUP($AZ177,仮想キートップ,キー位置),Y$15,_xlfn.XLOOKUP($AZ177,仮想キートップ,キー位置),Y$17,IF($AZ177=_xlfn.XLOOKUP($AZ177,仮想キートップ,入力キー),Y$12,Y$11),_xlfn.XLOOKUP($AZ177,仮想キートップ,入力コード),Y$13,$BI177,Y$14,_xlfn.XLOOKUP($AZ177,仮想キートップ,キー位置),Y$16,_xlfn.XLOOKUP($AZ177,仮想キートップ,キー位置),IF(COUNTA($AT177:$AT$352)&gt;1,Y$17,Y$18)),_xlfn.CONCAT(Y$4,Y$6,IF($AZ177=_xlfn.XLOOKUP($AZ177,仮想キートップ,入力キー),Y$7,Y$10),_xlfn.XLOOKUP($AZ177,仮想キートップ,入力コード),Y$13,$BI177,Y$14,_xlfn.XLOOKUP($AZ177,仮想キートップ,キー位置),Y$15,_xlfn.XLOOKUP($AZ177,仮想キートップ,キー位置),Y$17,IF($AZ177=_xlfn.XLOOKUP($AZ177,仮想キートップ,入力キー),Y$8,Y$9),_xlfn.XLOOKUP($AZ177,仮想キートップ,入力コード),Y$13,$BI177,Y$14,_xlfn.XLOOKUP($AZ177,仮想キートップ,キー位置),Y$16,_xlfn.XLOOKUP($AZ177,仮想キートップ,キー位置),Y$17,Y$5,IF($AZ177=_xlfn.XLOOKUP($AZ177,仮想キートップ,入力キー),Y$7,Y$10),_xlfn.XLOOKUP($AZ177,仮想キートップ,入力コード),Y$13,$BK177,Y$14,_xlfn.XLOOKUP($AZ177,仮想キートップ,キー位置),Y$15,_xlfn.XLOOKUP($AZ177,仮想キートップ,キー位置),Y$17,IF($AZ177=_xlfn.XLOOKUP($AZ177,仮想キートップ,入力キー),Y$12,Y$11),_xlfn.XLOOKUP($AZ177,仮想キートップ,入力コード),Y$13,$BK177,Y$14,_xlfn.XLOOKUP($AZ177,仮想キートップ,キー位置),Y$16,_xlfn.XLOOKUP($AZ177,仮想キートップ,キー位置),IF(COUNTA($AT177:$AT$352)&gt;1,Y$17,Y$18)))),"")</f>
        <v/>
      </c>
      <c r="Z177" s="325"/>
      <c r="AB177" s="28">
        <f t="shared" si="96"/>
        <v>3</v>
      </c>
      <c r="AC177" s="27" t="str">
        <f t="shared" si="97"/>
        <v>A</v>
      </c>
      <c r="AD177" s="27">
        <f t="shared" si="98"/>
        <v>1</v>
      </c>
      <c r="AE177" s="27">
        <f t="shared" si="99"/>
        <v>0</v>
      </c>
      <c r="AF177" s="34">
        <f t="shared" si="100"/>
        <v>1651414925312</v>
      </c>
      <c r="AG177" s="203">
        <f t="shared" si="101"/>
        <v>0</v>
      </c>
      <c r="AH177" s="90"/>
      <c r="AI177" s="466">
        <f t="shared" si="102"/>
        <v>1649267441664</v>
      </c>
      <c r="AJ177" s="57" t="str">
        <f t="shared" si="103"/>
        <v/>
      </c>
      <c r="AK177" s="58">
        <f t="shared" si="104"/>
        <v>0</v>
      </c>
      <c r="AL177" s="56">
        <f t="shared" si="105"/>
        <v>551903297536</v>
      </c>
      <c r="AM177" s="57" t="str">
        <f t="shared" si="106"/>
        <v>ば</v>
      </c>
      <c r="AN177" s="55">
        <f t="shared" si="107"/>
        <v>1</v>
      </c>
      <c r="AO177" s="466">
        <f t="shared" si="108"/>
        <v>1101659111424</v>
      </c>
      <c r="AP177" s="57" t="str">
        <f t="shared" si="109"/>
        <v>ご</v>
      </c>
      <c r="AQ177" s="58">
        <f t="shared" si="110"/>
        <v>1</v>
      </c>
      <c r="AR177" s="90"/>
      <c r="AS177" s="131">
        <v>454</v>
      </c>
      <c r="AT177" s="4" t="s">
        <v>296</v>
      </c>
      <c r="AU177" s="389"/>
      <c r="AV177" s="389"/>
      <c r="AW177" s="13" t="s">
        <v>294</v>
      </c>
      <c r="AX177" s="4" t="s">
        <v>296</v>
      </c>
      <c r="AY177" s="16"/>
      <c r="AZ177" s="16" t="s">
        <v>88</v>
      </c>
      <c r="BA177" s="16" t="s">
        <v>90</v>
      </c>
      <c r="BB177" s="115" t="s">
        <v>67</v>
      </c>
      <c r="BC177" s="26"/>
      <c r="BD177" s="6" t="s">
        <v>1083</v>
      </c>
      <c r="BE177" s="7" t="s">
        <v>483</v>
      </c>
      <c r="BF177" s="15" t="s">
        <v>1084</v>
      </c>
      <c r="BG177" s="140" t="str">
        <f t="shared" si="111"/>
        <v>{"key_code":"p","modifiers":["control"]}</v>
      </c>
      <c r="BH177" s="98"/>
      <c r="BI177" s="140" t="str">
        <f t="shared" si="112"/>
        <v>{"key_code":"p","modifiers":["control"]}</v>
      </c>
      <c r="BJ177" s="370"/>
      <c r="BK177" s="371"/>
    </row>
    <row r="178" spans="1:63" ht="21">
      <c r="A178" s="328"/>
      <c r="B178" s="329"/>
      <c r="C178" s="338"/>
      <c r="D178" s="339"/>
      <c r="E178" s="334"/>
      <c r="F178" s="233" t="str">
        <f t="shared" si="113"/>
        <v>{"description":"は, こ &amp; い → +→","conditions":[{"type":"variable_if","name":"USC","value":2},{"type":"variable_unless","name":"KC_C","value":0},{"type":"variable_unless","name":"KC_V","value":0}],"from":{"key_code":"k","modifiers":{"optional":["caps_lock"]}},"to":[{"key_code":"delete_or_backspace"},{"key_code":"delete_or_backspace"},{"set_variable":{"name":"KC_K","value":1}},{"set_variable":{"name":"USC","value":0}},{"key_code":"p","modifiers":["shift","control"]}],"to_after_key_up":[{"set_variable":{"name":"KC_K","value":0}}],"type":"basic"},{"conditions":[{"type":"variable_unless","name":"USC","value":0},{"type":"variable_unless","name":"KC_C","value":0},{"type":"variable_unless","name":"KC_V","value":0}],"from":{"key_code":"k","modifiers":{"optional":["caps_lock"]}},"to":[{"key_code":"delete_or_backspace"},{"set_variable":{"name":"KC_K","value":1}},{"set_variable":{"name":"USC","value":0}},{"key_code":"p","modifiers":["shift","control"]}],"to_after_key_up":[{"set_variable":{"name":"KC_K","value":0}}],"type":"basic"},{"conditions":[{"type":"variable_unless","name":"KC_C","value":0},{"type":"variable_unless","name":"KC_V","value":0}],"from":{"key_code":"k","modifiers":{"optional":["caps_lock"]}},"to":[{"set_variable":{"name":"KC_K","value":1}},{"set_variable":{"name":"USC","value":0}},{"key_code":"p","modifiers":["shift","control"]}],"to_after_key_up":[{"set_variable":{"name":"KC_K","value":0}}],"type":"basic"},</v>
      </c>
      <c r="G178" s="101" t="str">
        <f t="shared" si="114"/>
        <v>{"conditions":[{"type":"variable_if","name":"USC","value":2},{"type":"variable_unless","name":"KC_C","value":0},{"type":"variable_unless","name":"KC_K","value":0}],"from":{"key_code":"v","modifiers":{"optional":["caps_lock"]}},"to":[{"key_code":"delete_or_backspace"},{"key_code":"delete_or_backspace"},{"set_variable":{"name":"KC_V","value":1}},{"set_variable":{"name":"USC","value":0}},{"key_code":"p","modifiers":["shift","control"]}],"to_after_key_up":[{"set_variable":{"name":"KC_V","value":0}}],"type":"basic"},{"conditions":[{"type":"variable_unless","name":"USC","value":0},{"type":"variable_unless","name":"KC_C","value":0},{"type":"variable_unless","name":"KC_K","value":0}],"from":{"key_code":"v","modifiers":{"optional":["caps_lock"]}},"to":[{"key_code":"delete_or_backspace"},{"set_variable":{"name":"KC_V","value":1}},{"set_variable":{"name":"USC","value":0}},{"key_code":"p","modifiers":["shift","control"]}],"to_after_key_up":[{"set_variable":{"name":"KC_V","value":0}}],"type":"basic"},{"conditions":[{"type":"variable_unless","name":"KC_C","value":0},{"type":"variable_unless","name":"KC_K","value":0}],"from":{"key_code":"v","modifiers":{"optional":["caps_lock"]}},"to":[{"set_variable":{"name":"KC_V","value":1}},{"set_variable":{"name":"USC","value":0}},{"key_code":"p","modifiers":["shift","control"]}],"to_after_key_up":[{"set_variable":{"name":"KC_V","value":0}}],"type":"basic"},</v>
      </c>
      <c r="H178" s="101" t="str">
        <f t="shared" si="115"/>
        <v>{"conditions":[{"type":"variable_if","name":"USC","value":2},{"type":"variable_unless","name":"KC_V","value":0},{"type":"variable_unless","name":"KC_K","value":0}],"from":{"key_code":"c","modifiers":{"optional":["caps_lock"]}},"to":[{"key_code":"delete_or_backspace"},{"key_code":"delete_or_backspace"},{"set_variable":{"name":"KC_C","value":1}},{"set_variable":{"name":"USC","value":0}},{"key_code":"p","modifiers":["shift","control"]}],"to_after_key_up":[{"set_variable":{"name":"KC_C","value":0}}],"type":"basic"},{"conditions":[{"type":"variable_unless","name":"USC","value":0},{"type":"variable_unless","name":"KC_V","value":0},{"type":"variable_unless","name":"KC_K","value":0}],"from":{"key_code":"c","modifiers":{"optional":["caps_lock"]}},"to":[{"key_code":"delete_or_backspace"},{"set_variable":{"name":"KC_C","value":1}},{"set_variable":{"name":"USC","value":0}},{"key_code":"p","modifiers":["shift","control"]}],"to_after_key_up":[{"set_variable":{"name":"KC_C","value":0}}],"type":"basic"},{"conditions":[{"type":"variable_unless","name":"KC_V","value":0},{"type":"variable_unless","name":"KC_K","value":0}],"from":{"key_code":"c","modifiers":{"optional":["caps_lock"]}},"to":[{"set_variable":{"name":"KC_C","value":1}},{"set_variable":{"name":"USC","value":0}},{"key_code":"p","modifiers":["shift","control"]}],"to_after_key_up":[{"set_variable":{"name":"KC_C","value":0}}],"type":"basic"},</v>
      </c>
      <c r="I178" s="101" t="str">
        <f t="shared" si="116"/>
        <v/>
      </c>
      <c r="J178" s="101" t="str">
        <f t="shared" si="117"/>
        <v/>
      </c>
      <c r="K178" s="101" t="str">
        <f t="shared" si="118"/>
        <v/>
      </c>
      <c r="L178" s="101" t="str">
        <f t="shared" si="119"/>
        <v/>
      </c>
      <c r="M178" s="101" t="str">
        <f t="shared" si="120"/>
        <v/>
      </c>
      <c r="N178" s="101" t="str">
        <f t="shared" si="121"/>
        <v/>
      </c>
      <c r="O178" s="101" t="str">
        <f t="shared" si="122"/>
        <v/>
      </c>
      <c r="P178" s="101" t="str">
        <f t="shared" si="123"/>
        <v/>
      </c>
      <c r="Q178" s="101" t="str">
        <f t="shared" si="124"/>
        <v/>
      </c>
      <c r="R178" s="101" t="str">
        <f t="shared" si="125"/>
        <v/>
      </c>
      <c r="S178" s="101" t="str">
        <f t="shared" si="126"/>
        <v/>
      </c>
      <c r="T178" s="101" t="str">
        <f t="shared" si="127"/>
        <v/>
      </c>
      <c r="U178" s="329"/>
      <c r="V178" s="107" t="str">
        <f t="shared" si="128"/>
        <v/>
      </c>
      <c r="W178" s="101" t="str">
        <f t="shared" si="129"/>
        <v/>
      </c>
      <c r="X178" s="101" t="str">
        <f t="shared" si="130"/>
        <v/>
      </c>
      <c r="Y178" s="108" t="str">
        <f>IF(AND($AT178&lt;&gt;"",$AB178=1),_xlfn.CONCAT(Y$3,PROPER(_xlfn.XLOOKUP($AZ178,入力キー,入力コード)),IF(OR($BK178="",$BK178=$BI178),_xlfn.CONCAT(Y$4,IF($AZ178=_xlfn.XLOOKUP($AZ178,仮想キートップ,入力キー),Y$7,Y$10),_xlfn.XLOOKUP($AZ178,仮想キートップ,入力コード),Y$13,$BI178,Y$14,_xlfn.XLOOKUP($AZ178,仮想キートップ,キー位置),Y$15,_xlfn.XLOOKUP($AZ178,仮想キートップ,キー位置),Y$17,IF($AZ178=_xlfn.XLOOKUP($AZ178,仮想キートップ,入力キー),Y$12,Y$11),_xlfn.XLOOKUP($AZ178,仮想キートップ,入力コード),Y$13,$BI178,Y$14,_xlfn.XLOOKUP($AZ178,仮想キートップ,キー位置),Y$16,_xlfn.XLOOKUP($AZ178,仮想キートップ,キー位置),IF(COUNTA($AT178:$AT$352)&gt;1,Y$17,Y$18)),_xlfn.CONCAT(Y$4,Y$6,IF($AZ178=_xlfn.XLOOKUP($AZ178,仮想キートップ,入力キー),Y$7,Y$10),_xlfn.XLOOKUP($AZ178,仮想キートップ,入力コード),Y$13,$BI178,Y$14,_xlfn.XLOOKUP($AZ178,仮想キートップ,キー位置),Y$15,_xlfn.XLOOKUP($AZ178,仮想キートップ,キー位置),Y$17,IF($AZ178=_xlfn.XLOOKUP($AZ178,仮想キートップ,入力キー),Y$8,Y$9),_xlfn.XLOOKUP($AZ178,仮想キートップ,入力コード),Y$13,$BI178,Y$14,_xlfn.XLOOKUP($AZ178,仮想キートップ,キー位置),Y$16,_xlfn.XLOOKUP($AZ178,仮想キートップ,キー位置),Y$17,Y$5,IF($AZ178=_xlfn.XLOOKUP($AZ178,仮想キートップ,入力キー),Y$7,Y$10),_xlfn.XLOOKUP($AZ178,仮想キートップ,入力コード),Y$13,$BK178,Y$14,_xlfn.XLOOKUP($AZ178,仮想キートップ,キー位置),Y$15,_xlfn.XLOOKUP($AZ178,仮想キートップ,キー位置),Y$17,IF($AZ178=_xlfn.XLOOKUP($AZ178,仮想キートップ,入力キー),Y$12,Y$11),_xlfn.XLOOKUP($AZ178,仮想キートップ,入力コード),Y$13,$BK178,Y$14,_xlfn.XLOOKUP($AZ178,仮想キートップ,キー位置),Y$16,_xlfn.XLOOKUP($AZ178,仮想キートップ,キー位置),IF(COUNTA($AT178:$AT$352)&gt;1,Y$17,Y$18)))),"")</f>
        <v/>
      </c>
      <c r="Z178" s="325"/>
      <c r="AB178" s="28">
        <f t="shared" si="96"/>
        <v>3</v>
      </c>
      <c r="AC178" s="27" t="str">
        <f t="shared" si="97"/>
        <v>A</v>
      </c>
      <c r="AD178" s="27">
        <f t="shared" si="98"/>
        <v>1</v>
      </c>
      <c r="AE178" s="27">
        <f t="shared" si="99"/>
        <v>0</v>
      </c>
      <c r="AF178" s="34">
        <f t="shared" si="100"/>
        <v>1653562408960</v>
      </c>
      <c r="AG178" s="203">
        <f t="shared" si="101"/>
        <v>0</v>
      </c>
      <c r="AH178" s="90"/>
      <c r="AI178" s="466">
        <f t="shared" si="102"/>
        <v>1649267441664</v>
      </c>
      <c r="AJ178" s="57" t="str">
        <f t="shared" si="103"/>
        <v/>
      </c>
      <c r="AK178" s="58">
        <f t="shared" si="104"/>
        <v>0</v>
      </c>
      <c r="AL178" s="56">
        <f t="shared" si="105"/>
        <v>554050781184</v>
      </c>
      <c r="AM178" s="57" t="str">
        <f t="shared" si="106"/>
        <v/>
      </c>
      <c r="AN178" s="55">
        <f t="shared" si="107"/>
        <v>0</v>
      </c>
      <c r="AO178" s="466">
        <f t="shared" si="108"/>
        <v>1103806595072</v>
      </c>
      <c r="AP178" s="57" t="str">
        <f t="shared" si="109"/>
        <v/>
      </c>
      <c r="AQ178" s="58">
        <f t="shared" si="110"/>
        <v>0</v>
      </c>
      <c r="AR178" s="90"/>
      <c r="AS178" s="131">
        <v>455</v>
      </c>
      <c r="AT178" s="4" t="s">
        <v>296</v>
      </c>
      <c r="AU178" s="389"/>
      <c r="AV178" s="389"/>
      <c r="AW178" s="13" t="s">
        <v>294</v>
      </c>
      <c r="AX178" s="4" t="s">
        <v>296</v>
      </c>
      <c r="AY178" s="16"/>
      <c r="AZ178" s="16" t="s">
        <v>88</v>
      </c>
      <c r="BA178" s="16" t="s">
        <v>90</v>
      </c>
      <c r="BB178" s="115" t="s">
        <v>69</v>
      </c>
      <c r="BC178" s="26"/>
      <c r="BD178" s="6" t="s">
        <v>1085</v>
      </c>
      <c r="BE178" s="7" t="s">
        <v>1086</v>
      </c>
      <c r="BF178" s="15" t="s">
        <v>1087</v>
      </c>
      <c r="BG178" s="140" t="str">
        <f t="shared" si="111"/>
        <v>{"key_code":"p","modifiers":["shift","control"]}</v>
      </c>
      <c r="BH178" s="98"/>
      <c r="BI178" s="140" t="str">
        <f t="shared" si="112"/>
        <v>{"key_code":"p","modifiers":["shift","control"]}</v>
      </c>
      <c r="BJ178" s="370"/>
      <c r="BK178" s="371"/>
    </row>
    <row r="179" spans="1:63" ht="84">
      <c r="A179" s="328"/>
      <c r="B179" s="329"/>
      <c r="C179" s="338"/>
      <c r="D179" s="339"/>
      <c r="E179" s="334"/>
      <c r="F179" s="233" t="str">
        <f t="shared" si="113"/>
        <v>{"description":"は, こ &amp; う → →5","conditions":[{"type":"variable_if","name":"USC","value":2},{"type":"variable_unless","name":"KC_C","value":0},{"type":"variable_unless","name":"KC_V","value":0}],"from":{"key_code":"l","modifiers":{"optional":["caps_lock"]}},"to":[{"key_code":"delete_or_backspace"},{"key_code":"delete_or_backspace"},{"set_variable":{"name":"KC_L","value":1}},{"set_variable":{"name":"USC","value":0}},{"key_code":"p","modifiers":["control"]},{"key_code":"p","modifiers":["control"]},{"key_code":"p","modifiers":["control"]},{"key_code":"p","modifiers":["control"]},{"key_code":"p","modifiers":["control"]}],"to_after_key_up":[{"set_variable":{"name":"KC_L","value":0}}],"type":"basic"},{"conditions":[{"type":"variable_unless","name":"USC","value":0},{"type":"variable_unless","name":"KC_C","value":0},{"type":"variable_unless","name":"KC_V","value":0}],"from":{"key_code":"l","modifiers":{"optional":["caps_lock"]}},"to":[{"key_code":"delete_or_backspace"},{"set_variable":{"name":"KC_L","value":1}},{"set_variable":{"name":"USC","value":0}},{"key_code":"p","modifiers":["control"]},{"key_code":"p","modifiers":["control"]},{"key_code":"p","modifiers":["control"]},{"key_code":"p","modifiers":["control"]},{"key_code":"p","modifiers":["control"]}],"to_after_key_up":[{"set_variable":{"name":"KC_L","value":0}}],"type":"basic"},{"conditions":[{"type":"variable_unless","name":"KC_C","value":0},{"type":"variable_unless","name":"KC_V","value":0}],"from":{"key_code":"l","modifiers":{"optional":["caps_lock"]}},"to":[{"set_variable":{"name":"KC_L","value":1}},{"set_variable":{"name":"USC","value":0}},{"key_code":"p","modifiers":["control"]},{"key_code":"p","modifiers":["control"]},{"key_code":"p","modifiers":["control"]},{"key_code":"p","modifiers":["control"]},{"key_code":"p","modifiers":["control"]}],"to_after_key_up":[{"set_variable":{"name":"KC_L","value":0}}],"type":"basic"},</v>
      </c>
      <c r="G179" s="101" t="str">
        <f t="shared" si="114"/>
        <v>{"conditions":[{"type":"variable_if","name":"USC","value":2},{"type":"variable_unless","name":"KC_C","value":0},{"type":"variable_unless","name":"KC_L","value":0}],"from":{"key_code":"v","modifiers":{"optional":["caps_lock"]}},"to":[{"key_code":"delete_or_backspace"},{"key_code":"delete_or_backspace"},{"set_variable":{"name":"KC_V","value":1}},{"set_variable":{"name":"USC","value":0}},{"key_code":"p","modifiers":["control"]},{"key_code":"p","modifiers":["control"]},{"key_code":"p","modifiers":["control"]},{"key_code":"p","modifiers":["control"]},{"key_code":"p","modifiers":["control"]}],"to_after_key_up":[{"set_variable":{"name":"KC_V","value":0}}],"type":"basic"},{"conditions":[{"type":"variable_unless","name":"USC","value":0},{"type":"variable_unless","name":"KC_C","value":0},{"type":"variable_unless","name":"KC_L","value":0}],"from":{"key_code":"v","modifiers":{"optional":["caps_lock"]}},"to":[{"key_code":"delete_or_backspace"},{"set_variable":{"name":"KC_V","value":1}},{"set_variable":{"name":"USC","value":0}},{"key_code":"p","modifiers":["control"]},{"key_code":"p","modifiers":["control"]},{"key_code":"p","modifiers":["control"]},{"key_code":"p","modifiers":["control"]},{"key_code":"p","modifiers":["control"]}],"to_after_key_up":[{"set_variable":{"name":"KC_V","value":0}}],"type":"basic"},{"conditions":[{"type":"variable_unless","name":"KC_C","value":0},{"type":"variable_unless","name":"KC_L","value":0}],"from":{"key_code":"v","modifiers":{"optional":["caps_lock"]}},"to":[{"set_variable":{"name":"KC_V","value":1}},{"set_variable":{"name":"USC","value":0}},{"key_code":"p","modifiers":["control"]},{"key_code":"p","modifiers":["control"]},{"key_code":"p","modifiers":["control"]},{"key_code":"p","modifiers":["control"]},{"key_code":"p","modifiers":["control"]}],"to_after_key_up":[{"set_variable":{"name":"KC_V","value":0}}],"type":"basic"},</v>
      </c>
      <c r="H179" s="101" t="str">
        <f t="shared" si="115"/>
        <v>{"conditions":[{"type":"variable_if","name":"USC","value":2},{"type":"variable_unless","name":"KC_V","value":0},{"type":"variable_unless","name":"KC_L","value":0}],"from":{"key_code":"c","modifiers":{"optional":["caps_lock"]}},"to":[{"key_code":"delete_or_backspace"},{"key_code":"delete_or_backspace"},{"set_variable":{"name":"KC_C","value":1}},{"set_variable":{"name":"USC","value":0}},{"key_code":"p","modifiers":["control"]},{"key_code":"p","modifiers":["control"]},{"key_code":"p","modifiers":["control"]},{"key_code":"p","modifiers":["control"]},{"key_code":"p","modifiers":["control"]}],"to_after_key_up":[{"set_variable":{"name":"KC_C","value":0}}],"type":"basic"},{"conditions":[{"type":"variable_unless","name":"USC","value":0},{"type":"variable_unless","name":"KC_V","value":0},{"type":"variable_unless","name":"KC_L","value":0}],"from":{"key_code":"c","modifiers":{"optional":["caps_lock"]}},"to":[{"key_code":"delete_or_backspace"},{"set_variable":{"name":"KC_C","value":1}},{"set_variable":{"name":"USC","value":0}},{"key_code":"p","modifiers":["control"]},{"key_code":"p","modifiers":["control"]},{"key_code":"p","modifiers":["control"]},{"key_code":"p","modifiers":["control"]},{"key_code":"p","modifiers":["control"]}],"to_after_key_up":[{"set_variable":{"name":"KC_C","value":0}}],"type":"basic"},{"conditions":[{"type":"variable_unless","name":"KC_V","value":0},{"type":"variable_unless","name":"KC_L","value":0}],"from":{"key_code":"c","modifiers":{"optional":["caps_lock"]}},"to":[{"set_variable":{"name":"KC_C","value":1}},{"set_variable":{"name":"USC","value":0}},{"key_code":"p","modifiers":["control"]},{"key_code":"p","modifiers":["control"]},{"key_code":"p","modifiers":["control"]},{"key_code":"p","modifiers":["control"]},{"key_code":"p","modifiers":["control"]}],"to_after_key_up":[{"set_variable":{"name":"KC_C","value":0}}],"type":"basic"},</v>
      </c>
      <c r="I179" s="101" t="str">
        <f t="shared" si="116"/>
        <v/>
      </c>
      <c r="J179" s="101" t="str">
        <f t="shared" si="117"/>
        <v/>
      </c>
      <c r="K179" s="101" t="str">
        <f t="shared" si="118"/>
        <v/>
      </c>
      <c r="L179" s="101" t="str">
        <f t="shared" si="119"/>
        <v/>
      </c>
      <c r="M179" s="101" t="str">
        <f t="shared" si="120"/>
        <v/>
      </c>
      <c r="N179" s="101" t="str">
        <f t="shared" si="121"/>
        <v/>
      </c>
      <c r="O179" s="101" t="str">
        <f t="shared" si="122"/>
        <v/>
      </c>
      <c r="P179" s="101" t="str">
        <f t="shared" si="123"/>
        <v/>
      </c>
      <c r="Q179" s="101" t="str">
        <f t="shared" si="124"/>
        <v/>
      </c>
      <c r="R179" s="101" t="str">
        <f t="shared" si="125"/>
        <v/>
      </c>
      <c r="S179" s="101" t="str">
        <f t="shared" si="126"/>
        <v/>
      </c>
      <c r="T179" s="101" t="str">
        <f t="shared" si="127"/>
        <v/>
      </c>
      <c r="U179" s="329"/>
      <c r="V179" s="107" t="str">
        <f t="shared" si="128"/>
        <v/>
      </c>
      <c r="W179" s="101" t="str">
        <f t="shared" si="129"/>
        <v/>
      </c>
      <c r="X179" s="101" t="str">
        <f t="shared" si="130"/>
        <v/>
      </c>
      <c r="Y179" s="108" t="str">
        <f>IF(AND($AT179&lt;&gt;"",$AB179=1),_xlfn.CONCAT(Y$3,PROPER(_xlfn.XLOOKUP($AZ179,入力キー,入力コード)),IF(OR($BK179="",$BK179=$BI179),_xlfn.CONCAT(Y$4,IF($AZ179=_xlfn.XLOOKUP($AZ179,仮想キートップ,入力キー),Y$7,Y$10),_xlfn.XLOOKUP($AZ179,仮想キートップ,入力コード),Y$13,$BI179,Y$14,_xlfn.XLOOKUP($AZ179,仮想キートップ,キー位置),Y$15,_xlfn.XLOOKUP($AZ179,仮想キートップ,キー位置),Y$17,IF($AZ179=_xlfn.XLOOKUP($AZ179,仮想キートップ,入力キー),Y$12,Y$11),_xlfn.XLOOKUP($AZ179,仮想キートップ,入力コード),Y$13,$BI179,Y$14,_xlfn.XLOOKUP($AZ179,仮想キートップ,キー位置),Y$16,_xlfn.XLOOKUP($AZ179,仮想キートップ,キー位置),IF(COUNTA($AT179:$AT$352)&gt;1,Y$17,Y$18)),_xlfn.CONCAT(Y$4,Y$6,IF($AZ179=_xlfn.XLOOKUP($AZ179,仮想キートップ,入力キー),Y$7,Y$10),_xlfn.XLOOKUP($AZ179,仮想キートップ,入力コード),Y$13,$BI179,Y$14,_xlfn.XLOOKUP($AZ179,仮想キートップ,キー位置),Y$15,_xlfn.XLOOKUP($AZ179,仮想キートップ,キー位置),Y$17,IF($AZ179=_xlfn.XLOOKUP($AZ179,仮想キートップ,入力キー),Y$8,Y$9),_xlfn.XLOOKUP($AZ179,仮想キートップ,入力コード),Y$13,$BI179,Y$14,_xlfn.XLOOKUP($AZ179,仮想キートップ,キー位置),Y$16,_xlfn.XLOOKUP($AZ179,仮想キートップ,キー位置),Y$17,Y$5,IF($AZ179=_xlfn.XLOOKUP($AZ179,仮想キートップ,入力キー),Y$7,Y$10),_xlfn.XLOOKUP($AZ179,仮想キートップ,入力コード),Y$13,$BK179,Y$14,_xlfn.XLOOKUP($AZ179,仮想キートップ,キー位置),Y$15,_xlfn.XLOOKUP($AZ179,仮想キートップ,キー位置),Y$17,IF($AZ179=_xlfn.XLOOKUP($AZ179,仮想キートップ,入力キー),Y$12,Y$11),_xlfn.XLOOKUP($AZ179,仮想キートップ,入力コード),Y$13,$BK179,Y$14,_xlfn.XLOOKUP($AZ179,仮想キートップ,キー位置),Y$16,_xlfn.XLOOKUP($AZ179,仮想キートップ,キー位置),IF(COUNTA($AT179:$AT$352)&gt;1,Y$17,Y$18)))),"")</f>
        <v/>
      </c>
      <c r="Z179" s="325"/>
      <c r="AB179" s="28">
        <f t="shared" si="96"/>
        <v>3</v>
      </c>
      <c r="AC179" s="27" t="str">
        <f t="shared" si="97"/>
        <v>A</v>
      </c>
      <c r="AD179" s="27">
        <f t="shared" si="98"/>
        <v>1</v>
      </c>
      <c r="AE179" s="27">
        <f t="shared" si="99"/>
        <v>0</v>
      </c>
      <c r="AF179" s="34">
        <f t="shared" si="100"/>
        <v>1657857376256</v>
      </c>
      <c r="AG179" s="203">
        <f t="shared" si="101"/>
        <v>0</v>
      </c>
      <c r="AH179" s="90"/>
      <c r="AI179" s="466">
        <f t="shared" si="102"/>
        <v>1649267441664</v>
      </c>
      <c r="AJ179" s="57" t="str">
        <f t="shared" si="103"/>
        <v/>
      </c>
      <c r="AK179" s="58">
        <f t="shared" si="104"/>
        <v>0</v>
      </c>
      <c r="AL179" s="56">
        <f t="shared" si="105"/>
        <v>558345748480</v>
      </c>
      <c r="AM179" s="57" t="str">
        <f t="shared" si="106"/>
        <v/>
      </c>
      <c r="AN179" s="55">
        <f t="shared" si="107"/>
        <v>0</v>
      </c>
      <c r="AO179" s="466">
        <f t="shared" si="108"/>
        <v>1108101562368</v>
      </c>
      <c r="AP179" s="57" t="str">
        <f t="shared" si="109"/>
        <v/>
      </c>
      <c r="AQ179" s="58">
        <f t="shared" si="110"/>
        <v>0</v>
      </c>
      <c r="AR179" s="90"/>
      <c r="AS179" s="131">
        <v>456</v>
      </c>
      <c r="AT179" s="4" t="s">
        <v>296</v>
      </c>
      <c r="AU179" s="389"/>
      <c r="AV179" s="389"/>
      <c r="AW179" s="13" t="s">
        <v>294</v>
      </c>
      <c r="AX179" s="4" t="s">
        <v>296</v>
      </c>
      <c r="AY179" s="16"/>
      <c r="AZ179" s="16" t="s">
        <v>88</v>
      </c>
      <c r="BA179" s="16" t="s">
        <v>90</v>
      </c>
      <c r="BB179" s="115" t="s">
        <v>71</v>
      </c>
      <c r="BC179" s="26"/>
      <c r="BD179" s="6" t="s">
        <v>895</v>
      </c>
      <c r="BE179" s="7" t="s">
        <v>356</v>
      </c>
      <c r="BF179" s="15" t="s">
        <v>1088</v>
      </c>
      <c r="BG179" s="140" t="str">
        <f t="shared" si="111"/>
        <v>{"key_code":"p","modifiers":["control"]},{"key_code":"p","modifiers":["control"]},{"key_code":"p","modifiers":["control"]},{"key_code":"p","modifiers":["control"]},{"key_code":"p","modifiers":["control"]}</v>
      </c>
      <c r="BH179" s="98"/>
      <c r="BI179" s="140" t="str">
        <f t="shared" si="112"/>
        <v>{"key_code":"p","modifiers":["control"]},{"key_code":"p","modifiers":["control"]},{"key_code":"p","modifiers":["control"]},{"key_code":"p","modifiers":["control"]},{"key_code":"p","modifiers":["control"]}</v>
      </c>
      <c r="BJ179" s="370"/>
      <c r="BK179" s="371"/>
    </row>
    <row r="180" spans="1:63" ht="105">
      <c r="A180" s="328"/>
      <c r="B180" s="329"/>
      <c r="C180" s="338"/>
      <c r="D180" s="339"/>
      <c r="E180" s="334"/>
      <c r="F180" s="233" t="str">
        <f t="shared" si="113"/>
        <v>{"description":"は, こ &amp; ー → →+5","conditions":[{"type":"variable_if","name":"USC","value":2},{"type":"variable_unless","name":"KC_C","value":0},{"type":"variable_unless","name":"KC_V","value":0}],"from":{"key_code":"semicolon","modifiers":{"optional":["caps_lock"]}},"to":[{"key_code":"delete_or_backspace"},{"key_code":"delete_or_backspace"},{"set_variable":{"name":"KC_SCLN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SCLN","value":0}}],"type":"basic"},{"conditions":[{"type":"variable_unless","name":"USC","value":0},{"type":"variable_unless","name":"KC_C","value":0},{"type":"variable_unless","name":"KC_V","value":0}],"from":{"key_code":"semicolon","modifiers":{"optional":["caps_lock"]}},"to":[{"key_code":"delete_or_backspace"},{"set_variable":{"name":"KC_SCLN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SCLN","value":0}}],"type":"basic"},{"conditions":[{"type":"variable_unless","name":"KC_C","value":0},{"type":"variable_unless","name":"KC_V","value":0}],"from":{"key_code":"semicolon","modifiers":{"optional":["caps_lock"]}},"to":[{"set_variable":{"name":"KC_SCLN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SCLN","value":0}}],"type":"basic"},</v>
      </c>
      <c r="G180" s="101" t="str">
        <f t="shared" si="114"/>
        <v>{"conditions":[{"type":"variable_if","name":"USC","value":2},{"type":"variable_unless","name":"KC_C","value":0},{"type":"variable_unless","name":"KC_SCLN","value":0}],"from":{"key_code":"v","modifiers":{"optional":["caps_lock"]}},"to":[{"key_code":"delete_or_backspace"},{"key_code":"delete_or_backspace"},{"set_variable":{"name":"KC_V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V","value":0}}],"type":"basic"},{"conditions":[{"type":"variable_unless","name":"USC","value":0},{"type":"variable_unless","name":"KC_C","value":0},{"type":"variable_unless","name":"KC_SCLN","value":0}],"from":{"key_code":"v","modifiers":{"optional":["caps_lock"]}},"to":[{"key_code":"delete_or_backspace"},{"set_variable":{"name":"KC_V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V","value":0}}],"type":"basic"},{"conditions":[{"type":"variable_unless","name":"KC_C","value":0},{"type":"variable_unless","name":"KC_SCLN","value":0}],"from":{"key_code":"v","modifiers":{"optional":["caps_lock"]}},"to":[{"set_variable":{"name":"KC_V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V","value":0}}],"type":"basic"},</v>
      </c>
      <c r="H180" s="101" t="str">
        <f t="shared" si="115"/>
        <v>{"conditions":[{"type":"variable_if","name":"USC","value":2},{"type":"variable_unless","name":"KC_V","value":0},{"type":"variable_unless","name":"KC_SCLN","value":0}],"from":{"key_code":"c","modifiers":{"optional":["caps_lock"]}},"to":[{"key_code":"delete_or_backspace"},{"key_code":"delete_or_backspace"},{"set_variable":{"name":"KC_C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C","value":0}}],"type":"basic"},{"conditions":[{"type":"variable_unless","name":"USC","value":0},{"type":"variable_unless","name":"KC_V","value":0},{"type":"variable_unless","name":"KC_SCLN","value":0}],"from":{"key_code":"c","modifiers":{"optional":["caps_lock"]}},"to":[{"key_code":"delete_or_backspace"},{"set_variable":{"name":"KC_C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C","value":0}}],"type":"basic"},{"conditions":[{"type":"variable_unless","name":"KC_V","value":0},{"type":"variable_unless","name":"KC_SCLN","value":0}],"from":{"key_code":"c","modifiers":{"optional":["caps_lock"]}},"to":[{"set_variable":{"name":"KC_C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C","value":0}}],"type":"basic"},</v>
      </c>
      <c r="I180" s="101" t="str">
        <f t="shared" si="116"/>
        <v/>
      </c>
      <c r="J180" s="101" t="str">
        <f t="shared" si="117"/>
        <v/>
      </c>
      <c r="K180" s="101" t="str">
        <f t="shared" si="118"/>
        <v/>
      </c>
      <c r="L180" s="101" t="str">
        <f t="shared" si="119"/>
        <v/>
      </c>
      <c r="M180" s="101" t="str">
        <f t="shared" si="120"/>
        <v/>
      </c>
      <c r="N180" s="101" t="str">
        <f t="shared" si="121"/>
        <v/>
      </c>
      <c r="O180" s="101" t="str">
        <f t="shared" si="122"/>
        <v/>
      </c>
      <c r="P180" s="101" t="str">
        <f t="shared" si="123"/>
        <v/>
      </c>
      <c r="Q180" s="101" t="str">
        <f t="shared" si="124"/>
        <v/>
      </c>
      <c r="R180" s="101" t="str">
        <f t="shared" si="125"/>
        <v/>
      </c>
      <c r="S180" s="101" t="str">
        <f t="shared" si="126"/>
        <v/>
      </c>
      <c r="T180" s="101" t="str">
        <f t="shared" si="127"/>
        <v/>
      </c>
      <c r="U180" s="329"/>
      <c r="V180" s="107" t="str">
        <f t="shared" si="128"/>
        <v/>
      </c>
      <c r="W180" s="101" t="str">
        <f t="shared" si="129"/>
        <v/>
      </c>
      <c r="X180" s="101" t="str">
        <f t="shared" si="130"/>
        <v/>
      </c>
      <c r="Y180" s="108" t="str">
        <f>IF(AND($AT180&lt;&gt;"",$AB180=1),_xlfn.CONCAT(Y$3,PROPER(_xlfn.XLOOKUP($AZ180,入力キー,入力コード)),IF(OR($BK180="",$BK180=$BI180),_xlfn.CONCAT(Y$4,IF($AZ180=_xlfn.XLOOKUP($AZ180,仮想キートップ,入力キー),Y$7,Y$10),_xlfn.XLOOKUP($AZ180,仮想キートップ,入力コード),Y$13,$BI180,Y$14,_xlfn.XLOOKUP($AZ180,仮想キートップ,キー位置),Y$15,_xlfn.XLOOKUP($AZ180,仮想キートップ,キー位置),Y$17,IF($AZ180=_xlfn.XLOOKUP($AZ180,仮想キートップ,入力キー),Y$12,Y$11),_xlfn.XLOOKUP($AZ180,仮想キートップ,入力コード),Y$13,$BI180,Y$14,_xlfn.XLOOKUP($AZ180,仮想キートップ,キー位置),Y$16,_xlfn.XLOOKUP($AZ180,仮想キートップ,キー位置),IF(COUNTA($AT180:$AT$352)&gt;1,Y$17,Y$18)),_xlfn.CONCAT(Y$4,Y$6,IF($AZ180=_xlfn.XLOOKUP($AZ180,仮想キートップ,入力キー),Y$7,Y$10),_xlfn.XLOOKUP($AZ180,仮想キートップ,入力コード),Y$13,$BI180,Y$14,_xlfn.XLOOKUP($AZ180,仮想キートップ,キー位置),Y$15,_xlfn.XLOOKUP($AZ180,仮想キートップ,キー位置),Y$17,IF($AZ180=_xlfn.XLOOKUP($AZ180,仮想キートップ,入力キー),Y$8,Y$9),_xlfn.XLOOKUP($AZ180,仮想キートップ,入力コード),Y$13,$BI180,Y$14,_xlfn.XLOOKUP($AZ180,仮想キートップ,キー位置),Y$16,_xlfn.XLOOKUP($AZ180,仮想キートップ,キー位置),Y$17,Y$5,IF($AZ180=_xlfn.XLOOKUP($AZ180,仮想キートップ,入力キー),Y$7,Y$10),_xlfn.XLOOKUP($AZ180,仮想キートップ,入力コード),Y$13,$BK180,Y$14,_xlfn.XLOOKUP($AZ180,仮想キートップ,キー位置),Y$15,_xlfn.XLOOKUP($AZ180,仮想キートップ,キー位置),Y$17,IF($AZ180=_xlfn.XLOOKUP($AZ180,仮想キートップ,入力キー),Y$12,Y$11),_xlfn.XLOOKUP($AZ180,仮想キートップ,入力コード),Y$13,$BK180,Y$14,_xlfn.XLOOKUP($AZ180,仮想キートップ,キー位置),Y$16,_xlfn.XLOOKUP($AZ180,仮想キートップ,キー位置),IF(COUNTA($AT180:$AT$352)&gt;1,Y$17,Y$18)))),"")</f>
        <v/>
      </c>
      <c r="Z180" s="325"/>
      <c r="AB180" s="28">
        <f t="shared" si="96"/>
        <v>3</v>
      </c>
      <c r="AC180" s="27" t="str">
        <f t="shared" si="97"/>
        <v>A</v>
      </c>
      <c r="AD180" s="27">
        <f t="shared" si="98"/>
        <v>1</v>
      </c>
      <c r="AE180" s="27">
        <f t="shared" si="99"/>
        <v>0</v>
      </c>
      <c r="AF180" s="34">
        <f t="shared" si="100"/>
        <v>1666447310848</v>
      </c>
      <c r="AG180" s="203">
        <f t="shared" si="101"/>
        <v>0</v>
      </c>
      <c r="AH180" s="90"/>
      <c r="AI180" s="466">
        <f t="shared" si="102"/>
        <v>1649267441664</v>
      </c>
      <c r="AJ180" s="57" t="str">
        <f t="shared" si="103"/>
        <v/>
      </c>
      <c r="AK180" s="58">
        <f t="shared" si="104"/>
        <v>0</v>
      </c>
      <c r="AL180" s="56">
        <f t="shared" si="105"/>
        <v>566935683072</v>
      </c>
      <c r="AM180" s="57" t="str">
        <f t="shared" si="106"/>
        <v/>
      </c>
      <c r="AN180" s="55">
        <f t="shared" si="107"/>
        <v>0</v>
      </c>
      <c r="AO180" s="466">
        <f t="shared" si="108"/>
        <v>1116691496960</v>
      </c>
      <c r="AP180" s="57" t="str">
        <f t="shared" si="109"/>
        <v/>
      </c>
      <c r="AQ180" s="58">
        <f t="shared" si="110"/>
        <v>0</v>
      </c>
      <c r="AR180" s="90"/>
      <c r="AS180" s="131">
        <v>457</v>
      </c>
      <c r="AT180" s="4" t="s">
        <v>296</v>
      </c>
      <c r="AU180" s="389"/>
      <c r="AV180" s="389"/>
      <c r="AW180" s="13" t="s">
        <v>294</v>
      </c>
      <c r="AX180" s="4" t="s">
        <v>296</v>
      </c>
      <c r="AY180" s="16"/>
      <c r="AZ180" s="16" t="s">
        <v>88</v>
      </c>
      <c r="BA180" s="16" t="s">
        <v>90</v>
      </c>
      <c r="BB180" s="115" t="s">
        <v>73</v>
      </c>
      <c r="BC180" s="26"/>
      <c r="BD180" s="6" t="s">
        <v>1090</v>
      </c>
      <c r="BE180" s="7" t="s">
        <v>360</v>
      </c>
      <c r="BF180" s="15" t="s">
        <v>1089</v>
      </c>
      <c r="BG180" s="140" t="str">
        <f t="shared" si="111"/>
        <v>{"key_code":"p","modifiers":["shift","control"]},{"key_code":"p","modifiers":["shift","control"]},{"key_code":"p","modifiers":["shift","control"]},{"key_code":"p","modifiers":["shift","control"]},{"key_code":"p","modifiers":["shift","control"]}</v>
      </c>
      <c r="BH180" s="98"/>
      <c r="BI180" s="140" t="str">
        <f t="shared" si="112"/>
        <v>{"key_code":"p","modifiers":["shift","control"]},{"key_code":"p","modifiers":["shift","control"]},{"key_code":"p","modifiers":["shift","control"]},{"key_code":"p","modifiers":["shift","control"]},{"key_code":"p","modifiers":["shift","control"]}</v>
      </c>
      <c r="BJ180" s="370"/>
      <c r="BK180" s="371"/>
    </row>
    <row r="181" spans="1:63" ht="63">
      <c r="A181" s="328"/>
      <c r="B181" s="329"/>
      <c r="C181" s="338"/>
      <c r="D181" s="339"/>
      <c r="E181" s="334"/>
      <c r="F181" s="233" t="str">
        <f t="shared" si="113"/>
        <v>{"description":"は, こ &amp; た → +End▼","conditions":[{"type":"variable_if","name":"USC","value":2},{"type":"variable_unless","name":"KC_C","value":0},{"type":"variable_unless","name":"KC_V","value":0}],"from":{"key_code":"n","modifiers":{"optional":["caps_lock"]}},"to":[{"key_code":"delete_or_backspace"},{"key_code":"delete_or_backspace"},{"key_code":"e","modifiers":["shift","control"]},{"set_variable":{"name":"KC_N","value":1}},{"set_variable":{"name":"USC","value":0}}],"to_after_key_up":[{"set_variable":{"name":"KC_N","value":0}}],"type":"basic"},{"conditions":[{"type":"variable_unless","name":"USC","value":0},{"type":"variable_unless","name":"KC_C","value":0},{"type":"variable_unless","name":"KC_V","value":0}],"from":{"key_code":"n","modifiers":{"optional":["caps_lock"]}},"to":[{"key_code":"delete_or_backspace"},{"key_code":"e","modifiers":["shift","control"]},{"set_variable":{"name":"KC_N","value":1}},{"set_variable":{"name":"USC","value":0}}],"to_after_key_up":[{"set_variable":{"name":"KC_N","value":0}}],"type":"basic"},{"conditions":[{"type":"variable_unless","name":"KC_C","value":0},{"type":"variable_unless","name":"KC_V","value":0}],"from":{"key_code":"n","modifiers":{"optional":["caps_lock"]}},"to":[{"key_code":"e","modifiers":["shift","control"]},{"set_variable":{"name":"KC_N","value":1}},{"set_variable":{"name":"USC","value":0}}],"to_after_key_up":[{"set_variable":{"name":"KC_N","value":0}}],"type":"basic"},</v>
      </c>
      <c r="G181" s="101" t="str">
        <f t="shared" si="114"/>
        <v>{"conditions":[{"type":"variable_if","name":"USC","value":2},{"type":"variable_unless","name":"KC_C","value":0},{"type":"variable_unless","name":"KC_N","value":0}],"from":{"key_code":"v","modifiers":{"optional":["caps_lock"]}},"to":[{"key_code":"delete_or_backspace"},{"key_code":"delete_or_backspace"},{"key_code":"e","modifiers":["shift","control"]},{"set_variable":{"name":"KC_V","value":1}},{"set_variable":{"name":"USC","value":0}}],"to_after_key_up":[{"set_variable":{"name":"KC_V","value":0}}],"type":"basic"},{"conditions":[{"type":"variable_unless","name":"USC","value":0},{"type":"variable_unless","name":"KC_C","value":0},{"type":"variable_unless","name":"KC_N","value":0}],"from":{"key_code":"v","modifiers":{"optional":["caps_lock"]}},"to":[{"key_code":"delete_or_backspace"},{"key_code":"e","modifiers":["shift","control"]},{"set_variable":{"name":"KC_V","value":1}},{"set_variable":{"name":"USC","value":0}}],"to_after_key_up":[{"set_variable":{"name":"KC_V","value":0}}],"type":"basic"},{"conditions":[{"type":"variable_unless","name":"KC_C","value":0},{"type":"variable_unless","name":"KC_N","value":0}],"from":{"key_code":"v","modifiers":{"optional":["caps_lock"]}},"to":[{"key_code":"e","modifiers":["shift","control"]},{"set_variable":{"name":"KC_V","value":1}},{"set_variable":{"name":"USC","value":0}}],"to_after_key_up":[{"set_variable":{"name":"KC_V","value":0}}],"type":"basic"},</v>
      </c>
      <c r="H181" s="101" t="str">
        <f t="shared" si="115"/>
        <v>{"conditions":[{"type":"variable_if","name":"USC","value":2},{"type":"variable_unless","name":"KC_V","value":0},{"type":"variable_unless","name":"KC_N","value":0}],"from":{"key_code":"c","modifiers":{"optional":["caps_lock"]}},"to":[{"key_code":"delete_or_backspace"},{"key_code":"delete_or_backspace"},{"key_code":"e","modifiers":["shift","control"]},{"set_variable":{"name":"KC_C","value":1}},{"set_variable":{"name":"USC","value":0}}],"to_after_key_up":[{"set_variable":{"name":"KC_C","value":0}}],"type":"basic"},{"conditions":[{"type":"variable_unless","name":"USC","value":0},{"type":"variable_unless","name":"KC_V","value":0},{"type":"variable_unless","name":"KC_N","value":0}],"from":{"key_code":"c","modifiers":{"optional":["caps_lock"]}},"to":[{"key_code":"delete_or_backspace"},{"key_code":"e","modifiers":["shift","control"]},{"set_variable":{"name":"KC_C","value":1}},{"set_variable":{"name":"USC","value":0}}],"to_after_key_up":[{"set_variable":{"name":"KC_C","value":0}}],"type":"basic"},{"conditions":[{"type":"variable_unless","name":"KC_V","value":0},{"type":"variable_unless","name":"KC_N","value":0}],"from":{"key_code":"c","modifiers":{"optional":["caps_lock"]}},"to":[{"key_code":"e","modifiers":["shift","control"]},{"set_variable":{"name":"KC_C","value":1}},{"set_variable":{"name":"USC","value":0}}],"to_after_key_up":[{"set_variable":{"name":"KC_C","value":0}}],"type":"basic"},</v>
      </c>
      <c r="I181" s="101" t="str">
        <f t="shared" si="116"/>
        <v/>
      </c>
      <c r="J181" s="101" t="str">
        <f t="shared" si="117"/>
        <v/>
      </c>
      <c r="K181" s="101" t="str">
        <f t="shared" si="118"/>
        <v/>
      </c>
      <c r="L181" s="101" t="str">
        <f t="shared" si="119"/>
        <v/>
      </c>
      <c r="M181" s="101" t="str">
        <f t="shared" si="120"/>
        <v/>
      </c>
      <c r="N181" s="101" t="str">
        <f t="shared" si="121"/>
        <v/>
      </c>
      <c r="O181" s="101" t="str">
        <f t="shared" si="122"/>
        <v/>
      </c>
      <c r="P181" s="101" t="str">
        <f t="shared" si="123"/>
        <v/>
      </c>
      <c r="Q181" s="101" t="str">
        <f t="shared" si="124"/>
        <v/>
      </c>
      <c r="R181" s="101" t="str">
        <f t="shared" si="125"/>
        <v/>
      </c>
      <c r="S181" s="101" t="str">
        <f t="shared" si="126"/>
        <v/>
      </c>
      <c r="T181" s="101" t="str">
        <f t="shared" si="127"/>
        <v/>
      </c>
      <c r="U181" s="329"/>
      <c r="V181" s="107" t="str">
        <f t="shared" si="128"/>
        <v/>
      </c>
      <c r="W181" s="101" t="str">
        <f t="shared" si="129"/>
        <v/>
      </c>
      <c r="X181" s="101" t="str">
        <f t="shared" si="130"/>
        <v/>
      </c>
      <c r="Y181" s="108" t="str">
        <f>IF(AND($AT181&lt;&gt;"",$AB181=1),_xlfn.CONCAT(Y$3,PROPER(_xlfn.XLOOKUP($AZ181,入力キー,入力コード)),IF(OR($BK181="",$BK181=$BI181),_xlfn.CONCAT(Y$4,IF($AZ181=_xlfn.XLOOKUP($AZ181,仮想キートップ,入力キー),Y$7,Y$10),_xlfn.XLOOKUP($AZ181,仮想キートップ,入力コード),Y$13,$BI181,Y$14,_xlfn.XLOOKUP($AZ181,仮想キートップ,キー位置),Y$15,_xlfn.XLOOKUP($AZ181,仮想キートップ,キー位置),Y$17,IF($AZ181=_xlfn.XLOOKUP($AZ181,仮想キートップ,入力キー),Y$12,Y$11),_xlfn.XLOOKUP($AZ181,仮想キートップ,入力コード),Y$13,$BI181,Y$14,_xlfn.XLOOKUP($AZ181,仮想キートップ,キー位置),Y$16,_xlfn.XLOOKUP($AZ181,仮想キートップ,キー位置),IF(COUNTA($AT181:$AT$352)&gt;1,Y$17,Y$18)),_xlfn.CONCAT(Y$4,Y$6,IF($AZ181=_xlfn.XLOOKUP($AZ181,仮想キートップ,入力キー),Y$7,Y$10),_xlfn.XLOOKUP($AZ181,仮想キートップ,入力コード),Y$13,$BI181,Y$14,_xlfn.XLOOKUP($AZ181,仮想キートップ,キー位置),Y$15,_xlfn.XLOOKUP($AZ181,仮想キートップ,キー位置),Y$17,IF($AZ181=_xlfn.XLOOKUP($AZ181,仮想キートップ,入力キー),Y$8,Y$9),_xlfn.XLOOKUP($AZ181,仮想キートップ,入力コード),Y$13,$BI181,Y$14,_xlfn.XLOOKUP($AZ181,仮想キートップ,キー位置),Y$16,_xlfn.XLOOKUP($AZ181,仮想キートップ,キー位置),Y$17,Y$5,IF($AZ181=_xlfn.XLOOKUP($AZ181,仮想キートップ,入力キー),Y$7,Y$10),_xlfn.XLOOKUP($AZ181,仮想キートップ,入力コード),Y$13,$BK181,Y$14,_xlfn.XLOOKUP($AZ181,仮想キートップ,キー位置),Y$15,_xlfn.XLOOKUP($AZ181,仮想キートップ,キー位置),Y$17,IF($AZ181=_xlfn.XLOOKUP($AZ181,仮想キートップ,入力キー),Y$12,Y$11),_xlfn.XLOOKUP($AZ181,仮想キートップ,入力コード),Y$13,$BK181,Y$14,_xlfn.XLOOKUP($AZ181,仮想キートップ,キー位置),Y$16,_xlfn.XLOOKUP($AZ181,仮想キートップ,キー位置),IF(COUNTA($AT181:$AT$352)&gt;1,Y$17,Y$18)))),"")</f>
        <v/>
      </c>
      <c r="Z181" s="325"/>
      <c r="AB181" s="28">
        <f t="shared" si="96"/>
        <v>3</v>
      </c>
      <c r="AC181" s="27" t="str">
        <f t="shared" si="97"/>
        <v>A</v>
      </c>
      <c r="AD181" s="27">
        <f t="shared" si="98"/>
        <v>1</v>
      </c>
      <c r="AE181" s="27">
        <f t="shared" si="99"/>
        <v>0</v>
      </c>
      <c r="AF181" s="34">
        <f t="shared" si="100"/>
        <v>6047313952768</v>
      </c>
      <c r="AG181" s="203">
        <f t="shared" si="101"/>
        <v>0</v>
      </c>
      <c r="AH181" s="90"/>
      <c r="AI181" s="466">
        <f t="shared" si="102"/>
        <v>1649267441664</v>
      </c>
      <c r="AJ181" s="57" t="str">
        <f t="shared" si="103"/>
        <v/>
      </c>
      <c r="AK181" s="58">
        <f t="shared" si="104"/>
        <v>0</v>
      </c>
      <c r="AL181" s="56">
        <f t="shared" si="105"/>
        <v>4947802324992</v>
      </c>
      <c r="AM181" s="57" t="str">
        <f t="shared" si="106"/>
        <v/>
      </c>
      <c r="AN181" s="55">
        <f t="shared" si="107"/>
        <v>0</v>
      </c>
      <c r="AO181" s="466">
        <f t="shared" si="108"/>
        <v>5497558138880</v>
      </c>
      <c r="AP181" s="57" t="str">
        <f t="shared" si="109"/>
        <v/>
      </c>
      <c r="AQ181" s="58">
        <f t="shared" si="110"/>
        <v>0</v>
      </c>
      <c r="AR181" s="90"/>
      <c r="AS181" s="131">
        <v>458</v>
      </c>
      <c r="AT181" s="4" t="s">
        <v>296</v>
      </c>
      <c r="AU181" s="389"/>
      <c r="AV181" s="389"/>
      <c r="AW181" s="13"/>
      <c r="AX181" s="4" t="s">
        <v>296</v>
      </c>
      <c r="AY181" s="16"/>
      <c r="AZ181" s="16" t="s">
        <v>88</v>
      </c>
      <c r="BA181" s="16" t="s">
        <v>90</v>
      </c>
      <c r="BB181" s="115" t="s">
        <v>94</v>
      </c>
      <c r="BC181" s="26"/>
      <c r="BD181" s="6" t="s">
        <v>1091</v>
      </c>
      <c r="BE181" s="7" t="s">
        <v>361</v>
      </c>
      <c r="BF181" s="15" t="s">
        <v>969</v>
      </c>
      <c r="BG181" s="140" t="str">
        <f t="shared" si="111"/>
        <v>{"key_code":"e","modifiers":["shift","control"]}</v>
      </c>
      <c r="BH181" s="98"/>
      <c r="BI181" s="140" t="str">
        <f t="shared" si="112"/>
        <v>{"key_code":"e","modifiers":["shift","control"]}</v>
      </c>
      <c r="BJ181" s="370"/>
      <c r="BK181" s="371"/>
    </row>
    <row r="182" spans="1:63" ht="21">
      <c r="A182" s="328"/>
      <c r="B182" s="329"/>
      <c r="C182" s="338"/>
      <c r="D182" s="339"/>
      <c r="E182" s="334"/>
      <c r="F182" s="233" t="str">
        <f t="shared" si="113"/>
        <v>{"description":"は, こ &amp; な → ←","conditions":[{"type":"variable_if","name":"USC","value":2},{"type":"variable_unless","name":"KC_C","value":0},{"type":"variable_unless","name":"KC_V","value":0}],"from":{"key_code":"m","modifiers":{"optional":["caps_lock"]}},"to":[{"key_code":"delete_or_backspace"},{"key_code":"delete_or_backspace"},{"set_variable":{"name":"KC_M","value":1}},{"set_variable":{"name":"USC","value":0}},{"key_code":"n","modifiers":["control"]}],"to_after_key_up":[{"set_variable":{"name":"KC_M","value":0}}],"type":"basic"},{"conditions":[{"type":"variable_unless","name":"USC","value":0},{"type":"variable_unless","name":"KC_C","value":0},{"type":"variable_unless","name":"KC_V","value":0}],"from":{"key_code":"m","modifiers":{"optional":["caps_lock"]}},"to":[{"key_code":"delete_or_backspace"},{"set_variable":{"name":"KC_M","value":1}},{"set_variable":{"name":"USC","value":0}},{"key_code":"n","modifiers":["control"]}],"to_after_key_up":[{"set_variable":{"name":"KC_M","value":0}}],"type":"basic"},{"conditions":[{"type":"variable_unless","name":"KC_C","value":0},{"type":"variable_unless","name":"KC_V","value":0}],"from":{"key_code":"m","modifiers":{"optional":["caps_lock"]}},"to":[{"set_variable":{"name":"KC_M","value":1}},{"set_variable":{"name":"USC","value":0}},{"key_code":"n","modifiers":["control"]}],"to_after_key_up":[{"set_variable":{"name":"KC_M","value":0}}],"type":"basic"},</v>
      </c>
      <c r="G182" s="101" t="str">
        <f t="shared" si="114"/>
        <v>{"conditions":[{"type":"variable_if","name":"USC","value":2},{"type":"variable_unless","name":"KC_C","value":0},{"type":"variable_unless","name":"KC_M","value":0}],"from":{"key_code":"v","modifiers":{"optional":["caps_lock"]}},"to":[{"key_code":"delete_or_backspace"},{"key_code":"delete_or_backspace"},{"set_variable":{"name":"KC_V","value":1}},{"set_variable":{"name":"USC","value":0}},{"key_code":"n","modifiers":["control"]}],"to_after_key_up":[{"set_variable":{"name":"KC_V","value":0}}],"type":"basic"},{"conditions":[{"type":"variable_unless","name":"USC","value":0},{"type":"variable_unless","name":"KC_C","value":0},{"type":"variable_unless","name":"KC_M","value":0}],"from":{"key_code":"v","modifiers":{"optional":["caps_lock"]}},"to":[{"key_code":"delete_or_backspace"},{"set_variable":{"name":"KC_V","value":1}},{"set_variable":{"name":"USC","value":0}},{"key_code":"n","modifiers":["control"]}],"to_after_key_up":[{"set_variable":{"name":"KC_V","value":0}}],"type":"basic"},{"conditions":[{"type":"variable_unless","name":"KC_C","value":0},{"type":"variable_unless","name":"KC_M","value":0}],"from":{"key_code":"v","modifiers":{"optional":["caps_lock"]}},"to":[{"set_variable":{"name":"KC_V","value":1}},{"set_variable":{"name":"USC","value":0}},{"key_code":"n","modifiers":["control"]}],"to_after_key_up":[{"set_variable":{"name":"KC_V","value":0}}],"type":"basic"},</v>
      </c>
      <c r="H182" s="101" t="str">
        <f t="shared" si="115"/>
        <v>{"conditions":[{"type":"variable_if","name":"USC","value":2},{"type":"variable_unless","name":"KC_V","value":0},{"type":"variable_unless","name":"KC_M","value":0}],"from":{"key_code":"c","modifiers":{"optional":["caps_lock"]}},"to":[{"key_code":"delete_or_backspace"},{"key_code":"delete_or_backspace"},{"set_variable":{"name":"KC_C","value":1}},{"set_variable":{"name":"USC","value":0}},{"key_code":"n","modifiers":["control"]}],"to_after_key_up":[{"set_variable":{"name":"KC_C","value":0}}],"type":"basic"},{"conditions":[{"type":"variable_unless","name":"USC","value":0},{"type":"variable_unless","name":"KC_V","value":0},{"type":"variable_unless","name":"KC_M","value":0}],"from":{"key_code":"c","modifiers":{"optional":["caps_lock"]}},"to":[{"key_code":"delete_or_backspace"},{"set_variable":{"name":"KC_C","value":1}},{"set_variable":{"name":"USC","value":0}},{"key_code":"n","modifiers":["control"]}],"to_after_key_up":[{"set_variable":{"name":"KC_C","value":0}}],"type":"basic"},{"conditions":[{"type":"variable_unless","name":"KC_V","value":0},{"type":"variable_unless","name":"KC_M","value":0}],"from":{"key_code":"c","modifiers":{"optional":["caps_lock"]}},"to":[{"set_variable":{"name":"KC_C","value":1}},{"set_variable":{"name":"USC","value":0}},{"key_code":"n","modifiers":["control"]}],"to_after_key_up":[{"set_variable":{"name":"KC_C","value":0}}],"type":"basic"},</v>
      </c>
      <c r="I182" s="101" t="str">
        <f t="shared" si="116"/>
        <v/>
      </c>
      <c r="J182" s="101" t="str">
        <f t="shared" si="117"/>
        <v/>
      </c>
      <c r="K182" s="101" t="str">
        <f t="shared" si="118"/>
        <v/>
      </c>
      <c r="L182" s="101" t="str">
        <f t="shared" si="119"/>
        <v/>
      </c>
      <c r="M182" s="101" t="str">
        <f t="shared" si="120"/>
        <v/>
      </c>
      <c r="N182" s="101" t="str">
        <f t="shared" si="121"/>
        <v/>
      </c>
      <c r="O182" s="101" t="str">
        <f t="shared" si="122"/>
        <v/>
      </c>
      <c r="P182" s="101" t="str">
        <f t="shared" si="123"/>
        <v/>
      </c>
      <c r="Q182" s="101" t="str">
        <f t="shared" si="124"/>
        <v/>
      </c>
      <c r="R182" s="101" t="str">
        <f t="shared" si="125"/>
        <v/>
      </c>
      <c r="S182" s="101" t="str">
        <f t="shared" si="126"/>
        <v/>
      </c>
      <c r="T182" s="101" t="str">
        <f t="shared" si="127"/>
        <v/>
      </c>
      <c r="U182" s="329"/>
      <c r="V182" s="107" t="str">
        <f t="shared" si="128"/>
        <v/>
      </c>
      <c r="W182" s="101" t="str">
        <f t="shared" si="129"/>
        <v/>
      </c>
      <c r="X182" s="101" t="str">
        <f t="shared" si="130"/>
        <v/>
      </c>
      <c r="Y182" s="108" t="str">
        <f>IF(AND($AT182&lt;&gt;"",$AB182=1),_xlfn.CONCAT(Y$3,PROPER(_xlfn.XLOOKUP($AZ182,入力キー,入力コード)),IF(OR($BK182="",$BK182=$BI182),_xlfn.CONCAT(Y$4,IF($AZ182=_xlfn.XLOOKUP($AZ182,仮想キートップ,入力キー),Y$7,Y$10),_xlfn.XLOOKUP($AZ182,仮想キートップ,入力コード),Y$13,$BI182,Y$14,_xlfn.XLOOKUP($AZ182,仮想キートップ,キー位置),Y$15,_xlfn.XLOOKUP($AZ182,仮想キートップ,キー位置),Y$17,IF($AZ182=_xlfn.XLOOKUP($AZ182,仮想キートップ,入力キー),Y$12,Y$11),_xlfn.XLOOKUP($AZ182,仮想キートップ,入力コード),Y$13,$BI182,Y$14,_xlfn.XLOOKUP($AZ182,仮想キートップ,キー位置),Y$16,_xlfn.XLOOKUP($AZ182,仮想キートップ,キー位置),IF(COUNTA($AT182:$AT$352)&gt;1,Y$17,Y$18)),_xlfn.CONCAT(Y$4,Y$6,IF($AZ182=_xlfn.XLOOKUP($AZ182,仮想キートップ,入力キー),Y$7,Y$10),_xlfn.XLOOKUP($AZ182,仮想キートップ,入力コード),Y$13,$BI182,Y$14,_xlfn.XLOOKUP($AZ182,仮想キートップ,キー位置),Y$15,_xlfn.XLOOKUP($AZ182,仮想キートップ,キー位置),Y$17,IF($AZ182=_xlfn.XLOOKUP($AZ182,仮想キートップ,入力キー),Y$8,Y$9),_xlfn.XLOOKUP($AZ182,仮想キートップ,入力コード),Y$13,$BI182,Y$14,_xlfn.XLOOKUP($AZ182,仮想キートップ,キー位置),Y$16,_xlfn.XLOOKUP($AZ182,仮想キートップ,キー位置),Y$17,Y$5,IF($AZ182=_xlfn.XLOOKUP($AZ182,仮想キートップ,入力キー),Y$7,Y$10),_xlfn.XLOOKUP($AZ182,仮想キートップ,入力コード),Y$13,$BK182,Y$14,_xlfn.XLOOKUP($AZ182,仮想キートップ,キー位置),Y$15,_xlfn.XLOOKUP($AZ182,仮想キートップ,キー位置),Y$17,IF($AZ182=_xlfn.XLOOKUP($AZ182,仮想キートップ,入力キー),Y$12,Y$11),_xlfn.XLOOKUP($AZ182,仮想キートップ,入力コード),Y$13,$BK182,Y$14,_xlfn.XLOOKUP($AZ182,仮想キートップ,キー位置),Y$16,_xlfn.XLOOKUP($AZ182,仮想キートップ,キー位置),IF(COUNTA($AT182:$AT$352)&gt;1,Y$17,Y$18)))),"")</f>
        <v/>
      </c>
      <c r="Z182" s="325"/>
      <c r="AB182" s="28">
        <f t="shared" si="96"/>
        <v>3</v>
      </c>
      <c r="AC182" s="27" t="str">
        <f t="shared" si="97"/>
        <v>A</v>
      </c>
      <c r="AD182" s="27">
        <f t="shared" si="98"/>
        <v>1</v>
      </c>
      <c r="AE182" s="27">
        <f t="shared" si="99"/>
        <v>0</v>
      </c>
      <c r="AF182" s="34">
        <f t="shared" si="100"/>
        <v>10445360463872</v>
      </c>
      <c r="AG182" s="203">
        <f t="shared" si="101"/>
        <v>0</v>
      </c>
      <c r="AH182" s="90"/>
      <c r="AI182" s="466">
        <f t="shared" si="102"/>
        <v>1649267441664</v>
      </c>
      <c r="AJ182" s="57" t="str">
        <f t="shared" si="103"/>
        <v/>
      </c>
      <c r="AK182" s="58">
        <f t="shared" si="104"/>
        <v>0</v>
      </c>
      <c r="AL182" s="56">
        <f t="shared" si="105"/>
        <v>9345848836096</v>
      </c>
      <c r="AM182" s="57" t="str">
        <f t="shared" si="106"/>
        <v>ぱ</v>
      </c>
      <c r="AN182" s="55">
        <f t="shared" si="107"/>
        <v>1</v>
      </c>
      <c r="AO182" s="466">
        <f t="shared" si="108"/>
        <v>9895604649984</v>
      </c>
      <c r="AP182" s="57">
        <f t="shared" si="109"/>
        <v>0</v>
      </c>
      <c r="AQ182" s="58">
        <f t="shared" si="110"/>
        <v>0</v>
      </c>
      <c r="AR182" s="90"/>
      <c r="AS182" s="131">
        <v>459</v>
      </c>
      <c r="AT182" s="4" t="s">
        <v>296</v>
      </c>
      <c r="AU182" s="389"/>
      <c r="AV182" s="389"/>
      <c r="AW182" s="13" t="s">
        <v>294</v>
      </c>
      <c r="AX182" s="4" t="s">
        <v>296</v>
      </c>
      <c r="AY182" s="16"/>
      <c r="AZ182" s="16" t="s">
        <v>88</v>
      </c>
      <c r="BA182" s="16" t="s">
        <v>90</v>
      </c>
      <c r="BB182" s="115" t="s">
        <v>96</v>
      </c>
      <c r="BC182" s="26"/>
      <c r="BD182" s="6" t="s">
        <v>1095</v>
      </c>
      <c r="BE182" s="7" t="s">
        <v>1096</v>
      </c>
      <c r="BF182" s="15" t="s">
        <v>972</v>
      </c>
      <c r="BG182" s="140" t="str">
        <f t="shared" si="111"/>
        <v>{"key_code":"n","modifiers":["control"]}</v>
      </c>
      <c r="BH182" s="98"/>
      <c r="BI182" s="140" t="str">
        <f t="shared" si="112"/>
        <v>{"key_code":"n","modifiers":["control"]}</v>
      </c>
      <c r="BJ182" s="370"/>
      <c r="BK182" s="371"/>
    </row>
    <row r="183" spans="1:63" ht="21">
      <c r="A183" s="328"/>
      <c r="B183" s="329"/>
      <c r="C183" s="338"/>
      <c r="D183" s="339"/>
      <c r="E183" s="334"/>
      <c r="F183" s="233" t="str">
        <f t="shared" si="113"/>
        <v>{"description":"は, こ &amp; ん → +←","conditions":[{"type":"variable_if","name":"USC","value":2},{"type":"variable_unless","name":"KC_C","value":0},{"type":"variable_unless","name":"KC_V","value":0}],"from":{"key_code":"comma","modifiers":{"optional":["caps_lock"]}},"to":[{"key_code":"delete_or_backspace"},{"key_code":"delete_or_backspace"},{"set_variable":{"name":"KC_COMM","value":1}},{"set_variable":{"name":"USC","value":0}},{"key_code":"n","modifiers":["shift","control"]}],"to_after_key_up":[{"set_variable":{"name":"KC_COMM","value":0}}],"type":"basic"},{"conditions":[{"type":"variable_unless","name":"USC","value":0},{"type":"variable_unless","name":"KC_C","value":0},{"type":"variable_unless","name":"KC_V","value":0}],"from":{"key_code":"comma","modifiers":{"optional":["caps_lock"]}},"to":[{"key_code":"delete_or_backspace"},{"set_variable":{"name":"KC_COMM","value":1}},{"set_variable":{"name":"USC","value":0}},{"key_code":"n","modifiers":["shift","control"]}],"to_after_key_up":[{"set_variable":{"name":"KC_COMM","value":0}}],"type":"basic"},{"conditions":[{"type":"variable_unless","name":"KC_C","value":0},{"type":"variable_unless","name":"KC_V","value":0}],"from":{"key_code":"comma","modifiers":{"optional":["caps_lock"]}},"to":[{"set_variable":{"name":"KC_COMM","value":1}},{"set_variable":{"name":"USC","value":0}},{"key_code":"n","modifiers":["shift","control"]}],"to_after_key_up":[{"set_variable":{"name":"KC_COMM","value":0}}],"type":"basic"},</v>
      </c>
      <c r="G183" s="101" t="str">
        <f t="shared" si="114"/>
        <v>{"conditions":[{"type":"variable_if","name":"USC","value":2},{"type":"variable_unless","name":"KC_C","value":0},{"type":"variable_unless","name":"KC_COMM","value":0}],"from":{"key_code":"v","modifiers":{"optional":["caps_lock"]}},"to":[{"key_code":"delete_or_backspace"},{"key_code":"delete_or_backspace"},{"set_variable":{"name":"KC_V","value":1}},{"set_variable":{"name":"USC","value":0}},{"key_code":"n","modifiers":["shift","control"]}],"to_after_key_up":[{"set_variable":{"name":"KC_V","value":0}}],"type":"basic"},{"conditions":[{"type":"variable_unless","name":"USC","value":0},{"type":"variable_unless","name":"KC_C","value":0},{"type":"variable_unless","name":"KC_COMM","value":0}],"from":{"key_code":"v","modifiers":{"optional":["caps_lock"]}},"to":[{"key_code":"delete_or_backspace"},{"set_variable":{"name":"KC_V","value":1}},{"set_variable":{"name":"USC","value":0}},{"key_code":"n","modifiers":["shift","control"]}],"to_after_key_up":[{"set_variable":{"name":"KC_V","value":0}}],"type":"basic"},{"conditions":[{"type":"variable_unless","name":"KC_C","value":0},{"type":"variable_unless","name":"KC_COMM","value":0}],"from":{"key_code":"v","modifiers":{"optional":["caps_lock"]}},"to":[{"set_variable":{"name":"KC_V","value":1}},{"set_variable":{"name":"USC","value":0}},{"key_code":"n","modifiers":["shift","control"]}],"to_after_key_up":[{"set_variable":{"name":"KC_V","value":0}}],"type":"basic"},</v>
      </c>
      <c r="H183" s="101" t="str">
        <f t="shared" si="115"/>
        <v>{"conditions":[{"type":"variable_if","name":"USC","value":2},{"type":"variable_unless","name":"KC_V","value":0},{"type":"variable_unless","name":"KC_COMM","value":0}],"from":{"key_code":"c","modifiers":{"optional":["caps_lock"]}},"to":[{"key_code":"delete_or_backspace"},{"key_code":"delete_or_backspace"},{"set_variable":{"name":"KC_C","value":1}},{"set_variable":{"name":"USC","value":0}},{"key_code":"n","modifiers":["shift","control"]}],"to_after_key_up":[{"set_variable":{"name":"KC_C","value":0}}],"type":"basic"},{"conditions":[{"type":"variable_unless","name":"USC","value":0},{"type":"variable_unless","name":"KC_V","value":0},{"type":"variable_unless","name":"KC_COMM","value":0}],"from":{"key_code":"c","modifiers":{"optional":["caps_lock"]}},"to":[{"key_code":"delete_or_backspace"},{"set_variable":{"name":"KC_C","value":1}},{"set_variable":{"name":"USC","value":0}},{"key_code":"n","modifiers":["shift","control"]}],"to_after_key_up":[{"set_variable":{"name":"KC_C","value":0}}],"type":"basic"},{"conditions":[{"type":"variable_unless","name":"KC_V","value":0},{"type":"variable_unless","name":"KC_COMM","value":0}],"from":{"key_code":"c","modifiers":{"optional":["caps_lock"]}},"to":[{"set_variable":{"name":"KC_C","value":1}},{"set_variable":{"name":"USC","value":0}},{"key_code":"n","modifiers":["shift","control"]}],"to_after_key_up":[{"set_variable":{"name":"KC_C","value":0}}],"type":"basic"},</v>
      </c>
      <c r="I183" s="101" t="str">
        <f t="shared" si="116"/>
        <v/>
      </c>
      <c r="J183" s="101" t="str">
        <f t="shared" si="117"/>
        <v/>
      </c>
      <c r="K183" s="101" t="str">
        <f t="shared" si="118"/>
        <v/>
      </c>
      <c r="L183" s="101" t="str">
        <f t="shared" si="119"/>
        <v/>
      </c>
      <c r="M183" s="101" t="str">
        <f t="shared" si="120"/>
        <v/>
      </c>
      <c r="N183" s="101" t="str">
        <f t="shared" si="121"/>
        <v/>
      </c>
      <c r="O183" s="101" t="str">
        <f t="shared" si="122"/>
        <v/>
      </c>
      <c r="P183" s="101" t="str">
        <f t="shared" si="123"/>
        <v/>
      </c>
      <c r="Q183" s="101" t="str">
        <f t="shared" si="124"/>
        <v/>
      </c>
      <c r="R183" s="101" t="str">
        <f t="shared" si="125"/>
        <v/>
      </c>
      <c r="S183" s="101" t="str">
        <f t="shared" si="126"/>
        <v/>
      </c>
      <c r="T183" s="101" t="str">
        <f t="shared" si="127"/>
        <v/>
      </c>
      <c r="U183" s="329"/>
      <c r="V183" s="107" t="str">
        <f t="shared" si="128"/>
        <v/>
      </c>
      <c r="W183" s="101" t="str">
        <f t="shared" si="129"/>
        <v/>
      </c>
      <c r="X183" s="101" t="str">
        <f t="shared" si="130"/>
        <v/>
      </c>
      <c r="Y183" s="108" t="str">
        <f>IF(AND($AT183&lt;&gt;"",$AB183=1),_xlfn.CONCAT(Y$3,PROPER(_xlfn.XLOOKUP($AZ183,入力キー,入力コード)),IF(OR($BK183="",$BK183=$BI183),_xlfn.CONCAT(Y$4,IF($AZ183=_xlfn.XLOOKUP($AZ183,仮想キートップ,入力キー),Y$7,Y$10),_xlfn.XLOOKUP($AZ183,仮想キートップ,入力コード),Y$13,$BI183,Y$14,_xlfn.XLOOKUP($AZ183,仮想キートップ,キー位置),Y$15,_xlfn.XLOOKUP($AZ183,仮想キートップ,キー位置),Y$17,IF($AZ183=_xlfn.XLOOKUP($AZ183,仮想キートップ,入力キー),Y$12,Y$11),_xlfn.XLOOKUP($AZ183,仮想キートップ,入力コード),Y$13,$BI183,Y$14,_xlfn.XLOOKUP($AZ183,仮想キートップ,キー位置),Y$16,_xlfn.XLOOKUP($AZ183,仮想キートップ,キー位置),IF(COUNTA($AT183:$AT$352)&gt;1,Y$17,Y$18)),_xlfn.CONCAT(Y$4,Y$6,IF($AZ183=_xlfn.XLOOKUP($AZ183,仮想キートップ,入力キー),Y$7,Y$10),_xlfn.XLOOKUP($AZ183,仮想キートップ,入力コード),Y$13,$BI183,Y$14,_xlfn.XLOOKUP($AZ183,仮想キートップ,キー位置),Y$15,_xlfn.XLOOKUP($AZ183,仮想キートップ,キー位置),Y$17,IF($AZ183=_xlfn.XLOOKUP($AZ183,仮想キートップ,入力キー),Y$8,Y$9),_xlfn.XLOOKUP($AZ183,仮想キートップ,入力コード),Y$13,$BI183,Y$14,_xlfn.XLOOKUP($AZ183,仮想キートップ,キー位置),Y$16,_xlfn.XLOOKUP($AZ183,仮想キートップ,キー位置),Y$17,Y$5,IF($AZ183=_xlfn.XLOOKUP($AZ183,仮想キートップ,入力キー),Y$7,Y$10),_xlfn.XLOOKUP($AZ183,仮想キートップ,入力コード),Y$13,$BK183,Y$14,_xlfn.XLOOKUP($AZ183,仮想キートップ,キー位置),Y$15,_xlfn.XLOOKUP($AZ183,仮想キートップ,キー位置),Y$17,IF($AZ183=_xlfn.XLOOKUP($AZ183,仮想キートップ,入力キー),Y$12,Y$11),_xlfn.XLOOKUP($AZ183,仮想キートップ,入力コード),Y$13,$BK183,Y$14,_xlfn.XLOOKUP($AZ183,仮想キートップ,キー位置),Y$16,_xlfn.XLOOKUP($AZ183,仮想キートップ,キー位置),IF(COUNTA($AT183:$AT$352)&gt;1,Y$17,Y$18)))),"")</f>
        <v/>
      </c>
      <c r="Z183" s="325"/>
      <c r="AB183" s="28">
        <f t="shared" si="96"/>
        <v>3</v>
      </c>
      <c r="AC183" s="27" t="str">
        <f t="shared" si="97"/>
        <v>A</v>
      </c>
      <c r="AD183" s="27">
        <f t="shared" si="98"/>
        <v>1</v>
      </c>
      <c r="AE183" s="27">
        <f t="shared" si="99"/>
        <v>0</v>
      </c>
      <c r="AF183" s="34">
        <f t="shared" si="100"/>
        <v>19241453486080</v>
      </c>
      <c r="AG183" s="203">
        <f t="shared" si="101"/>
        <v>0</v>
      </c>
      <c r="AH183" s="90"/>
      <c r="AI183" s="466">
        <f t="shared" si="102"/>
        <v>1649267441664</v>
      </c>
      <c r="AJ183" s="57" t="str">
        <f t="shared" si="103"/>
        <v/>
      </c>
      <c r="AK183" s="58">
        <f t="shared" si="104"/>
        <v>0</v>
      </c>
      <c r="AL183" s="56">
        <f t="shared" si="105"/>
        <v>18141941858304</v>
      </c>
      <c r="AM183" s="57" t="str">
        <f t="shared" si="106"/>
        <v/>
      </c>
      <c r="AN183" s="55">
        <f t="shared" si="107"/>
        <v>0</v>
      </c>
      <c r="AO183" s="466">
        <f t="shared" si="108"/>
        <v>18691697672192</v>
      </c>
      <c r="AP183" s="57" t="str">
        <f t="shared" si="109"/>
        <v/>
      </c>
      <c r="AQ183" s="58">
        <f t="shared" si="110"/>
        <v>0</v>
      </c>
      <c r="AR183" s="90"/>
      <c r="AS183" s="131">
        <v>460</v>
      </c>
      <c r="AT183" s="4" t="s">
        <v>296</v>
      </c>
      <c r="AU183" s="389"/>
      <c r="AV183" s="389"/>
      <c r="AW183" s="13" t="s">
        <v>294</v>
      </c>
      <c r="AX183" s="4" t="s">
        <v>296</v>
      </c>
      <c r="AY183" s="16"/>
      <c r="AZ183" s="16" t="s">
        <v>88</v>
      </c>
      <c r="BA183" s="16" t="s">
        <v>90</v>
      </c>
      <c r="BB183" s="115" t="s">
        <v>98</v>
      </c>
      <c r="BC183" s="26"/>
      <c r="BD183" s="6" t="s">
        <v>1097</v>
      </c>
      <c r="BE183" s="7" t="s">
        <v>1098</v>
      </c>
      <c r="BF183" s="15" t="s">
        <v>1099</v>
      </c>
      <c r="BG183" s="140" t="str">
        <f t="shared" si="111"/>
        <v>{"key_code":"n","modifiers":["shift","control"]}</v>
      </c>
      <c r="BH183" s="98"/>
      <c r="BI183" s="140" t="str">
        <f t="shared" si="112"/>
        <v>{"key_code":"n","modifiers":["shift","control"]}</v>
      </c>
      <c r="BJ183" s="370"/>
      <c r="BK183" s="371"/>
    </row>
    <row r="184" spans="1:63" ht="84">
      <c r="A184" s="328"/>
      <c r="B184" s="329"/>
      <c r="C184" s="338"/>
      <c r="D184" s="339"/>
      <c r="E184" s="334"/>
      <c r="F184" s="233" t="str">
        <f t="shared" si="113"/>
        <v>{"description":"は, こ &amp; ら → ←5","conditions":[{"type":"variable_if","name":"USC","value":2},{"type":"variable_unless","name":"KC_C","value":0},{"type":"variable_unless","name":"KC_V","value":0}],"from":{"key_code":"period","modifiers":{"optional":["caps_lock"]}},"to":[{"key_code":"delete_or_backspace"},{"key_code":"delete_or_backspace"},{"set_variable":{"name":"KC_DOT","value":1}},{"set_variable":{"name":"USC","value":0}},{"key_code":"n","modifiers":["control"]},{"key_code":"n","modifiers":["control"]},{"key_code":"n","modifiers":["control"]},{"key_code":"n","modifiers":["control"]},{"key_code":"n","modifiers":["control"]}],"to_after_key_up":[{"set_variable":{"name":"KC_DOT","value":0}}],"type":"basic"},{"conditions":[{"type":"variable_unless","name":"USC","value":0},{"type":"variable_unless","name":"KC_C","value":0},{"type":"variable_unless","name":"KC_V","value":0}],"from":{"key_code":"period","modifiers":{"optional":["caps_lock"]}},"to":[{"key_code":"delete_or_backspace"},{"set_variable":{"name":"KC_DOT","value":1}},{"set_variable":{"name":"USC","value":0}},{"key_code":"n","modifiers":["control"]},{"key_code":"n","modifiers":["control"]},{"key_code":"n","modifiers":["control"]},{"key_code":"n","modifiers":["control"]},{"key_code":"n","modifiers":["control"]}],"to_after_key_up":[{"set_variable":{"name":"KC_DOT","value":0}}],"type":"basic"},{"conditions":[{"type":"variable_unless","name":"KC_C","value":0},{"type":"variable_unless","name":"KC_V","value":0}],"from":{"key_code":"period","modifiers":{"optional":["caps_lock"]}},"to":[{"set_variable":{"name":"KC_DOT","value":1}},{"set_variable":{"name":"USC","value":0}},{"key_code":"n","modifiers":["control"]},{"key_code":"n","modifiers":["control"]},{"key_code":"n","modifiers":["control"]},{"key_code":"n","modifiers":["control"]},{"key_code":"n","modifiers":["control"]}],"to_after_key_up":[{"set_variable":{"name":"KC_DOT","value":0}}],"type":"basic"},</v>
      </c>
      <c r="G184" s="101" t="str">
        <f t="shared" si="114"/>
        <v>{"conditions":[{"type":"variable_if","name":"USC","value":2},{"type":"variable_unless","name":"KC_C","value":0},{"type":"variable_unless","name":"KC_DOT","value":0}],"from":{"key_code":"v","modifiers":{"optional":["caps_lock"]}},"to":[{"key_code":"delete_or_backspace"},{"key_code":"delete_or_backspace"},{"set_variable":{"name":"KC_V","value":1}},{"set_variable":{"name":"USC","value":0}},{"key_code":"n","modifiers":["control"]},{"key_code":"n","modifiers":["control"]},{"key_code":"n","modifiers":["control"]},{"key_code":"n","modifiers":["control"]},{"key_code":"n","modifiers":["control"]}],"to_after_key_up":[{"set_variable":{"name":"KC_V","value":0}}],"type":"basic"},{"conditions":[{"type":"variable_unless","name":"USC","value":0},{"type":"variable_unless","name":"KC_C","value":0},{"type":"variable_unless","name":"KC_DOT","value":0}],"from":{"key_code":"v","modifiers":{"optional":["caps_lock"]}},"to":[{"key_code":"delete_or_backspace"},{"set_variable":{"name":"KC_V","value":1}},{"set_variable":{"name":"USC","value":0}},{"key_code":"n","modifiers":["control"]},{"key_code":"n","modifiers":["control"]},{"key_code":"n","modifiers":["control"]},{"key_code":"n","modifiers":["control"]},{"key_code":"n","modifiers":["control"]}],"to_after_key_up":[{"set_variable":{"name":"KC_V","value":0}}],"type":"basic"},{"conditions":[{"type":"variable_unless","name":"KC_C","value":0},{"type":"variable_unless","name":"KC_DOT","value":0}],"from":{"key_code":"v","modifiers":{"optional":["caps_lock"]}},"to":[{"set_variable":{"name":"KC_V","value":1}},{"set_variable":{"name":"USC","value":0}},{"key_code":"n","modifiers":["control"]},{"key_code":"n","modifiers":["control"]},{"key_code":"n","modifiers":["control"]},{"key_code":"n","modifiers":["control"]},{"key_code":"n","modifiers":["control"]}],"to_after_key_up":[{"set_variable":{"name":"KC_V","value":0}}],"type":"basic"},</v>
      </c>
      <c r="H184" s="101" t="str">
        <f t="shared" si="115"/>
        <v>{"conditions":[{"type":"variable_if","name":"USC","value":2},{"type":"variable_unless","name":"KC_V","value":0},{"type":"variable_unless","name":"KC_DOT","value":0}],"from":{"key_code":"c","modifiers":{"optional":["caps_lock"]}},"to":[{"key_code":"delete_or_backspace"},{"key_code":"delete_or_backspace"},{"set_variable":{"name":"KC_C","value":1}},{"set_variable":{"name":"USC","value":0}},{"key_code":"n","modifiers":["control"]},{"key_code":"n","modifiers":["control"]},{"key_code":"n","modifiers":["control"]},{"key_code":"n","modifiers":["control"]},{"key_code":"n","modifiers":["control"]}],"to_after_key_up":[{"set_variable":{"name":"KC_C","value":0}}],"type":"basic"},{"conditions":[{"type":"variable_unless","name":"USC","value":0},{"type":"variable_unless","name":"KC_V","value":0},{"type":"variable_unless","name":"KC_DOT","value":0}],"from":{"key_code":"c","modifiers":{"optional":["caps_lock"]}},"to":[{"key_code":"delete_or_backspace"},{"set_variable":{"name":"KC_C","value":1}},{"set_variable":{"name":"USC","value":0}},{"key_code":"n","modifiers":["control"]},{"key_code":"n","modifiers":["control"]},{"key_code":"n","modifiers":["control"]},{"key_code":"n","modifiers":["control"]},{"key_code":"n","modifiers":["control"]}],"to_after_key_up":[{"set_variable":{"name":"KC_C","value":0}}],"type":"basic"},{"conditions":[{"type":"variable_unless","name":"KC_V","value":0},{"type":"variable_unless","name":"KC_DOT","value":0}],"from":{"key_code":"c","modifiers":{"optional":["caps_lock"]}},"to":[{"set_variable":{"name":"KC_C","value":1}},{"set_variable":{"name":"USC","value":0}},{"key_code":"n","modifiers":["control"]},{"key_code":"n","modifiers":["control"]},{"key_code":"n","modifiers":["control"]},{"key_code":"n","modifiers":["control"]},{"key_code":"n","modifiers":["control"]}],"to_after_key_up":[{"set_variable":{"name":"KC_C","value":0}}],"type":"basic"},</v>
      </c>
      <c r="I184" s="101" t="str">
        <f t="shared" si="116"/>
        <v/>
      </c>
      <c r="J184" s="101" t="str">
        <f t="shared" si="117"/>
        <v/>
      </c>
      <c r="K184" s="101" t="str">
        <f t="shared" si="118"/>
        <v/>
      </c>
      <c r="L184" s="101" t="str">
        <f t="shared" si="119"/>
        <v/>
      </c>
      <c r="M184" s="101" t="str">
        <f t="shared" si="120"/>
        <v/>
      </c>
      <c r="N184" s="101" t="str">
        <f t="shared" si="121"/>
        <v/>
      </c>
      <c r="O184" s="101" t="str">
        <f t="shared" si="122"/>
        <v/>
      </c>
      <c r="P184" s="101" t="str">
        <f t="shared" si="123"/>
        <v/>
      </c>
      <c r="Q184" s="101" t="str">
        <f t="shared" si="124"/>
        <v/>
      </c>
      <c r="R184" s="101" t="str">
        <f t="shared" si="125"/>
        <v/>
      </c>
      <c r="S184" s="101" t="str">
        <f t="shared" si="126"/>
        <v/>
      </c>
      <c r="T184" s="101" t="str">
        <f t="shared" si="127"/>
        <v/>
      </c>
      <c r="U184" s="329"/>
      <c r="V184" s="107" t="str">
        <f t="shared" si="128"/>
        <v/>
      </c>
      <c r="W184" s="101" t="str">
        <f t="shared" si="129"/>
        <v/>
      </c>
      <c r="X184" s="101" t="str">
        <f t="shared" si="130"/>
        <v/>
      </c>
      <c r="Y184" s="108" t="str">
        <f>IF(AND($AT184&lt;&gt;"",$AB184=1),_xlfn.CONCAT(Y$3,PROPER(_xlfn.XLOOKUP($AZ184,入力キー,入力コード)),IF(OR($BK184="",$BK184=$BI184),_xlfn.CONCAT(Y$4,IF($AZ184=_xlfn.XLOOKUP($AZ184,仮想キートップ,入力キー),Y$7,Y$10),_xlfn.XLOOKUP($AZ184,仮想キートップ,入力コード),Y$13,$BI184,Y$14,_xlfn.XLOOKUP($AZ184,仮想キートップ,キー位置),Y$15,_xlfn.XLOOKUP($AZ184,仮想キートップ,キー位置),Y$17,IF($AZ184=_xlfn.XLOOKUP($AZ184,仮想キートップ,入力キー),Y$12,Y$11),_xlfn.XLOOKUP($AZ184,仮想キートップ,入力コード),Y$13,$BI184,Y$14,_xlfn.XLOOKUP($AZ184,仮想キートップ,キー位置),Y$16,_xlfn.XLOOKUP($AZ184,仮想キートップ,キー位置),IF(COUNTA($AT184:$AT$352)&gt;1,Y$17,Y$18)),_xlfn.CONCAT(Y$4,Y$6,IF($AZ184=_xlfn.XLOOKUP($AZ184,仮想キートップ,入力キー),Y$7,Y$10),_xlfn.XLOOKUP($AZ184,仮想キートップ,入力コード),Y$13,$BI184,Y$14,_xlfn.XLOOKUP($AZ184,仮想キートップ,キー位置),Y$15,_xlfn.XLOOKUP($AZ184,仮想キートップ,キー位置),Y$17,IF($AZ184=_xlfn.XLOOKUP($AZ184,仮想キートップ,入力キー),Y$8,Y$9),_xlfn.XLOOKUP($AZ184,仮想キートップ,入力コード),Y$13,$BI184,Y$14,_xlfn.XLOOKUP($AZ184,仮想キートップ,キー位置),Y$16,_xlfn.XLOOKUP($AZ184,仮想キートップ,キー位置),Y$17,Y$5,IF($AZ184=_xlfn.XLOOKUP($AZ184,仮想キートップ,入力キー),Y$7,Y$10),_xlfn.XLOOKUP($AZ184,仮想キートップ,入力コード),Y$13,$BK184,Y$14,_xlfn.XLOOKUP($AZ184,仮想キートップ,キー位置),Y$15,_xlfn.XLOOKUP($AZ184,仮想キートップ,キー位置),Y$17,IF($AZ184=_xlfn.XLOOKUP($AZ184,仮想キートップ,入力キー),Y$12,Y$11),_xlfn.XLOOKUP($AZ184,仮想キートップ,入力コード),Y$13,$BK184,Y$14,_xlfn.XLOOKUP($AZ184,仮想キートップ,キー位置),Y$16,_xlfn.XLOOKUP($AZ184,仮想キートップ,キー位置),IF(COUNTA($AT184:$AT$352)&gt;1,Y$17,Y$18)))),"")</f>
        <v/>
      </c>
      <c r="Z184" s="325"/>
      <c r="AB184" s="28">
        <f t="shared" si="96"/>
        <v>3</v>
      </c>
      <c r="AC184" s="27" t="str">
        <f t="shared" si="97"/>
        <v>A</v>
      </c>
      <c r="AD184" s="27">
        <f t="shared" si="98"/>
        <v>1</v>
      </c>
      <c r="AE184" s="27">
        <f t="shared" si="99"/>
        <v>0</v>
      </c>
      <c r="AF184" s="34">
        <f t="shared" si="100"/>
        <v>36833639530496</v>
      </c>
      <c r="AG184" s="203">
        <f t="shared" si="101"/>
        <v>0</v>
      </c>
      <c r="AH184" s="90"/>
      <c r="AI184" s="466">
        <f t="shared" si="102"/>
        <v>1649267441664</v>
      </c>
      <c r="AJ184" s="57" t="str">
        <f t="shared" si="103"/>
        <v/>
      </c>
      <c r="AK184" s="58">
        <f t="shared" si="104"/>
        <v>0</v>
      </c>
      <c r="AL184" s="56">
        <f t="shared" si="105"/>
        <v>35734127902720</v>
      </c>
      <c r="AM184" s="57" t="str">
        <f t="shared" si="106"/>
        <v/>
      </c>
      <c r="AN184" s="55">
        <f t="shared" si="107"/>
        <v>0</v>
      </c>
      <c r="AO184" s="466">
        <f t="shared" si="108"/>
        <v>36283883716608</v>
      </c>
      <c r="AP184" s="57" t="str">
        <f t="shared" si="109"/>
        <v>ぷ</v>
      </c>
      <c r="AQ184" s="58">
        <f t="shared" si="110"/>
        <v>1</v>
      </c>
      <c r="AR184" s="90"/>
      <c r="AS184" s="131">
        <v>461</v>
      </c>
      <c r="AT184" s="4" t="s">
        <v>296</v>
      </c>
      <c r="AU184" s="389"/>
      <c r="AV184" s="389"/>
      <c r="AW184" s="13" t="s">
        <v>294</v>
      </c>
      <c r="AX184" s="4" t="s">
        <v>296</v>
      </c>
      <c r="AY184" s="16"/>
      <c r="AZ184" s="16" t="s">
        <v>88</v>
      </c>
      <c r="BA184" s="16" t="s">
        <v>90</v>
      </c>
      <c r="BB184" s="115" t="s">
        <v>100</v>
      </c>
      <c r="BC184" s="26"/>
      <c r="BD184" s="6" t="s">
        <v>896</v>
      </c>
      <c r="BE184" s="7" t="s">
        <v>355</v>
      </c>
      <c r="BF184" s="15" t="s">
        <v>1092</v>
      </c>
      <c r="BG184" s="140" t="str">
        <f t="shared" si="111"/>
        <v>{"key_code":"n","modifiers":["control"]},{"key_code":"n","modifiers":["control"]},{"key_code":"n","modifiers":["control"]},{"key_code":"n","modifiers":["control"]},{"key_code":"n","modifiers":["control"]}</v>
      </c>
      <c r="BH184" s="98"/>
      <c r="BI184" s="140" t="str">
        <f t="shared" si="112"/>
        <v>{"key_code":"n","modifiers":["control"]},{"key_code":"n","modifiers":["control"]},{"key_code":"n","modifiers":["control"]},{"key_code":"n","modifiers":["control"]},{"key_code":"n","modifiers":["control"]}</v>
      </c>
      <c r="BJ184" s="370"/>
      <c r="BK184" s="371"/>
    </row>
    <row r="185" spans="1:63" ht="105">
      <c r="A185" s="328"/>
      <c r="B185" s="329"/>
      <c r="C185" s="338"/>
      <c r="D185" s="339"/>
      <c r="E185" s="334"/>
      <c r="F185" s="233" t="str">
        <f t="shared" si="113"/>
        <v>{"description":"は, こ &amp; れ → ←+5","conditions":[{"type":"variable_if","name":"USC","value":2},{"type":"variable_unless","name":"KC_C","value":0},{"type":"variable_unless","name":"KC_V","value":0}],"from":{"key_code":"slash","modifiers":{"optional":["caps_lock"]}},"to":[{"key_code":"delete_or_backspace"},{"key_code":"delete_or_backspace"},{"set_variable":{"name":"KC_SLSH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SLSH","value":0}}],"type":"basic"},{"conditions":[{"type":"variable_unless","name":"USC","value":0},{"type":"variable_unless","name":"KC_C","value":0},{"type":"variable_unless","name":"KC_V","value":0}],"from":{"key_code":"slash","modifiers":{"optional":["caps_lock"]}},"to":[{"key_code":"delete_or_backspace"},{"set_variable":{"name":"KC_SLSH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SLSH","value":0}}],"type":"basic"},{"conditions":[{"type":"variable_unless","name":"KC_C","value":0},{"type":"variable_unless","name":"KC_V","value":0}],"from":{"key_code":"slash","modifiers":{"optional":["caps_lock"]}},"to":[{"set_variable":{"name":"KC_SLSH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SLSH","value":0}}],"type":"basic"},</v>
      </c>
      <c r="G185" s="101" t="str">
        <f t="shared" si="114"/>
        <v>{"conditions":[{"type":"variable_if","name":"USC","value":2},{"type":"variable_unless","name":"KC_C","value":0},{"type":"variable_unless","name":"KC_SLSH","value":0}],"from":{"key_code":"v","modifiers":{"optional":["caps_lock"]}},"to":[{"key_code":"delete_or_backspace"},{"key_code":"delete_or_backspace"},{"set_variable":{"name":"KC_V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V","value":0}}],"type":"basic"},{"conditions":[{"type":"variable_unless","name":"USC","value":0},{"type":"variable_unless","name":"KC_C","value":0},{"type":"variable_unless","name":"KC_SLSH","value":0}],"from":{"key_code":"v","modifiers":{"optional":["caps_lock"]}},"to":[{"key_code":"delete_or_backspace"},{"set_variable":{"name":"KC_V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V","value":0}}],"type":"basic"},{"conditions":[{"type":"variable_unless","name":"KC_C","value":0},{"type":"variable_unless","name":"KC_SLSH","value":0}],"from":{"key_code":"v","modifiers":{"optional":["caps_lock"]}},"to":[{"set_variable":{"name":"KC_V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V","value":0}}],"type":"basic"},</v>
      </c>
      <c r="H185" s="101" t="str">
        <f t="shared" si="115"/>
        <v>{"conditions":[{"type":"variable_if","name":"USC","value":2},{"type":"variable_unless","name":"KC_V","value":0},{"type":"variable_unless","name":"KC_SLSH","value":0}],"from":{"key_code":"c","modifiers":{"optional":["caps_lock"]}},"to":[{"key_code":"delete_or_backspace"},{"key_code":"delete_or_backspace"},{"set_variable":{"name":"KC_C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C","value":0}}],"type":"basic"},{"conditions":[{"type":"variable_unless","name":"USC","value":0},{"type":"variable_unless","name":"KC_V","value":0},{"type":"variable_unless","name":"KC_SLSH","value":0}],"from":{"key_code":"c","modifiers":{"optional":["caps_lock"]}},"to":[{"key_code":"delete_or_backspace"},{"set_variable":{"name":"KC_C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C","value":0}}],"type":"basic"},{"conditions":[{"type":"variable_unless","name":"KC_V","value":0},{"type":"variable_unless","name":"KC_SLSH","value":0}],"from":{"key_code":"c","modifiers":{"optional":["caps_lock"]}},"to":[{"set_variable":{"name":"KC_C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C","value":0}}],"type":"basic"},</v>
      </c>
      <c r="I185" s="101" t="str">
        <f t="shared" si="116"/>
        <v/>
      </c>
      <c r="J185" s="101" t="str">
        <f t="shared" si="117"/>
        <v/>
      </c>
      <c r="K185" s="101" t="str">
        <f t="shared" si="118"/>
        <v/>
      </c>
      <c r="L185" s="101" t="str">
        <f t="shared" si="119"/>
        <v/>
      </c>
      <c r="M185" s="101" t="str">
        <f t="shared" si="120"/>
        <v/>
      </c>
      <c r="N185" s="101" t="str">
        <f t="shared" si="121"/>
        <v/>
      </c>
      <c r="O185" s="101" t="str">
        <f t="shared" si="122"/>
        <v/>
      </c>
      <c r="P185" s="101" t="str">
        <f t="shared" si="123"/>
        <v/>
      </c>
      <c r="Q185" s="101" t="str">
        <f t="shared" si="124"/>
        <v/>
      </c>
      <c r="R185" s="101" t="str">
        <f t="shared" si="125"/>
        <v/>
      </c>
      <c r="S185" s="101" t="str">
        <f t="shared" si="126"/>
        <v/>
      </c>
      <c r="T185" s="101" t="str">
        <f t="shared" si="127"/>
        <v/>
      </c>
      <c r="U185" s="329"/>
      <c r="V185" s="107" t="str">
        <f t="shared" si="128"/>
        <v/>
      </c>
      <c r="W185" s="101" t="str">
        <f t="shared" si="129"/>
        <v/>
      </c>
      <c r="X185" s="101" t="str">
        <f t="shared" si="130"/>
        <v/>
      </c>
      <c r="Y185" s="108" t="str">
        <f>IF(AND($AT185&lt;&gt;"",$AB185=1),_xlfn.CONCAT(Y$3,PROPER(_xlfn.XLOOKUP($AZ185,入力キー,入力コード)),IF(OR($BK185="",$BK185=$BI185),_xlfn.CONCAT(Y$4,IF($AZ185=_xlfn.XLOOKUP($AZ185,仮想キートップ,入力キー),Y$7,Y$10),_xlfn.XLOOKUP($AZ185,仮想キートップ,入力コード),Y$13,$BI185,Y$14,_xlfn.XLOOKUP($AZ185,仮想キートップ,キー位置),Y$15,_xlfn.XLOOKUP($AZ185,仮想キートップ,キー位置),Y$17,IF($AZ185=_xlfn.XLOOKUP($AZ185,仮想キートップ,入力キー),Y$12,Y$11),_xlfn.XLOOKUP($AZ185,仮想キートップ,入力コード),Y$13,$BI185,Y$14,_xlfn.XLOOKUP($AZ185,仮想キートップ,キー位置),Y$16,_xlfn.XLOOKUP($AZ185,仮想キートップ,キー位置),IF(COUNTA($AT185:$AT$352)&gt;1,Y$17,Y$18)),_xlfn.CONCAT(Y$4,Y$6,IF($AZ185=_xlfn.XLOOKUP($AZ185,仮想キートップ,入力キー),Y$7,Y$10),_xlfn.XLOOKUP($AZ185,仮想キートップ,入力コード),Y$13,$BI185,Y$14,_xlfn.XLOOKUP($AZ185,仮想キートップ,キー位置),Y$15,_xlfn.XLOOKUP($AZ185,仮想キートップ,キー位置),Y$17,IF($AZ185=_xlfn.XLOOKUP($AZ185,仮想キートップ,入力キー),Y$8,Y$9),_xlfn.XLOOKUP($AZ185,仮想キートップ,入力コード),Y$13,$BI185,Y$14,_xlfn.XLOOKUP($AZ185,仮想キートップ,キー位置),Y$16,_xlfn.XLOOKUP($AZ185,仮想キートップ,キー位置),Y$17,Y$5,IF($AZ185=_xlfn.XLOOKUP($AZ185,仮想キートップ,入力キー),Y$7,Y$10),_xlfn.XLOOKUP($AZ185,仮想キートップ,入力コード),Y$13,$BK185,Y$14,_xlfn.XLOOKUP($AZ185,仮想キートップ,キー位置),Y$15,_xlfn.XLOOKUP($AZ185,仮想キートップ,キー位置),Y$17,IF($AZ185=_xlfn.XLOOKUP($AZ185,仮想キートップ,入力キー),Y$12,Y$11),_xlfn.XLOOKUP($AZ185,仮想キートップ,入力コード),Y$13,$BK185,Y$14,_xlfn.XLOOKUP($AZ185,仮想キートップ,キー位置),Y$16,_xlfn.XLOOKUP($AZ185,仮想キートップ,キー位置),IF(COUNTA($AT185:$AT$352)&gt;1,Y$17,Y$18)))),"")</f>
        <v/>
      </c>
      <c r="Z185" s="325"/>
      <c r="AB185" s="28">
        <f t="shared" si="96"/>
        <v>3</v>
      </c>
      <c r="AC185" s="27" t="str">
        <f t="shared" si="97"/>
        <v>A</v>
      </c>
      <c r="AD185" s="27">
        <f t="shared" si="98"/>
        <v>1</v>
      </c>
      <c r="AE185" s="27">
        <f t="shared" si="99"/>
        <v>0</v>
      </c>
      <c r="AF185" s="34">
        <f t="shared" si="100"/>
        <v>72018011619328</v>
      </c>
      <c r="AG185" s="203">
        <f t="shared" si="101"/>
        <v>0</v>
      </c>
      <c r="AH185" s="90"/>
      <c r="AI185" s="466">
        <f t="shared" si="102"/>
        <v>1649267441664</v>
      </c>
      <c r="AJ185" s="57" t="str">
        <f t="shared" si="103"/>
        <v/>
      </c>
      <c r="AK185" s="58">
        <f t="shared" si="104"/>
        <v>0</v>
      </c>
      <c r="AL185" s="56">
        <f t="shared" si="105"/>
        <v>70918499991552</v>
      </c>
      <c r="AM185" s="57" t="str">
        <f t="shared" si="106"/>
        <v/>
      </c>
      <c r="AN185" s="55">
        <f t="shared" si="107"/>
        <v>0</v>
      </c>
      <c r="AO185" s="466">
        <f t="shared" si="108"/>
        <v>71468255805440</v>
      </c>
      <c r="AP185" s="57" t="str">
        <f t="shared" si="109"/>
        <v/>
      </c>
      <c r="AQ185" s="58">
        <f t="shared" si="110"/>
        <v>0</v>
      </c>
      <c r="AR185" s="90"/>
      <c r="AS185" s="131">
        <v>462</v>
      </c>
      <c r="AT185" s="4" t="s">
        <v>296</v>
      </c>
      <c r="AU185" s="389"/>
      <c r="AV185" s="389"/>
      <c r="AW185" s="13" t="s">
        <v>294</v>
      </c>
      <c r="AX185" s="4" t="s">
        <v>296</v>
      </c>
      <c r="AY185" s="16"/>
      <c r="AZ185" s="16" t="s">
        <v>88</v>
      </c>
      <c r="BA185" s="16" t="s">
        <v>90</v>
      </c>
      <c r="BB185" s="115" t="s">
        <v>102</v>
      </c>
      <c r="BC185" s="26"/>
      <c r="BD185" s="6" t="s">
        <v>1094</v>
      </c>
      <c r="BE185" s="7" t="s">
        <v>359</v>
      </c>
      <c r="BF185" s="15" t="s">
        <v>1093</v>
      </c>
      <c r="BG185" s="140" t="str">
        <f t="shared" si="111"/>
        <v>{"key_code":"n","modifiers":["shift","control"]},{"key_code":"n","modifiers":["shift","control"]},{"key_code":"n","modifiers":["shift","control"]},{"key_code":"n","modifiers":["shift","control"]},{"key_code":"n","modifiers":["shift","control"]}</v>
      </c>
      <c r="BH185" s="98"/>
      <c r="BI185" s="140" t="str">
        <f t="shared" si="112"/>
        <v>{"key_code":"n","modifiers":["shift","control"]},{"key_code":"n","modifiers":["shift","control"]},{"key_code":"n","modifiers":["shift","control"]},{"key_code":"n","modifiers":["shift","control"]},{"key_code":"n","modifiers":["shift","control"]}</v>
      </c>
      <c r="BJ185" s="370"/>
      <c r="BK185" s="371"/>
    </row>
    <row r="186" spans="1:63" ht="21">
      <c r="A186" s="328"/>
      <c r="B186" s="329"/>
      <c r="C186" s="338"/>
      <c r="D186" s="339"/>
      <c r="E186" s="334"/>
      <c r="F186" s="233" t="str">
        <f t="shared" si="113"/>
        <v/>
      </c>
      <c r="G186" s="101" t="str">
        <f t="shared" si="114"/>
        <v/>
      </c>
      <c r="H186" s="101" t="str">
        <f t="shared" si="115"/>
        <v/>
      </c>
      <c r="I186" s="101" t="str">
        <f t="shared" si="116"/>
        <v/>
      </c>
      <c r="J186" s="101" t="str">
        <f t="shared" si="117"/>
        <v/>
      </c>
      <c r="K186" s="101" t="str">
        <f t="shared" si="118"/>
        <v/>
      </c>
      <c r="L186" s="101" t="str">
        <f t="shared" si="119"/>
        <v>{"description":"左濁 &amp; さ → ざ","conditions":[{"type":"variable_unless","name":"LKS","value":2},{"type":"variable_unless","name":"USC","value":0},{"type":"variable_unless","name":"KC_F","value":0},{"input_sources":[{"language":"ja"}],"type":"input_source_if"},{"input_sources":[{"input_mode_id":"Roman$"}],"type":"input_source_unless"}],"from":{"key_code":"u","modifiers":{"optional":["caps_lock"]}},"to":[{"key_code":"delete_or_backspace"},{"key_code":"z"},{"key_code":"a"},{"set_variable":{"name":"KC_U","value":1}},{"set_variable":{"name":"USC","value":1}},{"set_variable":{"name":"LKS","value":2}}],"to_after_key_up":[{"set_variable":{"name":"KC_U","value":0}},{"set_variable":{"name":"USC","value":0}}],"type":"basic"},{"conditions":[{"type":"variable_unless","name":"KC_F","value":0},{"input_sources":[{"language":"ja"}],"type":"input_source_if"},{"input_sources":[{"input_mode_id":"Roman$"}],"type":"input_source_unless"}],"from":{"key_code":"u","modifiers":{"optional":["caps_lock"]}},"to":[{"key_code":"z"},{"key_code":"a"},{"set_variable":{"name":"KC_U","value":1}},{"set_variable":{"name":"USC","value":1}},{"set_variable":{"name":"LKS","value":2}}],"to_after_key_up":[{"set_variable":{"name":"KC_U","value":0}},{"set_variable":{"name":"USC","value":0}}],"type":"basic"},</v>
      </c>
      <c r="M186" s="101" t="str">
        <f t="shared" si="120"/>
        <v>{"conditions":[{"type":"variable_unless","name":"LKS","value":2},{"type":"variable_unless","name":"USC","value":0},{"type":"variable_unless","name":"KC_U","value":0},{"input_sources":[{"language":"ja"}],"type":"input_source_if"},{"input_sources":[{"input_mode_id":"Roman$"}],"type":"input_source_unless"}],"from":{"key_code":"f","modifiers":{"optional":["caps_lock"]}},"to":[{"key_code":"delete_or_backspace"},{"key_code":"z"},{"key_code":"a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KC_U","value":0},{"input_sources":[{"language":"ja"}],"type":"input_source_if"},{"input_sources":[{"input_mode_id":"Roman$"}],"type":"input_source_unless"}],"from":{"key_code":"f","modifiers":{"optional":["caps_lock"]}},"to":[{"key_code":"z"},{"key_code":"a"},{"set_variable":{"name":"KC_F","value":1}},{"set_variable":{"name":"USC","value":1}},{"set_variable":{"name":"LKS","value":2}}],"to_after_key_up":[{"set_variable":{"name":"KC_F","value":0}},{"set_variable":{"name":"USC","value":0}}],"type":"basic"},</v>
      </c>
      <c r="N186" s="101" t="str">
        <f t="shared" si="121"/>
        <v/>
      </c>
      <c r="O186" s="101" t="str">
        <f t="shared" si="122"/>
        <v/>
      </c>
      <c r="P186" s="101" t="str">
        <f t="shared" si="123"/>
        <v/>
      </c>
      <c r="Q186" s="101" t="str">
        <f t="shared" si="124"/>
        <v/>
      </c>
      <c r="R186" s="101" t="str">
        <f t="shared" si="125"/>
        <v/>
      </c>
      <c r="S186" s="101" t="str">
        <f t="shared" si="126"/>
        <v/>
      </c>
      <c r="T186" s="101" t="str">
        <f t="shared" si="127"/>
        <v/>
      </c>
      <c r="U186" s="329"/>
      <c r="V186" s="107" t="str">
        <f t="shared" si="128"/>
        <v/>
      </c>
      <c r="W186" s="101" t="str">
        <f t="shared" si="129"/>
        <v/>
      </c>
      <c r="X186" s="101" t="str">
        <f t="shared" si="130"/>
        <v/>
      </c>
      <c r="Y186" s="108" t="str">
        <f>IF(AND($AT186&lt;&gt;"",$AB186=1),_xlfn.CONCAT(Y$3,PROPER(_xlfn.XLOOKUP($AZ186,入力キー,入力コード)),IF(OR($BK186="",$BK186=$BI186),_xlfn.CONCAT(Y$4,IF($AZ186=_xlfn.XLOOKUP($AZ186,仮想キートップ,入力キー),Y$7,Y$10),_xlfn.XLOOKUP($AZ186,仮想キートップ,入力コード),Y$13,$BI186,Y$14,_xlfn.XLOOKUP($AZ186,仮想キートップ,キー位置),Y$15,_xlfn.XLOOKUP($AZ186,仮想キートップ,キー位置),Y$17,IF($AZ186=_xlfn.XLOOKUP($AZ186,仮想キートップ,入力キー),Y$12,Y$11),_xlfn.XLOOKUP($AZ186,仮想キートップ,入力コード),Y$13,$BI186,Y$14,_xlfn.XLOOKUP($AZ186,仮想キートップ,キー位置),Y$16,_xlfn.XLOOKUP($AZ186,仮想キートップ,キー位置),IF(COUNTA($AT186:$AT$352)&gt;1,Y$17,Y$18)),_xlfn.CONCAT(Y$4,Y$6,IF($AZ186=_xlfn.XLOOKUP($AZ186,仮想キートップ,入力キー),Y$7,Y$10),_xlfn.XLOOKUP($AZ186,仮想キートップ,入力コード),Y$13,$BI186,Y$14,_xlfn.XLOOKUP($AZ186,仮想キートップ,キー位置),Y$15,_xlfn.XLOOKUP($AZ186,仮想キートップ,キー位置),Y$17,IF($AZ186=_xlfn.XLOOKUP($AZ186,仮想キートップ,入力キー),Y$8,Y$9),_xlfn.XLOOKUP($AZ186,仮想キートップ,入力コード),Y$13,$BI186,Y$14,_xlfn.XLOOKUP($AZ186,仮想キートップ,キー位置),Y$16,_xlfn.XLOOKUP($AZ186,仮想キートップ,キー位置),Y$17,Y$5,IF($AZ186=_xlfn.XLOOKUP($AZ186,仮想キートップ,入力キー),Y$7,Y$10),_xlfn.XLOOKUP($AZ186,仮想キートップ,入力コード),Y$13,$BK186,Y$14,_xlfn.XLOOKUP($AZ186,仮想キートップ,キー位置),Y$15,_xlfn.XLOOKUP($AZ186,仮想キートップ,キー位置),Y$17,IF($AZ186=_xlfn.XLOOKUP($AZ186,仮想キートップ,入力キー),Y$12,Y$11),_xlfn.XLOOKUP($AZ186,仮想キートップ,入力コード),Y$13,$BK186,Y$14,_xlfn.XLOOKUP($AZ186,仮想キートップ,キー位置),Y$16,_xlfn.XLOOKUP($AZ186,仮想キートップ,キー位置),IF(COUNTA($AT186:$AT$352)&gt;1,Y$17,Y$18)))),"")</f>
        <v/>
      </c>
      <c r="Z186" s="325"/>
      <c r="AB186" s="28">
        <f t="shared" si="96"/>
        <v>2</v>
      </c>
      <c r="AC186" s="27" t="str">
        <f t="shared" si="97"/>
        <v>A</v>
      </c>
      <c r="AD186" s="27">
        <f t="shared" si="98"/>
        <v>1</v>
      </c>
      <c r="AE186" s="27">
        <f t="shared" si="99"/>
        <v>0</v>
      </c>
      <c r="AF186" s="34">
        <f t="shared" si="100"/>
        <v>268959744</v>
      </c>
      <c r="AG186" s="203">
        <f t="shared" si="101"/>
        <v>1</v>
      </c>
      <c r="AH186" s="90"/>
      <c r="AI186" s="466" t="str">
        <f t="shared" si="102"/>
        <v/>
      </c>
      <c r="AJ186" s="57" t="str">
        <f t="shared" si="103"/>
        <v/>
      </c>
      <c r="AK186" s="58">
        <f t="shared" si="104"/>
        <v>0</v>
      </c>
      <c r="AL186" s="56" t="str">
        <f t="shared" si="105"/>
        <v/>
      </c>
      <c r="AM186" s="57" t="str">
        <f t="shared" si="106"/>
        <v/>
      </c>
      <c r="AN186" s="55">
        <f t="shared" si="107"/>
        <v>0</v>
      </c>
      <c r="AO186" s="466" t="str">
        <f t="shared" si="108"/>
        <v/>
      </c>
      <c r="AP186" s="57" t="str">
        <f t="shared" si="109"/>
        <v/>
      </c>
      <c r="AQ186" s="58">
        <f t="shared" si="110"/>
        <v>0</v>
      </c>
      <c r="AR186" s="90"/>
      <c r="AS186" s="131">
        <v>201</v>
      </c>
      <c r="AT186" s="2"/>
      <c r="AU186" s="389"/>
      <c r="AV186" s="389"/>
      <c r="AW186" s="13"/>
      <c r="AX186" s="4" t="s">
        <v>296</v>
      </c>
      <c r="AY186" s="16"/>
      <c r="AZ186" s="16" t="s">
        <v>47</v>
      </c>
      <c r="BA186" s="16" t="s">
        <v>18</v>
      </c>
      <c r="BB186" s="115"/>
      <c r="BC186" s="26" t="s">
        <v>425</v>
      </c>
      <c r="BD186" s="6"/>
      <c r="BE186" s="7"/>
      <c r="BF186" s="15"/>
      <c r="BG186" s="140" t="str">
        <f t="shared" si="111"/>
        <v>{"key_code":"z"},{"key_code":"a"}</v>
      </c>
      <c r="BH186" s="98"/>
      <c r="BI186" s="140" t="str">
        <f t="shared" si="112"/>
        <v>{"key_code":"z"},{"key_code":"a"}</v>
      </c>
      <c r="BJ186" s="370"/>
      <c r="BK186" s="371"/>
    </row>
    <row r="187" spans="1:63" ht="21">
      <c r="A187" s="328"/>
      <c r="B187" s="329"/>
      <c r="C187" s="338"/>
      <c r="D187" s="339"/>
      <c r="E187" s="334"/>
      <c r="F187" s="233" t="str">
        <f t="shared" si="113"/>
        <v/>
      </c>
      <c r="G187" s="101" t="str">
        <f t="shared" si="114"/>
        <v/>
      </c>
      <c r="H187" s="101" t="str">
        <f t="shared" si="115"/>
        <v/>
      </c>
      <c r="I187" s="101" t="str">
        <f t="shared" si="116"/>
        <v/>
      </c>
      <c r="J187" s="101" t="str">
        <f t="shared" si="117"/>
        <v/>
      </c>
      <c r="K187" s="101" t="str">
        <f t="shared" si="118"/>
        <v/>
      </c>
      <c r="L187" s="101" t="str">
        <f t="shared" si="119"/>
        <v>{"description":"左濁 &amp; す → ず","conditions":[{"type":"variable_unless","name":"LKS","value":2},{"type":"variable_unless","name":"USC","value":0},{"type":"variable_unless","name":"KC_F","value":0},{"input_sources":[{"language":"ja"}],"type":"input_source_if"},{"input_sources":[{"input_mode_id":"Roman$"}],"type":"input_source_unless"}],"from":{"key_code":"o","modifiers":{"optional":["caps_lock"]}},"to":[{"key_code":"delete_or_backspace"},{"key_code":"z"},{"key_code":"u"},{"set_variable":{"name":"KC_O","value":1}},{"set_variable":{"name":"USC","value":1}},{"set_variable":{"name":"LKS","value":2}}],"to_after_key_up":[{"set_variable":{"name":"KC_O","value":0}},{"set_variable":{"name":"USC","value":0}}],"type":"basic"},{"conditions":[{"type":"variable_unless","name":"KC_F","value":0},{"input_sources":[{"language":"ja"}],"type":"input_source_if"},{"input_sources":[{"input_mode_id":"Roman$"}],"type":"input_source_unless"}],"from":{"key_code":"o","modifiers":{"optional":["caps_lock"]}},"to":[{"key_code":"z"},{"key_code":"u"},{"set_variable":{"name":"KC_O","value":1}},{"set_variable":{"name":"USC","value":1}},{"set_variable":{"name":"LKS","value":2}}],"to_after_key_up":[{"set_variable":{"name":"KC_O","value":0}},{"set_variable":{"name":"USC","value":0}}],"type":"basic"},</v>
      </c>
      <c r="M187" s="101" t="str">
        <f t="shared" si="120"/>
        <v>{"conditions":[{"type":"variable_unless","name":"LKS","value":2},{"type":"variable_unless","name":"USC","value":0},{"type":"variable_unless","name":"KC_O","value":0},{"input_sources":[{"language":"ja"}],"type":"input_source_if"},{"input_sources":[{"input_mode_id":"Roman$"}],"type":"input_source_unless"}],"from":{"key_code":"f","modifiers":{"optional":["caps_lock"]}},"to":[{"key_code":"delete_or_backspace"},{"key_code":"z"},{"key_code":"u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KC_O","value":0},{"input_sources":[{"language":"ja"}],"type":"input_source_if"},{"input_sources":[{"input_mode_id":"Roman$"}],"type":"input_source_unless"}],"from":{"key_code":"f","modifiers":{"optional":["caps_lock"]}},"to":[{"key_code":"z"},{"key_code":"u"},{"set_variable":{"name":"KC_F","value":1}},{"set_variable":{"name":"USC","value":1}},{"set_variable":{"name":"LKS","value":2}}],"to_after_key_up":[{"set_variable":{"name":"KC_F","value":0}},{"set_variable":{"name":"USC","value":0}}],"type":"basic"},</v>
      </c>
      <c r="N187" s="101" t="str">
        <f t="shared" si="121"/>
        <v/>
      </c>
      <c r="O187" s="101" t="str">
        <f t="shared" si="122"/>
        <v/>
      </c>
      <c r="P187" s="101" t="str">
        <f t="shared" si="123"/>
        <v/>
      </c>
      <c r="Q187" s="101" t="str">
        <f t="shared" si="124"/>
        <v/>
      </c>
      <c r="R187" s="101" t="str">
        <f t="shared" si="125"/>
        <v/>
      </c>
      <c r="S187" s="101" t="str">
        <f t="shared" si="126"/>
        <v/>
      </c>
      <c r="T187" s="101" t="str">
        <f t="shared" si="127"/>
        <v/>
      </c>
      <c r="U187" s="329"/>
      <c r="V187" s="107" t="str">
        <f t="shared" si="128"/>
        <v/>
      </c>
      <c r="W187" s="101" t="str">
        <f t="shared" si="129"/>
        <v/>
      </c>
      <c r="X187" s="101" t="str">
        <f t="shared" si="130"/>
        <v/>
      </c>
      <c r="Y187" s="108" t="str">
        <f>IF(AND($AT187&lt;&gt;"",$AB187=1),_xlfn.CONCAT(Y$3,PROPER(_xlfn.XLOOKUP($AZ187,入力キー,入力コード)),IF(OR($BK187="",$BK187=$BI187),_xlfn.CONCAT(Y$4,IF($AZ187=_xlfn.XLOOKUP($AZ187,仮想キートップ,入力キー),Y$7,Y$10),_xlfn.XLOOKUP($AZ187,仮想キートップ,入力コード),Y$13,$BI187,Y$14,_xlfn.XLOOKUP($AZ187,仮想キートップ,キー位置),Y$15,_xlfn.XLOOKUP($AZ187,仮想キートップ,キー位置),Y$17,IF($AZ187=_xlfn.XLOOKUP($AZ187,仮想キートップ,入力キー),Y$12,Y$11),_xlfn.XLOOKUP($AZ187,仮想キートップ,入力コード),Y$13,$BI187,Y$14,_xlfn.XLOOKUP($AZ187,仮想キートップ,キー位置),Y$16,_xlfn.XLOOKUP($AZ187,仮想キートップ,キー位置),IF(COUNTA($AT187:$AT$352)&gt;1,Y$17,Y$18)),_xlfn.CONCAT(Y$4,Y$6,IF($AZ187=_xlfn.XLOOKUP($AZ187,仮想キートップ,入力キー),Y$7,Y$10),_xlfn.XLOOKUP($AZ187,仮想キートップ,入力コード),Y$13,$BI187,Y$14,_xlfn.XLOOKUP($AZ187,仮想キートップ,キー位置),Y$15,_xlfn.XLOOKUP($AZ187,仮想キートップ,キー位置),Y$17,IF($AZ187=_xlfn.XLOOKUP($AZ187,仮想キートップ,入力キー),Y$8,Y$9),_xlfn.XLOOKUP($AZ187,仮想キートップ,入力コード),Y$13,$BI187,Y$14,_xlfn.XLOOKUP($AZ187,仮想キートップ,キー位置),Y$16,_xlfn.XLOOKUP($AZ187,仮想キートップ,キー位置),Y$17,Y$5,IF($AZ187=_xlfn.XLOOKUP($AZ187,仮想キートップ,入力キー),Y$7,Y$10),_xlfn.XLOOKUP($AZ187,仮想キートップ,入力コード),Y$13,$BK187,Y$14,_xlfn.XLOOKUP($AZ187,仮想キートップ,キー位置),Y$15,_xlfn.XLOOKUP($AZ187,仮想キートップ,キー位置),Y$17,IF($AZ187=_xlfn.XLOOKUP($AZ187,仮想キートップ,入力キー),Y$12,Y$11),_xlfn.XLOOKUP($AZ187,仮想キートップ,入力コード),Y$13,$BK187,Y$14,_xlfn.XLOOKUP($AZ187,仮想キートップ,キー位置),Y$16,_xlfn.XLOOKUP($AZ187,仮想キートップ,キー位置),IF(COUNTA($AT187:$AT$352)&gt;1,Y$17,Y$18)))),"")</f>
        <v/>
      </c>
      <c r="Z187" s="325"/>
      <c r="AB187" s="28">
        <f t="shared" si="96"/>
        <v>2</v>
      </c>
      <c r="AC187" s="27" t="str">
        <f t="shared" si="97"/>
        <v>A</v>
      </c>
      <c r="AD187" s="27">
        <f t="shared" si="98"/>
        <v>1</v>
      </c>
      <c r="AE187" s="27">
        <f t="shared" si="99"/>
        <v>0</v>
      </c>
      <c r="AF187" s="34">
        <f t="shared" si="100"/>
        <v>270532608</v>
      </c>
      <c r="AG187" s="203">
        <f t="shared" si="101"/>
        <v>1</v>
      </c>
      <c r="AH187" s="90"/>
      <c r="AI187" s="466" t="str">
        <f t="shared" si="102"/>
        <v/>
      </c>
      <c r="AJ187" s="57" t="str">
        <f t="shared" si="103"/>
        <v/>
      </c>
      <c r="AK187" s="58">
        <f t="shared" si="104"/>
        <v>0</v>
      </c>
      <c r="AL187" s="56" t="str">
        <f t="shared" si="105"/>
        <v/>
      </c>
      <c r="AM187" s="57" t="str">
        <f t="shared" si="106"/>
        <v/>
      </c>
      <c r="AN187" s="55">
        <f t="shared" si="107"/>
        <v>0</v>
      </c>
      <c r="AO187" s="466" t="str">
        <f t="shared" si="108"/>
        <v/>
      </c>
      <c r="AP187" s="57" t="str">
        <f t="shared" si="109"/>
        <v/>
      </c>
      <c r="AQ187" s="58">
        <f t="shared" si="110"/>
        <v>0</v>
      </c>
      <c r="AR187" s="90"/>
      <c r="AS187" s="131">
        <v>202</v>
      </c>
      <c r="AT187" s="2"/>
      <c r="AU187" s="389"/>
      <c r="AV187" s="389"/>
      <c r="AW187" s="13"/>
      <c r="AX187" s="4" t="s">
        <v>296</v>
      </c>
      <c r="AY187" s="16"/>
      <c r="AZ187" s="16" t="s">
        <v>47</v>
      </c>
      <c r="BA187" s="16" t="s">
        <v>39</v>
      </c>
      <c r="BB187" s="115"/>
      <c r="BC187" s="26" t="s">
        <v>426</v>
      </c>
      <c r="BD187" s="6"/>
      <c r="BE187" s="7"/>
      <c r="BF187" s="15"/>
      <c r="BG187" s="140" t="str">
        <f t="shared" si="111"/>
        <v>{"key_code":"z"},{"key_code":"u"}</v>
      </c>
      <c r="BH187" s="98"/>
      <c r="BI187" s="140" t="str">
        <f t="shared" si="112"/>
        <v>{"key_code":"z"},{"key_code":"u"}</v>
      </c>
      <c r="BJ187" s="370"/>
      <c r="BK187" s="371"/>
    </row>
    <row r="188" spans="1:63" ht="21">
      <c r="A188" s="328"/>
      <c r="B188" s="329"/>
      <c r="C188" s="338"/>
      <c r="D188" s="339"/>
      <c r="E188" s="334"/>
      <c r="F188" s="233" t="str">
        <f t="shared" si="113"/>
        <v/>
      </c>
      <c r="G188" s="101" t="str">
        <f t="shared" si="114"/>
        <v/>
      </c>
      <c r="H188" s="101" t="str">
        <f t="shared" si="115"/>
        <v/>
      </c>
      <c r="I188" s="101" t="str">
        <f t="shared" si="116"/>
        <v/>
      </c>
      <c r="J188" s="101" t="str">
        <f t="shared" si="117"/>
        <v/>
      </c>
      <c r="K188" s="101" t="str">
        <f t="shared" si="118"/>
        <v/>
      </c>
      <c r="L188" s="101" t="str">
        <f t="shared" si="119"/>
        <v>{"description":"左濁 &amp; く → ぐ","conditions":[{"type":"variable_unless","name":"LKS","value":2},{"type":"variable_unless","name":"USC","value":0},{"type":"variable_unless","name":"KC_F","value":0},{"input_sources":[{"language":"ja"}],"type":"input_source_if"},{"input_sources":[{"input_mode_id":"Roman$"}],"type":"input_source_unless"}],"from":{"key_code":"h","modifiers":{"optional":["caps_lock"]}},"to":[{"key_code":"delete_or_backspace"},{"key_code":"g"},{"key_code":"u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KC_F","value":0},{"input_sources":[{"language":"ja"}],"type":"input_source_if"},{"input_sources":[{"input_mode_id":"Roman$"}],"type":"input_source_unless"}],"from":{"key_code":"h","modifiers":{"optional":["caps_lock"]}},"to":[{"key_code":"g"},{"key_code":"u"},{"set_variable":{"name":"KC_H","value":1}},{"set_variable":{"name":"USC","value":1}},{"set_variable":{"name":"LKS","value":2}}],"to_after_key_up":[{"set_variable":{"name":"KC_H","value":0}},{"set_variable":{"name":"USC","value":0}}],"type":"basic"},</v>
      </c>
      <c r="M188" s="101" t="str">
        <f t="shared" si="120"/>
        <v>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f","modifiers":{"optional":["caps_lock"]}},"to":[{"key_code":"delete_or_backspace"},{"key_code":"g"},{"key_code":"u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f","modifiers":{"optional":["caps_lock"]}},"to":[{"key_code":"g"},{"key_code":"u"},{"set_variable":{"name":"KC_F","value":1}},{"set_variable":{"name":"USC","value":1}},{"set_variable":{"name":"LKS","value":2}}],"to_after_key_up":[{"set_variable":{"name":"KC_F","value":0}},{"set_variable":{"name":"USC","value":0}}],"type":"basic"},</v>
      </c>
      <c r="N188" s="101" t="str">
        <f t="shared" si="121"/>
        <v/>
      </c>
      <c r="O188" s="101" t="str">
        <f t="shared" si="122"/>
        <v/>
      </c>
      <c r="P188" s="101" t="str">
        <f t="shared" si="123"/>
        <v/>
      </c>
      <c r="Q188" s="101" t="str">
        <f t="shared" si="124"/>
        <v/>
      </c>
      <c r="R188" s="101" t="str">
        <f t="shared" si="125"/>
        <v/>
      </c>
      <c r="S188" s="101" t="str">
        <f t="shared" si="126"/>
        <v/>
      </c>
      <c r="T188" s="101" t="str">
        <f t="shared" si="127"/>
        <v/>
      </c>
      <c r="U188" s="329"/>
      <c r="V188" s="107" t="str">
        <f t="shared" si="128"/>
        <v/>
      </c>
      <c r="W188" s="101" t="str">
        <f t="shared" si="129"/>
        <v/>
      </c>
      <c r="X188" s="101" t="str">
        <f t="shared" si="130"/>
        <v/>
      </c>
      <c r="Y188" s="108" t="str">
        <f>IF(AND($AT188&lt;&gt;"",$AB188=1),_xlfn.CONCAT(Y$3,PROPER(_xlfn.XLOOKUP($AZ188,入力キー,入力コード)),IF(OR($BK188="",$BK188=$BI188),_xlfn.CONCAT(Y$4,IF($AZ188=_xlfn.XLOOKUP($AZ188,仮想キートップ,入力キー),Y$7,Y$10),_xlfn.XLOOKUP($AZ188,仮想キートップ,入力コード),Y$13,$BI188,Y$14,_xlfn.XLOOKUP($AZ188,仮想キートップ,キー位置),Y$15,_xlfn.XLOOKUP($AZ188,仮想キートップ,キー位置),Y$17,IF($AZ188=_xlfn.XLOOKUP($AZ188,仮想キートップ,入力キー),Y$12,Y$11),_xlfn.XLOOKUP($AZ188,仮想キートップ,入力コード),Y$13,$BI188,Y$14,_xlfn.XLOOKUP($AZ188,仮想キートップ,キー位置),Y$16,_xlfn.XLOOKUP($AZ188,仮想キートップ,キー位置),IF(COUNTA($AT188:$AT$352)&gt;1,Y$17,Y$18)),_xlfn.CONCAT(Y$4,Y$6,IF($AZ188=_xlfn.XLOOKUP($AZ188,仮想キートップ,入力キー),Y$7,Y$10),_xlfn.XLOOKUP($AZ188,仮想キートップ,入力コード),Y$13,$BI188,Y$14,_xlfn.XLOOKUP($AZ188,仮想キートップ,キー位置),Y$15,_xlfn.XLOOKUP($AZ188,仮想キートップ,キー位置),Y$17,IF($AZ188=_xlfn.XLOOKUP($AZ188,仮想キートップ,入力キー),Y$8,Y$9),_xlfn.XLOOKUP($AZ188,仮想キートップ,入力コード),Y$13,$BI188,Y$14,_xlfn.XLOOKUP($AZ188,仮想キートップ,キー位置),Y$16,_xlfn.XLOOKUP($AZ188,仮想キートップ,キー位置),Y$17,Y$5,IF($AZ188=_xlfn.XLOOKUP($AZ188,仮想キートップ,入力キー),Y$7,Y$10),_xlfn.XLOOKUP($AZ188,仮想キートップ,入力コード),Y$13,$BK188,Y$14,_xlfn.XLOOKUP($AZ188,仮想キートップ,キー位置),Y$15,_xlfn.XLOOKUP($AZ188,仮想キートップ,キー位置),Y$17,IF($AZ188=_xlfn.XLOOKUP($AZ188,仮想キートップ,入力キー),Y$12,Y$11),_xlfn.XLOOKUP($AZ188,仮想キートップ,入力コード),Y$13,$BK188,Y$14,_xlfn.XLOOKUP($AZ188,仮想キートップ,キー位置),Y$16,_xlfn.XLOOKUP($AZ188,仮想キートップ,キー位置),IF(COUNTA($AT188:$AT$352)&gt;1,Y$17,Y$18)))),"")</f>
        <v/>
      </c>
      <c r="Z188" s="325"/>
      <c r="AB188" s="28">
        <f t="shared" si="96"/>
        <v>2</v>
      </c>
      <c r="AC188" s="27" t="str">
        <f t="shared" si="97"/>
        <v>A</v>
      </c>
      <c r="AD188" s="27">
        <f t="shared" si="98"/>
        <v>1</v>
      </c>
      <c r="AE188" s="27">
        <f t="shared" si="99"/>
        <v>0</v>
      </c>
      <c r="AF188" s="34">
        <f t="shared" si="100"/>
        <v>1342177280</v>
      </c>
      <c r="AG188" s="203">
        <f t="shared" si="101"/>
        <v>1</v>
      </c>
      <c r="AH188" s="90"/>
      <c r="AI188" s="466" t="str">
        <f t="shared" si="102"/>
        <v/>
      </c>
      <c r="AJ188" s="57" t="str">
        <f t="shared" si="103"/>
        <v/>
      </c>
      <c r="AK188" s="58">
        <f t="shared" si="104"/>
        <v>0</v>
      </c>
      <c r="AL188" s="56" t="str">
        <f t="shared" si="105"/>
        <v/>
      </c>
      <c r="AM188" s="57" t="str">
        <f t="shared" si="106"/>
        <v/>
      </c>
      <c r="AN188" s="55">
        <f t="shared" si="107"/>
        <v>0</v>
      </c>
      <c r="AO188" s="466" t="str">
        <f t="shared" si="108"/>
        <v/>
      </c>
      <c r="AP188" s="57" t="str">
        <f t="shared" si="109"/>
        <v/>
      </c>
      <c r="AQ188" s="58">
        <f t="shared" si="110"/>
        <v>0</v>
      </c>
      <c r="AR188" s="90"/>
      <c r="AS188" s="131">
        <v>203</v>
      </c>
      <c r="AT188" s="2"/>
      <c r="AU188" s="389"/>
      <c r="AV188" s="389"/>
      <c r="AW188" s="13"/>
      <c r="AX188" s="4" t="s">
        <v>296</v>
      </c>
      <c r="AY188" s="16"/>
      <c r="AZ188" s="16" t="s">
        <v>47</v>
      </c>
      <c r="BA188" s="16" t="s">
        <v>65</v>
      </c>
      <c r="BB188" s="115"/>
      <c r="BC188" s="26" t="s">
        <v>427</v>
      </c>
      <c r="BD188" s="6"/>
      <c r="BE188" s="7"/>
      <c r="BF188" s="15"/>
      <c r="BG188" s="140" t="str">
        <f t="shared" si="111"/>
        <v>{"key_code":"g"},{"key_code":"u"}</v>
      </c>
      <c r="BH188" s="98"/>
      <c r="BI188" s="140" t="str">
        <f t="shared" si="112"/>
        <v>{"key_code":"g"},{"key_code":"u"}</v>
      </c>
      <c r="BJ188" s="370"/>
      <c r="BK188" s="371"/>
    </row>
    <row r="189" spans="1:63" ht="21">
      <c r="A189" s="328"/>
      <c r="B189" s="329"/>
      <c r="C189" s="338"/>
      <c r="D189" s="339"/>
      <c r="E189" s="334"/>
      <c r="F189" s="233" t="str">
        <f t="shared" si="113"/>
        <v/>
      </c>
      <c r="G189" s="101" t="str">
        <f t="shared" si="114"/>
        <v/>
      </c>
      <c r="H189" s="101" t="str">
        <f t="shared" si="115"/>
        <v/>
      </c>
      <c r="I189" s="101" t="str">
        <f t="shared" si="116"/>
        <v/>
      </c>
      <c r="J189" s="101" t="str">
        <f t="shared" si="117"/>
        <v/>
      </c>
      <c r="K189" s="101" t="str">
        <f t="shared" si="118"/>
        <v/>
      </c>
      <c r="L189" s="101" t="str">
        <f t="shared" si="119"/>
        <v>{"description":"左濁 &amp; つ → づ","conditions":[{"type":"variable_unless","name":"LKS","value":2},{"type":"variable_unless","name":"USC","value":0},{"type":"variable_unless","name":"KC_F","value":0},{"input_sources":[{"language":"ja"}],"type":"input_source_if"},{"input_sources":[{"input_mode_id":"Roman$"}],"type":"input_source_unless"}],"from":{"key_code":"semicolon","modifiers":{"optional":["caps_lock"]}},"to":[{"key_code":"delete_or_backspace"},{"key_code":"d"},{"key_code":"u"},{"set_variable":{"name":"KC_SCLN","value":1}},{"set_variable":{"name":"USC","value":1}},{"set_variable":{"name":"LKS","value":2}}],"to_after_key_up":[{"set_variable":{"name":"KC_SCLN","value":0}},{"set_variable":{"name":"USC","value":0}}],"type":"basic"},{"conditions":[{"type":"variable_unless","name":"KC_F","value":0},{"input_sources":[{"language":"ja"}],"type":"input_source_if"},{"input_sources":[{"input_mode_id":"Roman$"}],"type":"input_source_unless"}],"from":{"key_code":"semicolon","modifiers":{"optional":["caps_lock"]}},"to":[{"key_code":"d"},{"key_code":"u"},{"set_variable":{"name":"KC_SCLN","value":1}},{"set_variable":{"name":"USC","value":1}},{"set_variable":{"name":"LKS","value":2}}],"to_after_key_up":[{"set_variable":{"name":"KC_SCLN","value":0}},{"set_variable":{"name":"USC","value":0}}],"type":"basic"},</v>
      </c>
      <c r="M189" s="101" t="str">
        <f t="shared" si="120"/>
        <v>{"conditions":[{"type":"variable_unless","name":"LKS","value":2},{"type":"variable_unless","name":"USC","value":0},{"type":"variable_unless","name":"KC_SCLN","value":0},{"input_sources":[{"language":"ja"}],"type":"input_source_if"},{"input_sources":[{"input_mode_id":"Roman$"}],"type":"input_source_unless"}],"from":{"key_code":"f","modifiers":{"optional":["caps_lock"]}},"to":[{"key_code":"delete_or_backspace"},{"key_code":"d"},{"key_code":"u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KC_SCLN","value":0},{"input_sources":[{"language":"ja"}],"type":"input_source_if"},{"input_sources":[{"input_mode_id":"Roman$"}],"type":"input_source_unless"}],"from":{"key_code":"f","modifiers":{"optional":["caps_lock"]}},"to":[{"key_code":"d"},{"key_code":"u"},{"set_variable":{"name":"KC_F","value":1}},{"set_variable":{"name":"USC","value":1}},{"set_variable":{"name":"LKS","value":2}}],"to_after_key_up":[{"set_variable":{"name":"KC_F","value":0}},{"set_variable":{"name":"USC","value":0}}],"type":"basic"},</v>
      </c>
      <c r="N189" s="101" t="str">
        <f t="shared" si="121"/>
        <v/>
      </c>
      <c r="O189" s="101" t="str">
        <f t="shared" si="122"/>
        <v/>
      </c>
      <c r="P189" s="101" t="str">
        <f t="shared" si="123"/>
        <v/>
      </c>
      <c r="Q189" s="101" t="str">
        <f t="shared" si="124"/>
        <v/>
      </c>
      <c r="R189" s="101" t="str">
        <f t="shared" si="125"/>
        <v/>
      </c>
      <c r="S189" s="101" t="str">
        <f t="shared" si="126"/>
        <v/>
      </c>
      <c r="T189" s="101" t="str">
        <f t="shared" si="127"/>
        <v/>
      </c>
      <c r="U189" s="329"/>
      <c r="V189" s="107" t="str">
        <f t="shared" si="128"/>
        <v/>
      </c>
      <c r="W189" s="101" t="str">
        <f t="shared" si="129"/>
        <v/>
      </c>
      <c r="X189" s="101" t="str">
        <f t="shared" si="130"/>
        <v/>
      </c>
      <c r="Y189" s="108" t="str">
        <f>IF(AND($AT189&lt;&gt;"",$AB189=1),_xlfn.CONCAT(Y$3,PROPER(_xlfn.XLOOKUP($AZ189,入力キー,入力コード)),IF(OR($BK189="",$BK189=$BI189),_xlfn.CONCAT(Y$4,IF($AZ189=_xlfn.XLOOKUP($AZ189,仮想キートップ,入力キー),Y$7,Y$10),_xlfn.XLOOKUP($AZ189,仮想キートップ,入力コード),Y$13,$BI189,Y$14,_xlfn.XLOOKUP($AZ189,仮想キートップ,キー位置),Y$15,_xlfn.XLOOKUP($AZ189,仮想キートップ,キー位置),Y$17,IF($AZ189=_xlfn.XLOOKUP($AZ189,仮想キートップ,入力キー),Y$12,Y$11),_xlfn.XLOOKUP($AZ189,仮想キートップ,入力コード),Y$13,$BI189,Y$14,_xlfn.XLOOKUP($AZ189,仮想キートップ,キー位置),Y$16,_xlfn.XLOOKUP($AZ189,仮想キートップ,キー位置),IF(COUNTA($AT189:$AT$352)&gt;1,Y$17,Y$18)),_xlfn.CONCAT(Y$4,Y$6,IF($AZ189=_xlfn.XLOOKUP($AZ189,仮想キートップ,入力キー),Y$7,Y$10),_xlfn.XLOOKUP($AZ189,仮想キートップ,入力コード),Y$13,$BI189,Y$14,_xlfn.XLOOKUP($AZ189,仮想キートップ,キー位置),Y$15,_xlfn.XLOOKUP($AZ189,仮想キートップ,キー位置),Y$17,IF($AZ189=_xlfn.XLOOKUP($AZ189,仮想キートップ,入力キー),Y$8,Y$9),_xlfn.XLOOKUP($AZ189,仮想キートップ,入力コード),Y$13,$BI189,Y$14,_xlfn.XLOOKUP($AZ189,仮想キートップ,キー位置),Y$16,_xlfn.XLOOKUP($AZ189,仮想キートップ,キー位置),Y$17,Y$5,IF($AZ189=_xlfn.XLOOKUP($AZ189,仮想キートップ,入力キー),Y$7,Y$10),_xlfn.XLOOKUP($AZ189,仮想キートップ,入力コード),Y$13,$BK189,Y$14,_xlfn.XLOOKUP($AZ189,仮想キートップ,キー位置),Y$15,_xlfn.XLOOKUP($AZ189,仮想キートップ,キー位置),Y$17,IF($AZ189=_xlfn.XLOOKUP($AZ189,仮想キートップ,入力キー),Y$12,Y$11),_xlfn.XLOOKUP($AZ189,仮想キートップ,入力コード),Y$13,$BK189,Y$14,_xlfn.XLOOKUP($AZ189,仮想キートップ,キー位置),Y$16,_xlfn.XLOOKUP($AZ189,仮想キートップ,キー位置),IF(COUNTA($AT189:$AT$352)&gt;1,Y$17,Y$18)))),"")</f>
        <v/>
      </c>
      <c r="Z189" s="325"/>
      <c r="AB189" s="28">
        <f t="shared" si="96"/>
        <v>2</v>
      </c>
      <c r="AC189" s="27" t="str">
        <f t="shared" si="97"/>
        <v>A</v>
      </c>
      <c r="AD189" s="27">
        <f t="shared" si="98"/>
        <v>1</v>
      </c>
      <c r="AE189" s="27">
        <f t="shared" si="99"/>
        <v>0</v>
      </c>
      <c r="AF189" s="34">
        <f t="shared" si="100"/>
        <v>17448304640</v>
      </c>
      <c r="AG189" s="203">
        <f t="shared" si="101"/>
        <v>1</v>
      </c>
      <c r="AH189" s="90"/>
      <c r="AI189" s="466" t="str">
        <f t="shared" si="102"/>
        <v/>
      </c>
      <c r="AJ189" s="57" t="str">
        <f t="shared" si="103"/>
        <v/>
      </c>
      <c r="AK189" s="58">
        <f t="shared" si="104"/>
        <v>0</v>
      </c>
      <c r="AL189" s="56" t="str">
        <f t="shared" si="105"/>
        <v/>
      </c>
      <c r="AM189" s="57" t="str">
        <f t="shared" si="106"/>
        <v/>
      </c>
      <c r="AN189" s="55">
        <f t="shared" si="107"/>
        <v>0</v>
      </c>
      <c r="AO189" s="466" t="str">
        <f t="shared" si="108"/>
        <v/>
      </c>
      <c r="AP189" s="57" t="str">
        <f t="shared" si="109"/>
        <v/>
      </c>
      <c r="AQ189" s="58">
        <f t="shared" si="110"/>
        <v>0</v>
      </c>
      <c r="AR189" s="90"/>
      <c r="AS189" s="131">
        <v>204</v>
      </c>
      <c r="AT189" s="2"/>
      <c r="AU189" s="389"/>
      <c r="AV189" s="389"/>
      <c r="AW189" s="13"/>
      <c r="AX189" s="4" t="s">
        <v>296</v>
      </c>
      <c r="AY189" s="16"/>
      <c r="AZ189" s="16" t="s">
        <v>47</v>
      </c>
      <c r="BA189" s="16" t="s">
        <v>477</v>
      </c>
      <c r="BB189" s="115"/>
      <c r="BC189" s="26" t="s">
        <v>429</v>
      </c>
      <c r="BD189" s="6"/>
      <c r="BE189" s="7"/>
      <c r="BF189" s="15"/>
      <c r="BG189" s="140" t="str">
        <f t="shared" si="111"/>
        <v>{"key_code":"d"},{"key_code":"u"}</v>
      </c>
      <c r="BH189" s="98"/>
      <c r="BI189" s="140" t="str">
        <f t="shared" si="112"/>
        <v>{"key_code":"d"},{"key_code":"u"}</v>
      </c>
      <c r="BJ189" s="370"/>
      <c r="BK189" s="371"/>
    </row>
    <row r="190" spans="1:63" ht="21">
      <c r="A190" s="328"/>
      <c r="B190" s="329"/>
      <c r="C190" s="338"/>
      <c r="D190" s="339"/>
      <c r="E190" s="334"/>
      <c r="F190" s="233" t="str">
        <f t="shared" si="113"/>
        <v/>
      </c>
      <c r="G190" s="101" t="str">
        <f t="shared" si="114"/>
        <v/>
      </c>
      <c r="H190" s="101" t="str">
        <f t="shared" si="115"/>
        <v/>
      </c>
      <c r="I190" s="101" t="str">
        <f t="shared" si="116"/>
        <v/>
      </c>
      <c r="J190" s="101" t="str">
        <f t="shared" si="117"/>
        <v/>
      </c>
      <c r="K190" s="101" t="str">
        <f t="shared" si="118"/>
        <v/>
      </c>
      <c r="L190" s="101" t="str">
        <f t="shared" si="119"/>
        <v>{"description":"左濁 &amp; た → だ","conditions":[{"type":"variable_unless","name":"LKS","value":2},{"type":"variable_unless","name":"USC","value":0},{"type":"variable_unless","name":"KC_F","value":0},{"input_sources":[{"language":"ja"}],"type":"input_source_if"},{"input_sources":[{"input_mode_id":"Roman$"}],"type":"input_source_unless"}],"from":{"key_code":"n","modifiers":{"optional":["caps_lock"]}},"to":[{"key_code":"delete_or_backspace"},{"key_code":"d"},{"key_code":"a"},{"set_variable":{"name":"KC_N","value":1}},{"set_variable":{"name":"USC","value":1}},{"set_variable":{"name":"LKS","value":2}}],"to_after_key_up":[{"set_variable":{"name":"KC_N","value":0}},{"set_variable":{"name":"USC","value":0}}],"type":"basic"},{"conditions":[{"type":"variable_unless","name":"KC_F","value":0},{"input_sources":[{"language":"ja"}],"type":"input_source_if"},{"input_sources":[{"input_mode_id":"Roman$"}],"type":"input_source_unless"}],"from":{"key_code":"n","modifiers":{"optional":["caps_lock"]}},"to":[{"key_code":"d"},{"key_code":"a"},{"set_variable":{"name":"KC_N","value":1}},{"set_variable":{"name":"USC","value":1}},{"set_variable":{"name":"LKS","value":2}}],"to_after_key_up":[{"set_variable":{"name":"KC_N","value":0}},{"set_variable":{"name":"USC","value":0}}],"type":"basic"},</v>
      </c>
      <c r="M190" s="101" t="str">
        <f t="shared" si="120"/>
        <v>{"conditions":[{"type":"variable_unless","name":"LKS","value":2},{"type":"variable_unless","name":"USC","value":0},{"type":"variable_unless","name":"KC_N","value":0},{"input_sources":[{"language":"ja"}],"type":"input_source_if"},{"input_sources":[{"input_mode_id":"Roman$"}],"type":"input_source_unless"}],"from":{"key_code":"f","modifiers":{"optional":["caps_lock"]}},"to":[{"key_code":"delete_or_backspace"},{"key_code":"d"},{"key_code":"a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KC_N","value":0},{"input_sources":[{"language":"ja"}],"type":"input_source_if"},{"input_sources":[{"input_mode_id":"Roman$"}],"type":"input_source_unless"}],"from":{"key_code":"f","modifiers":{"optional":["caps_lock"]}},"to":[{"key_code":"d"},{"key_code":"a"},{"set_variable":{"name":"KC_F","value":1}},{"set_variable":{"name":"USC","value":1}},{"set_variable":{"name":"LKS","value":2}}],"to_after_key_up":[{"set_variable":{"name":"KC_F","value":0}},{"set_variable":{"name":"USC","value":0}}],"type":"basic"},</v>
      </c>
      <c r="N190" s="101" t="str">
        <f t="shared" si="121"/>
        <v/>
      </c>
      <c r="O190" s="101" t="str">
        <f t="shared" si="122"/>
        <v/>
      </c>
      <c r="P190" s="101" t="str">
        <f t="shared" si="123"/>
        <v/>
      </c>
      <c r="Q190" s="101" t="str">
        <f t="shared" si="124"/>
        <v/>
      </c>
      <c r="R190" s="101" t="str">
        <f t="shared" si="125"/>
        <v/>
      </c>
      <c r="S190" s="101" t="str">
        <f t="shared" si="126"/>
        <v/>
      </c>
      <c r="T190" s="101" t="str">
        <f t="shared" si="127"/>
        <v/>
      </c>
      <c r="U190" s="329"/>
      <c r="V190" s="107" t="str">
        <f t="shared" si="128"/>
        <v/>
      </c>
      <c r="W190" s="101" t="str">
        <f t="shared" si="129"/>
        <v/>
      </c>
      <c r="X190" s="101" t="str">
        <f t="shared" si="130"/>
        <v/>
      </c>
      <c r="Y190" s="108" t="str">
        <f>IF(AND($AT190&lt;&gt;"",$AB190=1),_xlfn.CONCAT(Y$3,PROPER(_xlfn.XLOOKUP($AZ190,入力キー,入力コード)),IF(OR($BK190="",$BK190=$BI190),_xlfn.CONCAT(Y$4,IF($AZ190=_xlfn.XLOOKUP($AZ190,仮想キートップ,入力キー),Y$7,Y$10),_xlfn.XLOOKUP($AZ190,仮想キートップ,入力コード),Y$13,$BI190,Y$14,_xlfn.XLOOKUP($AZ190,仮想キートップ,キー位置),Y$15,_xlfn.XLOOKUP($AZ190,仮想キートップ,キー位置),Y$17,IF($AZ190=_xlfn.XLOOKUP($AZ190,仮想キートップ,入力キー),Y$12,Y$11),_xlfn.XLOOKUP($AZ190,仮想キートップ,入力コード),Y$13,$BI190,Y$14,_xlfn.XLOOKUP($AZ190,仮想キートップ,キー位置),Y$16,_xlfn.XLOOKUP($AZ190,仮想キートップ,キー位置),IF(COUNTA($AT190:$AT$352)&gt;1,Y$17,Y$18)),_xlfn.CONCAT(Y$4,Y$6,IF($AZ190=_xlfn.XLOOKUP($AZ190,仮想キートップ,入力キー),Y$7,Y$10),_xlfn.XLOOKUP($AZ190,仮想キートップ,入力コード),Y$13,$BI190,Y$14,_xlfn.XLOOKUP($AZ190,仮想キートップ,キー位置),Y$15,_xlfn.XLOOKUP($AZ190,仮想キートップ,キー位置),Y$17,IF($AZ190=_xlfn.XLOOKUP($AZ190,仮想キートップ,入力キー),Y$8,Y$9),_xlfn.XLOOKUP($AZ190,仮想キートップ,入力コード),Y$13,$BI190,Y$14,_xlfn.XLOOKUP($AZ190,仮想キートップ,キー位置),Y$16,_xlfn.XLOOKUP($AZ190,仮想キートップ,キー位置),Y$17,Y$5,IF($AZ190=_xlfn.XLOOKUP($AZ190,仮想キートップ,入力キー),Y$7,Y$10),_xlfn.XLOOKUP($AZ190,仮想キートップ,入力コード),Y$13,$BK190,Y$14,_xlfn.XLOOKUP($AZ190,仮想キートップ,キー位置),Y$15,_xlfn.XLOOKUP($AZ190,仮想キートップ,キー位置),Y$17,IF($AZ190=_xlfn.XLOOKUP($AZ190,仮想キートップ,入力キー),Y$12,Y$11),_xlfn.XLOOKUP($AZ190,仮想キートップ,入力コード),Y$13,$BK190,Y$14,_xlfn.XLOOKUP($AZ190,仮想キートップ,キー位置),Y$16,_xlfn.XLOOKUP($AZ190,仮想キートップ,キー位置),IF(COUNTA($AT190:$AT$352)&gt;1,Y$17,Y$18)))),"")</f>
        <v/>
      </c>
      <c r="Z190" s="325"/>
      <c r="AB190" s="28">
        <f t="shared" si="96"/>
        <v>2</v>
      </c>
      <c r="AC190" s="27" t="str">
        <f t="shared" si="97"/>
        <v>A</v>
      </c>
      <c r="AD190" s="27">
        <f t="shared" si="98"/>
        <v>1</v>
      </c>
      <c r="AE190" s="27">
        <f t="shared" si="99"/>
        <v>0</v>
      </c>
      <c r="AF190" s="34">
        <f t="shared" si="100"/>
        <v>4398314946560</v>
      </c>
      <c r="AG190" s="203">
        <f t="shared" si="101"/>
        <v>1</v>
      </c>
      <c r="AH190" s="90"/>
      <c r="AI190" s="466" t="str">
        <f t="shared" si="102"/>
        <v/>
      </c>
      <c r="AJ190" s="57" t="str">
        <f t="shared" si="103"/>
        <v/>
      </c>
      <c r="AK190" s="58">
        <f t="shared" si="104"/>
        <v>0</v>
      </c>
      <c r="AL190" s="56" t="str">
        <f t="shared" si="105"/>
        <v/>
      </c>
      <c r="AM190" s="57" t="str">
        <f t="shared" si="106"/>
        <v/>
      </c>
      <c r="AN190" s="55">
        <f t="shared" si="107"/>
        <v>0</v>
      </c>
      <c r="AO190" s="466" t="str">
        <f t="shared" si="108"/>
        <v/>
      </c>
      <c r="AP190" s="57" t="str">
        <f t="shared" si="109"/>
        <v/>
      </c>
      <c r="AQ190" s="58">
        <f t="shared" si="110"/>
        <v>0</v>
      </c>
      <c r="AR190" s="90"/>
      <c r="AS190" s="131">
        <v>205</v>
      </c>
      <c r="AT190" s="2"/>
      <c r="AU190" s="389"/>
      <c r="AV190" s="389"/>
      <c r="AW190" s="13"/>
      <c r="AX190" s="4" t="s">
        <v>296</v>
      </c>
      <c r="AY190" s="16"/>
      <c r="AZ190" s="16" t="s">
        <v>47</v>
      </c>
      <c r="BA190" s="16" t="s">
        <v>94</v>
      </c>
      <c r="BB190" s="115"/>
      <c r="BC190" s="26" t="s">
        <v>430</v>
      </c>
      <c r="BD190" s="6"/>
      <c r="BE190" s="7"/>
      <c r="BF190" s="15"/>
      <c r="BG190" s="140" t="str">
        <f t="shared" si="111"/>
        <v>{"key_code":"d"},{"key_code":"a"}</v>
      </c>
      <c r="BH190" s="98"/>
      <c r="BI190" s="140" t="str">
        <f t="shared" si="112"/>
        <v>{"key_code":"d"},{"key_code":"a"}</v>
      </c>
      <c r="BJ190" s="370"/>
      <c r="BK190" s="371"/>
    </row>
    <row r="191" spans="1:63" ht="21">
      <c r="A191" s="328"/>
      <c r="B191" s="329"/>
      <c r="C191" s="338"/>
      <c r="D191" s="339"/>
      <c r="E191" s="334"/>
      <c r="F191" s="233" t="str">
        <f t="shared" si="113"/>
        <v/>
      </c>
      <c r="G191" s="101" t="str">
        <f t="shared" si="114"/>
        <v/>
      </c>
      <c r="H191" s="101" t="str">
        <f t="shared" si="115"/>
        <v/>
      </c>
      <c r="I191" s="101" t="str">
        <f t="shared" si="116"/>
        <v/>
      </c>
      <c r="J191" s="101" t="str">
        <f t="shared" si="117"/>
        <v/>
      </c>
      <c r="K191" s="101" t="str">
        <f t="shared" si="118"/>
        <v/>
      </c>
      <c r="L191" s="101" t="str">
        <f t="shared" si="119"/>
        <v>{"description":"左濁 &amp; ふ → ぶ","conditions":[{"type":"variable_unless","name":"LKS","value":2},{"type":"variable_unless","name":"USC","value":0},{"type":"variable_unless","name":"KC_F","value":0},{"input_sources":[{"language":"ja"}],"type":"input_source_if"},{"input_sources":[{"input_mode_id":"Roman$"}],"type":"input_source_unless"}],"from":{"key_code":"period","modifiers":{"optional":["caps_lock"]}},"to":[{"key_code":"delete_or_backspace"},{"key_code":"b"},{"key_code":"u"},{"set_variable":{"name":"KC_DOT","value":1}},{"set_variable":{"name":"USC","value":1}},{"set_variable":{"name":"LKS","value":2}}],"to_after_key_up":[{"set_variable":{"name":"KC_DOT","value":0}},{"set_variable":{"name":"USC","value":0}}],"type":"basic"},{"conditions":[{"type":"variable_unless","name":"KC_F","value":0},{"input_sources":[{"language":"ja"}],"type":"input_source_if"},{"input_sources":[{"input_mode_id":"Roman$"}],"type":"input_source_unless"}],"from":{"key_code":"period","modifiers":{"optional":["caps_lock"]}},"to":[{"key_code":"b"},{"key_code":"u"},{"set_variable":{"name":"KC_DOT","value":1}},{"set_variable":{"name":"USC","value":1}},{"set_variable":{"name":"LKS","value":2}}],"to_after_key_up":[{"set_variable":{"name":"KC_DOT","value":0}},{"set_variable":{"name":"USC","value":0}}],"type":"basic"},</v>
      </c>
      <c r="M191" s="101" t="str">
        <f t="shared" si="120"/>
        <v>{"conditions":[{"type":"variable_unless","name":"LKS","value":2},{"type":"variable_unless","name":"USC","value":0},{"type":"variable_unless","name":"KC_DOT","value":0},{"input_sources":[{"language":"ja"}],"type":"input_source_if"},{"input_sources":[{"input_mode_id":"Roman$"}],"type":"input_source_unless"}],"from":{"key_code":"f","modifiers":{"optional":["caps_lock"]}},"to":[{"key_code":"delete_or_backspace"},{"key_code":"b"},{"key_code":"u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KC_DOT","value":0},{"input_sources":[{"language":"ja"}],"type":"input_source_if"},{"input_sources":[{"input_mode_id":"Roman$"}],"type":"input_source_unless"}],"from":{"key_code":"f","modifiers":{"optional":["caps_lock"]}},"to":[{"key_code":"b"},{"key_code":"u"},{"set_variable":{"name":"KC_F","value":1}},{"set_variable":{"name":"USC","value":1}},{"set_variable":{"name":"LKS","value":2}}],"to_after_key_up":[{"set_variable":{"name":"KC_F","value":0}},{"set_variable":{"name":"USC","value":0}}],"type":"basic"},</v>
      </c>
      <c r="N191" s="101" t="str">
        <f t="shared" si="121"/>
        <v/>
      </c>
      <c r="O191" s="101" t="str">
        <f t="shared" si="122"/>
        <v/>
      </c>
      <c r="P191" s="101" t="str">
        <f t="shared" si="123"/>
        <v/>
      </c>
      <c r="Q191" s="101" t="str">
        <f t="shared" si="124"/>
        <v/>
      </c>
      <c r="R191" s="101" t="str">
        <f t="shared" si="125"/>
        <v/>
      </c>
      <c r="S191" s="101" t="str">
        <f t="shared" si="126"/>
        <v/>
      </c>
      <c r="T191" s="101" t="str">
        <f t="shared" si="127"/>
        <v/>
      </c>
      <c r="U191" s="329"/>
      <c r="V191" s="107" t="str">
        <f t="shared" si="128"/>
        <v/>
      </c>
      <c r="W191" s="101" t="str">
        <f t="shared" si="129"/>
        <v/>
      </c>
      <c r="X191" s="101" t="str">
        <f t="shared" si="130"/>
        <v/>
      </c>
      <c r="Y191" s="108" t="str">
        <f>IF(AND($AT191&lt;&gt;"",$AB191=1),_xlfn.CONCAT(Y$3,PROPER(_xlfn.XLOOKUP($AZ191,入力キー,入力コード)),IF(OR($BK191="",$BK191=$BI191),_xlfn.CONCAT(Y$4,IF($AZ191=_xlfn.XLOOKUP($AZ191,仮想キートップ,入力キー),Y$7,Y$10),_xlfn.XLOOKUP($AZ191,仮想キートップ,入力コード),Y$13,$BI191,Y$14,_xlfn.XLOOKUP($AZ191,仮想キートップ,キー位置),Y$15,_xlfn.XLOOKUP($AZ191,仮想キートップ,キー位置),Y$17,IF($AZ191=_xlfn.XLOOKUP($AZ191,仮想キートップ,入力キー),Y$12,Y$11),_xlfn.XLOOKUP($AZ191,仮想キートップ,入力コード),Y$13,$BI191,Y$14,_xlfn.XLOOKUP($AZ191,仮想キートップ,キー位置),Y$16,_xlfn.XLOOKUP($AZ191,仮想キートップ,キー位置),IF(COUNTA($AT191:$AT$352)&gt;1,Y$17,Y$18)),_xlfn.CONCAT(Y$4,Y$6,IF($AZ191=_xlfn.XLOOKUP($AZ191,仮想キートップ,入力キー),Y$7,Y$10),_xlfn.XLOOKUP($AZ191,仮想キートップ,入力コード),Y$13,$BI191,Y$14,_xlfn.XLOOKUP($AZ191,仮想キートップ,キー位置),Y$15,_xlfn.XLOOKUP($AZ191,仮想キートップ,キー位置),Y$17,IF($AZ191=_xlfn.XLOOKUP($AZ191,仮想キートップ,入力キー),Y$8,Y$9),_xlfn.XLOOKUP($AZ191,仮想キートップ,入力コード),Y$13,$BI191,Y$14,_xlfn.XLOOKUP($AZ191,仮想キートップ,キー位置),Y$16,_xlfn.XLOOKUP($AZ191,仮想キートップ,キー位置),Y$17,Y$5,IF($AZ191=_xlfn.XLOOKUP($AZ191,仮想キートップ,入力キー),Y$7,Y$10),_xlfn.XLOOKUP($AZ191,仮想キートップ,入力コード),Y$13,$BK191,Y$14,_xlfn.XLOOKUP($AZ191,仮想キートップ,キー位置),Y$15,_xlfn.XLOOKUP($AZ191,仮想キートップ,キー位置),Y$17,IF($AZ191=_xlfn.XLOOKUP($AZ191,仮想キートップ,入力キー),Y$12,Y$11),_xlfn.XLOOKUP($AZ191,仮想キートップ,入力コード),Y$13,$BK191,Y$14,_xlfn.XLOOKUP($AZ191,仮想キートップ,キー位置),Y$16,_xlfn.XLOOKUP($AZ191,仮想キートップ,キー位置),IF(COUNTA($AT191:$AT$352)&gt;1,Y$17,Y$18)))),"")</f>
        <v/>
      </c>
      <c r="Z191" s="325"/>
      <c r="AB191" s="28">
        <f t="shared" si="96"/>
        <v>2</v>
      </c>
      <c r="AC191" s="27" t="str">
        <f t="shared" si="97"/>
        <v>A</v>
      </c>
      <c r="AD191" s="27">
        <f t="shared" si="98"/>
        <v>1</v>
      </c>
      <c r="AE191" s="27">
        <f t="shared" si="99"/>
        <v>0</v>
      </c>
      <c r="AF191" s="34">
        <f t="shared" si="100"/>
        <v>35184640524288</v>
      </c>
      <c r="AG191" s="203">
        <f t="shared" si="101"/>
        <v>1</v>
      </c>
      <c r="AH191" s="90"/>
      <c r="AI191" s="466" t="str">
        <f t="shared" si="102"/>
        <v/>
      </c>
      <c r="AJ191" s="57" t="str">
        <f t="shared" si="103"/>
        <v/>
      </c>
      <c r="AK191" s="58">
        <f t="shared" si="104"/>
        <v>0</v>
      </c>
      <c r="AL191" s="56" t="str">
        <f t="shared" si="105"/>
        <v/>
      </c>
      <c r="AM191" s="57" t="str">
        <f t="shared" si="106"/>
        <v/>
      </c>
      <c r="AN191" s="55">
        <f t="shared" si="107"/>
        <v>0</v>
      </c>
      <c r="AO191" s="466" t="str">
        <f t="shared" si="108"/>
        <v/>
      </c>
      <c r="AP191" s="57" t="str">
        <f t="shared" si="109"/>
        <v/>
      </c>
      <c r="AQ191" s="58">
        <f t="shared" si="110"/>
        <v>0</v>
      </c>
      <c r="AR191" s="90"/>
      <c r="AS191" s="131">
        <v>206</v>
      </c>
      <c r="AT191" s="2"/>
      <c r="AU191" s="389"/>
      <c r="AV191" s="389"/>
      <c r="AW191" s="13"/>
      <c r="AX191" s="4" t="s">
        <v>296</v>
      </c>
      <c r="AY191" s="16"/>
      <c r="AZ191" s="16" t="s">
        <v>47</v>
      </c>
      <c r="BA191" s="16" t="s">
        <v>82</v>
      </c>
      <c r="BB191" s="115"/>
      <c r="BC191" s="26" t="s">
        <v>431</v>
      </c>
      <c r="BD191" s="6"/>
      <c r="BE191" s="7"/>
      <c r="BF191" s="15"/>
      <c r="BG191" s="140" t="str">
        <f t="shared" si="111"/>
        <v>{"key_code":"b"},{"key_code":"u"}</v>
      </c>
      <c r="BH191" s="98"/>
      <c r="BI191" s="140" t="str">
        <f t="shared" si="112"/>
        <v>{"key_code":"b"},{"key_code":"u"}</v>
      </c>
      <c r="BJ191" s="370"/>
      <c r="BK191" s="371"/>
    </row>
    <row r="192" spans="1:63" ht="21">
      <c r="A192" s="328"/>
      <c r="B192" s="329"/>
      <c r="C192" s="338"/>
      <c r="D192" s="339"/>
      <c r="E192" s="334"/>
      <c r="F192" s="233" t="str">
        <f t="shared" si="113"/>
        <v/>
      </c>
      <c r="G192" s="101" t="str">
        <f t="shared" si="114"/>
        <v/>
      </c>
      <c r="H192" s="101" t="str">
        <f t="shared" si="115"/>
        <v/>
      </c>
      <c r="I192" s="101" t="str">
        <f t="shared" si="116"/>
        <v/>
      </c>
      <c r="J192" s="101" t="str">
        <f t="shared" si="117"/>
        <v/>
      </c>
      <c r="K192" s="101" t="str">
        <f t="shared" si="118"/>
        <v/>
      </c>
      <c r="L192" s="101" t="str">
        <f t="shared" si="119"/>
        <v>{"description":"左濁 &amp; う → ヴ","conditions":[{"type":"variable_unless","name":"LKS","value":2},{"type":"variable_unless","name":"USC","value":0},{"type":"variable_unless","name":"KC_F","value":0},{"input_sources":[{"language":"ja"}],"type":"input_source_if"},{"input_sources":[{"input_mode_id":"Roman$"}],"type":"input_source_unless"}],"from":{"key_code":"l","modifiers":{"optional":["caps_lock"]}},"to":[{"key_code":"delete_or_backspace"},{"key_code":"v"},{"key_code":"u"},{"set_variable":{"name":"KC_L","value":1}},{"set_variable":{"name":"USC","value":1}},{"set_variable":{"name":"LKS","value":2}}],"to_after_key_up":[{"set_variable":{"name":"KC_L","value":0}},{"set_variable":{"name":"USC","value":0}}],"type":"basic"},{"conditions":[{"type":"variable_unless","name":"KC_F","value":0},{"input_sources":[{"language":"ja"}],"type":"input_source_if"},{"input_sources":[{"input_mode_id":"Roman$"}],"type":"input_source_unless"}],"from":{"key_code":"l","modifiers":{"optional":["caps_lock"]}},"to":[{"key_code":"v"},{"key_code":"u"},{"set_variable":{"name":"KC_L","value":1}},{"set_variable":{"name":"USC","value":1}},{"set_variable":{"name":"LKS","value":2}}],"to_after_key_up":[{"set_variable":{"name":"KC_L","value":0}},{"set_variable":{"name":"USC","value":0}}],"type":"basic"},</v>
      </c>
      <c r="M192" s="101" t="str">
        <f t="shared" si="120"/>
        <v>{"conditions":[{"type":"variable_unless","name":"LKS","value":2},{"type":"variable_unless","name":"USC","value":0},{"type":"variable_unless","name":"KC_L","value":0},{"input_sources":[{"language":"ja"}],"type":"input_source_if"},{"input_sources":[{"input_mode_id":"Roman$"}],"type":"input_source_unless"}],"from":{"key_code":"f","modifiers":{"optional":["caps_lock"]}},"to":[{"key_code":"delete_or_backspace"},{"key_code":"v"},{"key_code":"u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KC_L","value":0},{"input_sources":[{"language":"ja"}],"type":"input_source_if"},{"input_sources":[{"input_mode_id":"Roman$"}],"type":"input_source_unless"}],"from":{"key_code":"f","modifiers":{"optional":["caps_lock"]}},"to":[{"key_code":"v"},{"key_code":"u"},{"set_variable":{"name":"KC_F","value":1}},{"set_variable":{"name":"USC","value":1}},{"set_variable":{"name":"LKS","value":2}}],"to_after_key_up":[{"set_variable":{"name":"KC_F","value":0}},{"set_variable":{"name":"USC","value":0}}],"type":"basic"},</v>
      </c>
      <c r="N192" s="101" t="str">
        <f t="shared" si="121"/>
        <v/>
      </c>
      <c r="O192" s="101" t="str">
        <f t="shared" si="122"/>
        <v/>
      </c>
      <c r="P192" s="101" t="str">
        <f t="shared" si="123"/>
        <v/>
      </c>
      <c r="Q192" s="101" t="str">
        <f t="shared" si="124"/>
        <v/>
      </c>
      <c r="R192" s="101" t="str">
        <f t="shared" si="125"/>
        <v/>
      </c>
      <c r="S192" s="101" t="str">
        <f t="shared" si="126"/>
        <v/>
      </c>
      <c r="T192" s="101" t="str">
        <f t="shared" si="127"/>
        <v/>
      </c>
      <c r="U192" s="329"/>
      <c r="V192" s="107" t="str">
        <f t="shared" si="128"/>
        <v/>
      </c>
      <c r="W192" s="101" t="str">
        <f t="shared" si="129"/>
        <v/>
      </c>
      <c r="X192" s="101" t="str">
        <f t="shared" si="130"/>
        <v/>
      </c>
      <c r="Y192" s="108" t="str">
        <f>IF(AND($AT192&lt;&gt;"",$AB192=1),_xlfn.CONCAT(Y$3,PROPER(_xlfn.XLOOKUP($AZ192,入力キー,入力コード)),IF(OR($BK192="",$BK192=$BI192),_xlfn.CONCAT(Y$4,IF($AZ192=_xlfn.XLOOKUP($AZ192,仮想キートップ,入力キー),Y$7,Y$10),_xlfn.XLOOKUP($AZ192,仮想キートップ,入力コード),Y$13,$BI192,Y$14,_xlfn.XLOOKUP($AZ192,仮想キートップ,キー位置),Y$15,_xlfn.XLOOKUP($AZ192,仮想キートップ,キー位置),Y$17,IF($AZ192=_xlfn.XLOOKUP($AZ192,仮想キートップ,入力キー),Y$12,Y$11),_xlfn.XLOOKUP($AZ192,仮想キートップ,入力コード),Y$13,$BI192,Y$14,_xlfn.XLOOKUP($AZ192,仮想キートップ,キー位置),Y$16,_xlfn.XLOOKUP($AZ192,仮想キートップ,キー位置),IF(COUNTA($AT192:$AT$352)&gt;1,Y$17,Y$18)),_xlfn.CONCAT(Y$4,Y$6,IF($AZ192=_xlfn.XLOOKUP($AZ192,仮想キートップ,入力キー),Y$7,Y$10),_xlfn.XLOOKUP($AZ192,仮想キートップ,入力コード),Y$13,$BI192,Y$14,_xlfn.XLOOKUP($AZ192,仮想キートップ,キー位置),Y$15,_xlfn.XLOOKUP($AZ192,仮想キートップ,キー位置),Y$17,IF($AZ192=_xlfn.XLOOKUP($AZ192,仮想キートップ,入力キー),Y$8,Y$9),_xlfn.XLOOKUP($AZ192,仮想キートップ,入力コード),Y$13,$BI192,Y$14,_xlfn.XLOOKUP($AZ192,仮想キートップ,キー位置),Y$16,_xlfn.XLOOKUP($AZ192,仮想キートップ,キー位置),Y$17,Y$5,IF($AZ192=_xlfn.XLOOKUP($AZ192,仮想キートップ,入力キー),Y$7,Y$10),_xlfn.XLOOKUP($AZ192,仮想キートップ,入力コード),Y$13,$BK192,Y$14,_xlfn.XLOOKUP($AZ192,仮想キートップ,キー位置),Y$15,_xlfn.XLOOKUP($AZ192,仮想キートップ,キー位置),Y$17,IF($AZ192=_xlfn.XLOOKUP($AZ192,仮想キートップ,入力キー),Y$12,Y$11),_xlfn.XLOOKUP($AZ192,仮想キートップ,入力コード),Y$13,$BK192,Y$14,_xlfn.XLOOKUP($AZ192,仮想キートップ,キー位置),Y$16,_xlfn.XLOOKUP($AZ192,仮想キートップ,キー位置),IF(COUNTA($AT192:$AT$352)&gt;1,Y$17,Y$18)))),"")</f>
        <v/>
      </c>
      <c r="Z192" s="325"/>
      <c r="AB192" s="28">
        <f t="shared" si="96"/>
        <v>2</v>
      </c>
      <c r="AC192" s="27" t="str">
        <f t="shared" si="97"/>
        <v>A</v>
      </c>
      <c r="AD192" s="27">
        <f t="shared" si="98"/>
        <v>1</v>
      </c>
      <c r="AE192" s="27">
        <f t="shared" si="99"/>
        <v>0</v>
      </c>
      <c r="AF192" s="34">
        <f t="shared" si="100"/>
        <v>8858370048</v>
      </c>
      <c r="AG192" s="203">
        <f t="shared" si="101"/>
        <v>1</v>
      </c>
      <c r="AH192" s="90"/>
      <c r="AI192" s="466" t="str">
        <f t="shared" si="102"/>
        <v/>
      </c>
      <c r="AJ192" s="57" t="str">
        <f t="shared" si="103"/>
        <v/>
      </c>
      <c r="AK192" s="58">
        <f t="shared" si="104"/>
        <v>0</v>
      </c>
      <c r="AL192" s="56" t="str">
        <f t="shared" si="105"/>
        <v/>
      </c>
      <c r="AM192" s="57" t="str">
        <f t="shared" si="106"/>
        <v/>
      </c>
      <c r="AN192" s="55">
        <f t="shared" si="107"/>
        <v>0</v>
      </c>
      <c r="AO192" s="466" t="str">
        <f t="shared" si="108"/>
        <v/>
      </c>
      <c r="AP192" s="57" t="str">
        <f t="shared" si="109"/>
        <v/>
      </c>
      <c r="AQ192" s="58">
        <f t="shared" si="110"/>
        <v>0</v>
      </c>
      <c r="AR192" s="90"/>
      <c r="AS192" s="131">
        <v>207</v>
      </c>
      <c r="AT192" s="2"/>
      <c r="AU192" s="389"/>
      <c r="AV192" s="389"/>
      <c r="AW192" s="13"/>
      <c r="AX192" s="4" t="s">
        <v>296</v>
      </c>
      <c r="AY192" s="16"/>
      <c r="AZ192" s="16" t="s">
        <v>47</v>
      </c>
      <c r="BA192" s="16" t="s">
        <v>71</v>
      </c>
      <c r="BB192" s="115"/>
      <c r="BC192" s="26" t="s">
        <v>432</v>
      </c>
      <c r="BD192" s="6"/>
      <c r="BE192" s="7"/>
      <c r="BF192" s="15"/>
      <c r="BG192" s="140" t="str">
        <f t="shared" si="111"/>
        <v>{"key_code":"v"},{"key_code":"u"}</v>
      </c>
      <c r="BH192" s="98"/>
      <c r="BI192" s="140" t="str">
        <f t="shared" si="112"/>
        <v>{"key_code":"v"},{"key_code":"u"}</v>
      </c>
      <c r="BJ192" s="370"/>
      <c r="BK192" s="371"/>
    </row>
    <row r="193" spans="1:63" ht="21">
      <c r="A193" s="328"/>
      <c r="B193" s="329"/>
      <c r="C193" s="340"/>
      <c r="D193" s="341"/>
      <c r="E193" s="334"/>
      <c r="F193" s="233" t="str">
        <f t="shared" si="113"/>
        <v/>
      </c>
      <c r="G193" s="101" t="str">
        <f t="shared" si="114"/>
        <v/>
      </c>
      <c r="H193" s="101" t="str">
        <f t="shared" si="115"/>
        <v/>
      </c>
      <c r="I193" s="101" t="str">
        <f t="shared" si="116"/>
        <v/>
      </c>
      <c r="J193" s="101" t="str">
        <f t="shared" si="117"/>
        <v/>
      </c>
      <c r="K193" s="101" t="str">
        <f t="shared" si="118"/>
        <v/>
      </c>
      <c r="L193" s="101" t="str">
        <f t="shared" si="119"/>
        <v>{"description":"左濁 &amp; へ → べ","conditions":[{"type":"variable_unless","name":"LKS","value":2},{"type":"variable_unless","name":"USC","value":0},{"type":"variable_unless","name":"KC_F","value":0},{"input_sources":[{"language":"ja"}],"type":"input_source_if"},{"input_sources":[{"input_mode_id":"Roman$"}],"type":"input_source_unless"}],"from":{"key_code":"p","modifiers":{"optional":["caps_lock"]}},"to":[{"key_code":"delete_or_backspace"},{"key_code":"b"},{"key_code":"e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KC_F","value":0},{"input_sources":[{"language":"ja"}],"type":"input_source_if"},{"input_sources":[{"input_mode_id":"Roman$"}],"type":"input_source_unless"}],"from":{"key_code":"p","modifiers":{"optional":["caps_lock"]}},"to":[{"key_code":"b"},{"key_code":"e"},{"set_variable":{"name":"KC_P","value":1}},{"set_variable":{"name":"USC","value":1}},{"set_variable":{"name":"LKS","value":2}}],"to_after_key_up":[{"set_variable":{"name":"KC_P","value":0}},{"set_variable":{"name":"USC","value":0}}],"type":"basic"},</v>
      </c>
      <c r="M193" s="101" t="str">
        <f t="shared" si="120"/>
        <v>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f","modifiers":{"optional":["caps_lock"]}},"to":[{"key_code":"delete_or_backspace"},{"key_code":"b"},{"key_code":"e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f","modifiers":{"optional":["caps_lock"]}},"to":[{"key_code":"b"},{"key_code":"e"},{"set_variable":{"name":"KC_F","value":1}},{"set_variable":{"name":"USC","value":1}},{"set_variable":{"name":"LKS","value":2}}],"to_after_key_up":[{"set_variable":{"name":"KC_F","value":0}},{"set_variable":{"name":"USC","value":0}}],"type":"basic"},</v>
      </c>
      <c r="N193" s="101" t="str">
        <f t="shared" si="121"/>
        <v/>
      </c>
      <c r="O193" s="101" t="str">
        <f t="shared" si="122"/>
        <v/>
      </c>
      <c r="P193" s="101" t="str">
        <f t="shared" si="123"/>
        <v/>
      </c>
      <c r="Q193" s="101" t="str">
        <f t="shared" si="124"/>
        <v/>
      </c>
      <c r="R193" s="101" t="str">
        <f t="shared" si="125"/>
        <v/>
      </c>
      <c r="S193" s="101" t="str">
        <f t="shared" si="126"/>
        <v/>
      </c>
      <c r="T193" s="101" t="str">
        <f t="shared" si="127"/>
        <v/>
      </c>
      <c r="U193" s="329"/>
      <c r="V193" s="107" t="str">
        <f t="shared" si="128"/>
        <v/>
      </c>
      <c r="W193" s="101" t="str">
        <f t="shared" si="129"/>
        <v/>
      </c>
      <c r="X193" s="101" t="str">
        <f t="shared" si="130"/>
        <v/>
      </c>
      <c r="Y193" s="108" t="str">
        <f>IF(AND($AT193&lt;&gt;"",$AB193=1),_xlfn.CONCAT(Y$3,PROPER(_xlfn.XLOOKUP($AZ193,入力キー,入力コード)),IF(OR($BK193="",$BK193=$BI193),_xlfn.CONCAT(Y$4,IF($AZ193=_xlfn.XLOOKUP($AZ193,仮想キートップ,入力キー),Y$7,Y$10),_xlfn.XLOOKUP($AZ193,仮想キートップ,入力コード),Y$13,$BI193,Y$14,_xlfn.XLOOKUP($AZ193,仮想キートップ,キー位置),Y$15,_xlfn.XLOOKUP($AZ193,仮想キートップ,キー位置),Y$17,IF($AZ193=_xlfn.XLOOKUP($AZ193,仮想キートップ,入力キー),Y$12,Y$11),_xlfn.XLOOKUP($AZ193,仮想キートップ,入力コード),Y$13,$BI193,Y$14,_xlfn.XLOOKUP($AZ193,仮想キートップ,キー位置),Y$16,_xlfn.XLOOKUP($AZ193,仮想キートップ,キー位置),IF(COUNTA($AT193:$AT$352)&gt;1,Y$17,Y$18)),_xlfn.CONCAT(Y$4,Y$6,IF($AZ193=_xlfn.XLOOKUP($AZ193,仮想キートップ,入力キー),Y$7,Y$10),_xlfn.XLOOKUP($AZ193,仮想キートップ,入力コード),Y$13,$BI193,Y$14,_xlfn.XLOOKUP($AZ193,仮想キートップ,キー位置),Y$15,_xlfn.XLOOKUP($AZ193,仮想キートップ,キー位置),Y$17,IF($AZ193=_xlfn.XLOOKUP($AZ193,仮想キートップ,入力キー),Y$8,Y$9),_xlfn.XLOOKUP($AZ193,仮想キートップ,入力コード),Y$13,$BI193,Y$14,_xlfn.XLOOKUP($AZ193,仮想キートップ,キー位置),Y$16,_xlfn.XLOOKUP($AZ193,仮想キートップ,キー位置),Y$17,Y$5,IF($AZ193=_xlfn.XLOOKUP($AZ193,仮想キートップ,入力キー),Y$7,Y$10),_xlfn.XLOOKUP($AZ193,仮想キートップ,入力コード),Y$13,$BK193,Y$14,_xlfn.XLOOKUP($AZ193,仮想キートップ,キー位置),Y$15,_xlfn.XLOOKUP($AZ193,仮想キートップ,キー位置),Y$17,IF($AZ193=_xlfn.XLOOKUP($AZ193,仮想キートップ,入力キー),Y$12,Y$11),_xlfn.XLOOKUP($AZ193,仮想キートップ,入力コード),Y$13,$BK193,Y$14,_xlfn.XLOOKUP($AZ193,仮想キートップ,キー位置),Y$16,_xlfn.XLOOKUP($AZ193,仮想キートップ,キー位置),IF(COUNTA($AT193:$AT$352)&gt;1,Y$17,Y$18)))),"")</f>
        <v/>
      </c>
      <c r="Z193" s="325"/>
      <c r="AB193" s="28">
        <f t="shared" si="96"/>
        <v>2</v>
      </c>
      <c r="AC193" s="27" t="str">
        <f t="shared" si="97"/>
        <v>A</v>
      </c>
      <c r="AD193" s="27">
        <f t="shared" si="98"/>
        <v>1</v>
      </c>
      <c r="AE193" s="27">
        <f t="shared" si="99"/>
        <v>0</v>
      </c>
      <c r="AF193" s="34">
        <f t="shared" si="100"/>
        <v>272629760</v>
      </c>
      <c r="AG193" s="203">
        <f t="shared" si="101"/>
        <v>1</v>
      </c>
      <c r="AH193" s="90"/>
      <c r="AI193" s="466" t="str">
        <f t="shared" si="102"/>
        <v/>
      </c>
      <c r="AJ193" s="57" t="str">
        <f t="shared" si="103"/>
        <v/>
      </c>
      <c r="AK193" s="58">
        <f t="shared" si="104"/>
        <v>0</v>
      </c>
      <c r="AL193" s="56" t="str">
        <f t="shared" si="105"/>
        <v/>
      </c>
      <c r="AM193" s="57" t="str">
        <f t="shared" si="106"/>
        <v/>
      </c>
      <c r="AN193" s="55">
        <f t="shared" si="107"/>
        <v>0</v>
      </c>
      <c r="AO193" s="466" t="str">
        <f t="shared" si="108"/>
        <v/>
      </c>
      <c r="AP193" s="57" t="str">
        <f t="shared" si="109"/>
        <v/>
      </c>
      <c r="AQ193" s="58">
        <f t="shared" si="110"/>
        <v>0</v>
      </c>
      <c r="AR193" s="90"/>
      <c r="AS193" s="131">
        <v>208</v>
      </c>
      <c r="AT193" s="2"/>
      <c r="AU193" s="389"/>
      <c r="AV193" s="389"/>
      <c r="AW193" s="13"/>
      <c r="AX193" s="4" t="s">
        <v>296</v>
      </c>
      <c r="AY193" s="16"/>
      <c r="AZ193" s="16" t="s">
        <v>47</v>
      </c>
      <c r="BA193" s="16" t="s">
        <v>41</v>
      </c>
      <c r="BB193" s="115"/>
      <c r="BC193" s="26" t="s">
        <v>433</v>
      </c>
      <c r="BD193" s="6"/>
      <c r="BE193" s="7"/>
      <c r="BF193" s="15"/>
      <c r="BG193" s="140" t="str">
        <f t="shared" si="111"/>
        <v>{"key_code":"b"},{"key_code":"e"}</v>
      </c>
      <c r="BH193" s="98"/>
      <c r="BI193" s="140" t="str">
        <f t="shared" si="112"/>
        <v>{"key_code":"b"},{"key_code":"e"}</v>
      </c>
      <c r="BJ193" s="370"/>
      <c r="BK193" s="371"/>
    </row>
    <row r="194" spans="1:63" ht="21">
      <c r="A194" s="328"/>
      <c r="B194" s="329"/>
      <c r="C194" s="338"/>
      <c r="D194" s="339"/>
      <c r="E194" s="334"/>
      <c r="F194" s="233" t="str">
        <f t="shared" si="113"/>
        <v/>
      </c>
      <c r="G194" s="101" t="str">
        <f t="shared" si="114"/>
        <v/>
      </c>
      <c r="H194" s="101" t="str">
        <f t="shared" si="115"/>
        <v/>
      </c>
      <c r="I194" s="101" t="str">
        <f t="shared" si="116"/>
        <v/>
      </c>
      <c r="J194" s="101" t="str">
        <f t="shared" si="117"/>
        <v/>
      </c>
      <c r="K194" s="101" t="str">
        <f t="shared" si="118"/>
        <v/>
      </c>
      <c r="L194" s="101" t="str">
        <f t="shared" si="119"/>
        <v>{"description":"右濁 &amp; け → げ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s","modifiers":{"optional":["caps_lock"]}},"to":[{"key_code":"delete_or_backspace"},{"key_code":"g"},{"key_code":"e"},{"set_variable":{"name":"KC_S","value":1}},{"set_variable":{"name":"USC","value":1}},{"set_variable":{"name":"LKS","value":2}}],"to_after_key_up":[{"set_variable":{"name":"KC_S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s","modifiers":{"optional":["caps_lock"]}},"to":[{"key_code":"g"},{"key_code":"e"},{"set_variable":{"name":"KC_S","value":1}},{"set_variable":{"name":"USC","value":1}},{"set_variable":{"name":"LKS","value":2}}],"to_after_key_up":[{"set_variable":{"name":"KC_S","value":0}},{"set_variable":{"name":"USC","value":0}}],"type":"basic"},</v>
      </c>
      <c r="M194" s="101" t="str">
        <f t="shared" si="120"/>
        <v>{"conditions":[{"type":"variable_unless","name":"LKS","value":2},{"type":"variable_unless","name":"USC","value":0},{"type":"variable_unless","name":"KC_S","value":0},{"input_sources":[{"language":"ja"}],"type":"input_source_if"},{"input_sources":[{"input_mode_id":"Roman$"}],"type":"input_source_unless"}],"from":{"key_code":"j","modifiers":{"optional":["caps_lock"]}},"to":[{"key_code":"delete_or_backspace"},{"key_code":"g"},{"key_code":"e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S","value":0},{"input_sources":[{"language":"ja"}],"type":"input_source_if"},{"input_sources":[{"input_mode_id":"Roman$"}],"type":"input_source_unless"}],"from":{"key_code":"j","modifiers":{"optional":["caps_lock"]}},"to":[{"key_code":"g"},{"key_code":"e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N194" s="101" t="str">
        <f t="shared" si="121"/>
        <v/>
      </c>
      <c r="O194" s="101" t="str">
        <f t="shared" si="122"/>
        <v/>
      </c>
      <c r="P194" s="101" t="str">
        <f t="shared" si="123"/>
        <v/>
      </c>
      <c r="Q194" s="101" t="str">
        <f t="shared" si="124"/>
        <v/>
      </c>
      <c r="R194" s="101" t="str">
        <f t="shared" si="125"/>
        <v/>
      </c>
      <c r="S194" s="101" t="str">
        <f t="shared" si="126"/>
        <v/>
      </c>
      <c r="T194" s="101" t="str">
        <f t="shared" si="127"/>
        <v/>
      </c>
      <c r="U194" s="329"/>
      <c r="V194" s="107" t="str">
        <f t="shared" si="128"/>
        <v/>
      </c>
      <c r="W194" s="101" t="str">
        <f t="shared" si="129"/>
        <v/>
      </c>
      <c r="X194" s="101" t="str">
        <f t="shared" si="130"/>
        <v/>
      </c>
      <c r="Y194" s="108" t="str">
        <f>IF(AND($AT194&lt;&gt;"",$AB194=1),_xlfn.CONCAT(Y$3,PROPER(_xlfn.XLOOKUP($AZ194,入力キー,入力コード)),IF(OR($BK194="",$BK194=$BI194),_xlfn.CONCAT(Y$4,IF($AZ194=_xlfn.XLOOKUP($AZ194,仮想キートップ,入力キー),Y$7,Y$10),_xlfn.XLOOKUP($AZ194,仮想キートップ,入力コード),Y$13,$BI194,Y$14,_xlfn.XLOOKUP($AZ194,仮想キートップ,キー位置),Y$15,_xlfn.XLOOKUP($AZ194,仮想キートップ,キー位置),Y$17,IF($AZ194=_xlfn.XLOOKUP($AZ194,仮想キートップ,入力キー),Y$12,Y$11),_xlfn.XLOOKUP($AZ194,仮想キートップ,入力コード),Y$13,$BI194,Y$14,_xlfn.XLOOKUP($AZ194,仮想キートップ,キー位置),Y$16,_xlfn.XLOOKUP($AZ194,仮想キートップ,キー位置),IF(COUNTA($AT194:$AT$352)&gt;1,Y$17,Y$18)),_xlfn.CONCAT(Y$4,Y$6,IF($AZ194=_xlfn.XLOOKUP($AZ194,仮想キートップ,入力キー),Y$7,Y$10),_xlfn.XLOOKUP($AZ194,仮想キートップ,入力コード),Y$13,$BI194,Y$14,_xlfn.XLOOKUP($AZ194,仮想キートップ,キー位置),Y$15,_xlfn.XLOOKUP($AZ194,仮想キートップ,キー位置),Y$17,IF($AZ194=_xlfn.XLOOKUP($AZ194,仮想キートップ,入力キー),Y$8,Y$9),_xlfn.XLOOKUP($AZ194,仮想キートップ,入力コード),Y$13,$BI194,Y$14,_xlfn.XLOOKUP($AZ194,仮想キートップ,キー位置),Y$16,_xlfn.XLOOKUP($AZ194,仮想キートップ,キー位置),Y$17,Y$5,IF($AZ194=_xlfn.XLOOKUP($AZ194,仮想キートップ,入力キー),Y$7,Y$10),_xlfn.XLOOKUP($AZ194,仮想キートップ,入力コード),Y$13,$BK194,Y$14,_xlfn.XLOOKUP($AZ194,仮想キートップ,キー位置),Y$15,_xlfn.XLOOKUP($AZ194,仮想キートップ,キー位置),Y$17,IF($AZ194=_xlfn.XLOOKUP($AZ194,仮想キートップ,入力キー),Y$12,Y$11),_xlfn.XLOOKUP($AZ194,仮想キートップ,入力コード),Y$13,$BK194,Y$14,_xlfn.XLOOKUP($AZ194,仮想キートップ,キー位置),Y$16,_xlfn.XLOOKUP($AZ194,仮想キートップ,キー位置),IF(COUNTA($AT194:$AT$352)&gt;1,Y$17,Y$18)))),"")</f>
        <v/>
      </c>
      <c r="Z194" s="325"/>
      <c r="AB194" s="28">
        <f t="shared" si="96"/>
        <v>2</v>
      </c>
      <c r="AC194" s="27" t="str">
        <f t="shared" si="97"/>
        <v>A</v>
      </c>
      <c r="AD194" s="27">
        <f t="shared" si="98"/>
        <v>1</v>
      </c>
      <c r="AE194" s="27">
        <f t="shared" si="99"/>
        <v>0</v>
      </c>
      <c r="AF194" s="34">
        <f t="shared" si="100"/>
        <v>2214592512</v>
      </c>
      <c r="AG194" s="203">
        <f t="shared" si="101"/>
        <v>1</v>
      </c>
      <c r="AH194" s="90"/>
      <c r="AI194" s="466" t="str">
        <f t="shared" si="102"/>
        <v/>
      </c>
      <c r="AJ194" s="57" t="str">
        <f t="shared" si="103"/>
        <v/>
      </c>
      <c r="AK194" s="58">
        <f t="shared" si="104"/>
        <v>0</v>
      </c>
      <c r="AL194" s="56" t="str">
        <f t="shared" si="105"/>
        <v/>
      </c>
      <c r="AM194" s="57" t="str">
        <f t="shared" si="106"/>
        <v/>
      </c>
      <c r="AN194" s="55">
        <f t="shared" si="107"/>
        <v>0</v>
      </c>
      <c r="AO194" s="466" t="str">
        <f t="shared" si="108"/>
        <v/>
      </c>
      <c r="AP194" s="57" t="str">
        <f t="shared" si="109"/>
        <v/>
      </c>
      <c r="AQ194" s="58">
        <f t="shared" si="110"/>
        <v>0</v>
      </c>
      <c r="AR194" s="90"/>
      <c r="AS194" s="131">
        <v>209</v>
      </c>
      <c r="AT194" s="2"/>
      <c r="AU194" s="389"/>
      <c r="AV194" s="389"/>
      <c r="AW194" s="13"/>
      <c r="AX194" s="4" t="s">
        <v>296</v>
      </c>
      <c r="AY194" s="16"/>
      <c r="AZ194" s="16" t="s">
        <v>51</v>
      </c>
      <c r="BA194" s="16" t="s">
        <v>58</v>
      </c>
      <c r="BB194" s="115"/>
      <c r="BC194" s="26" t="s">
        <v>434</v>
      </c>
      <c r="BD194" s="6"/>
      <c r="BE194" s="7"/>
      <c r="BF194" s="15"/>
      <c r="BG194" s="140" t="str">
        <f t="shared" si="111"/>
        <v>{"key_code":"g"},{"key_code":"e"}</v>
      </c>
      <c r="BH194" s="98"/>
      <c r="BI194" s="140" t="str">
        <f t="shared" si="112"/>
        <v>{"key_code":"g"},{"key_code":"e"}</v>
      </c>
      <c r="BJ194" s="370"/>
      <c r="BK194" s="371"/>
    </row>
    <row r="195" spans="1:63" ht="21">
      <c r="A195" s="328"/>
      <c r="B195" s="329"/>
      <c r="C195" s="338"/>
      <c r="D195" s="339"/>
      <c r="E195" s="334"/>
      <c r="F195" s="233" t="str">
        <f t="shared" si="113"/>
        <v/>
      </c>
      <c r="G195" s="101" t="str">
        <f t="shared" si="114"/>
        <v/>
      </c>
      <c r="H195" s="101" t="str">
        <f t="shared" si="115"/>
        <v/>
      </c>
      <c r="I195" s="101" t="str">
        <f t="shared" si="116"/>
        <v/>
      </c>
      <c r="J195" s="101" t="str">
        <f t="shared" si="117"/>
        <v/>
      </c>
      <c r="K195" s="101" t="str">
        <f t="shared" si="118"/>
        <v/>
      </c>
      <c r="L195" s="101" t="str">
        <f t="shared" si="119"/>
        <v>{"description":"右濁 &amp; て → で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e","modifiers":{"optional":["caps_lock"]}},"to":[{"key_code":"delete_or_backspace"},{"key_code":"d"},{"key_code":"e"},{"set_variable":{"name":"KC_E","value":1}},{"set_variable":{"name":"USC","value":1}},{"set_variable":{"name":"LKS","value":2}}],"to_after_key_up":[{"set_variable":{"name":"KC_E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e","modifiers":{"optional":["caps_lock"]}},"to":[{"key_code":"d"},{"key_code":"e"},{"set_variable":{"name":"KC_E","value":1}},{"set_variable":{"name":"USC","value":1}},{"set_variable":{"name":"LKS","value":2}}],"to_after_key_up":[{"set_variable":{"name":"KC_E","value":0}},{"set_variable":{"name":"USC","value":0}}],"type":"basic"},</v>
      </c>
      <c r="M195" s="101" t="str">
        <f t="shared" si="120"/>
        <v>{"conditions":[{"type":"variable_unless","name":"LKS","value":2},{"type":"variable_unless","name":"USC","value":0},{"type":"variable_unless","name":"KC_E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e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E","value":0},{"input_sources":[{"language":"ja"}],"type":"input_source_if"},{"input_sources":[{"input_mode_id":"Roman$"}],"type":"input_source_unless"}],"from":{"key_code":"j","modifiers":{"optional":["caps_lock"]}},"to":[{"key_code":"d"},{"key_code":"e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N195" s="101" t="str">
        <f t="shared" si="121"/>
        <v/>
      </c>
      <c r="O195" s="101" t="str">
        <f t="shared" si="122"/>
        <v/>
      </c>
      <c r="P195" s="101" t="str">
        <f t="shared" si="123"/>
        <v/>
      </c>
      <c r="Q195" s="101" t="str">
        <f t="shared" si="124"/>
        <v/>
      </c>
      <c r="R195" s="101" t="str">
        <f t="shared" si="125"/>
        <v/>
      </c>
      <c r="S195" s="101" t="str">
        <f t="shared" si="126"/>
        <v/>
      </c>
      <c r="T195" s="101" t="str">
        <f t="shared" si="127"/>
        <v/>
      </c>
      <c r="U195" s="329"/>
      <c r="V195" s="107" t="str">
        <f t="shared" si="128"/>
        <v/>
      </c>
      <c r="W195" s="101" t="str">
        <f t="shared" si="129"/>
        <v/>
      </c>
      <c r="X195" s="101" t="str">
        <f t="shared" si="130"/>
        <v/>
      </c>
      <c r="Y195" s="108" t="str">
        <f>IF(AND($AT195&lt;&gt;"",$AB195=1),_xlfn.CONCAT(Y$3,PROPER(_xlfn.XLOOKUP($AZ195,入力キー,入力コード)),IF(OR($BK195="",$BK195=$BI195),_xlfn.CONCAT(Y$4,IF($AZ195=_xlfn.XLOOKUP($AZ195,仮想キートップ,入力キー),Y$7,Y$10),_xlfn.XLOOKUP($AZ195,仮想キートップ,入力コード),Y$13,$BI195,Y$14,_xlfn.XLOOKUP($AZ195,仮想キートップ,キー位置),Y$15,_xlfn.XLOOKUP($AZ195,仮想キートップ,キー位置),Y$17,IF($AZ195=_xlfn.XLOOKUP($AZ195,仮想キートップ,入力キー),Y$12,Y$11),_xlfn.XLOOKUP($AZ195,仮想キートップ,入力コード),Y$13,$BI195,Y$14,_xlfn.XLOOKUP($AZ195,仮想キートップ,キー位置),Y$16,_xlfn.XLOOKUP($AZ195,仮想キートップ,キー位置),IF(COUNTA($AT195:$AT$352)&gt;1,Y$17,Y$18)),_xlfn.CONCAT(Y$4,Y$6,IF($AZ195=_xlfn.XLOOKUP($AZ195,仮想キートップ,入力キー),Y$7,Y$10),_xlfn.XLOOKUP($AZ195,仮想キートップ,入力コード),Y$13,$BI195,Y$14,_xlfn.XLOOKUP($AZ195,仮想キートップ,キー位置),Y$15,_xlfn.XLOOKUP($AZ195,仮想キートップ,キー位置),Y$17,IF($AZ195=_xlfn.XLOOKUP($AZ195,仮想キートップ,入力キー),Y$8,Y$9),_xlfn.XLOOKUP($AZ195,仮想キートップ,入力コード),Y$13,$BI195,Y$14,_xlfn.XLOOKUP($AZ195,仮想キートップ,キー位置),Y$16,_xlfn.XLOOKUP($AZ195,仮想キートップ,キー位置),Y$17,Y$5,IF($AZ195=_xlfn.XLOOKUP($AZ195,仮想キートップ,入力キー),Y$7,Y$10),_xlfn.XLOOKUP($AZ195,仮想キートップ,入力コード),Y$13,$BK195,Y$14,_xlfn.XLOOKUP($AZ195,仮想キートップ,キー位置),Y$15,_xlfn.XLOOKUP($AZ195,仮想キートップ,キー位置),Y$17,IF($AZ195=_xlfn.XLOOKUP($AZ195,仮想キートップ,入力キー),Y$12,Y$11),_xlfn.XLOOKUP($AZ195,仮想キートップ,入力コード),Y$13,$BK195,Y$14,_xlfn.XLOOKUP($AZ195,仮想キートップ,キー位置),Y$16,_xlfn.XLOOKUP($AZ195,仮想キートップ,キー位置),IF(COUNTA($AT195:$AT$352)&gt;1,Y$17,Y$18)))),"")</f>
        <v/>
      </c>
      <c r="Z195" s="325"/>
      <c r="AB195" s="28">
        <f t="shared" si="96"/>
        <v>2</v>
      </c>
      <c r="AC195" s="27" t="str">
        <f t="shared" si="97"/>
        <v>A</v>
      </c>
      <c r="AD195" s="27">
        <f t="shared" si="98"/>
        <v>1</v>
      </c>
      <c r="AE195" s="27">
        <f t="shared" si="99"/>
        <v>0</v>
      </c>
      <c r="AF195" s="34">
        <f t="shared" si="100"/>
        <v>2147516416</v>
      </c>
      <c r="AG195" s="203">
        <f t="shared" si="101"/>
        <v>1</v>
      </c>
      <c r="AH195" s="90"/>
      <c r="AI195" s="466" t="str">
        <f t="shared" si="102"/>
        <v/>
      </c>
      <c r="AJ195" s="57" t="str">
        <f t="shared" si="103"/>
        <v/>
      </c>
      <c r="AK195" s="58">
        <f t="shared" si="104"/>
        <v>0</v>
      </c>
      <c r="AL195" s="56" t="str">
        <f t="shared" si="105"/>
        <v/>
      </c>
      <c r="AM195" s="57" t="str">
        <f t="shared" si="106"/>
        <v/>
      </c>
      <c r="AN195" s="55">
        <f t="shared" si="107"/>
        <v>0</v>
      </c>
      <c r="AO195" s="466" t="str">
        <f t="shared" si="108"/>
        <v/>
      </c>
      <c r="AP195" s="57" t="str">
        <f t="shared" si="109"/>
        <v/>
      </c>
      <c r="AQ195" s="58">
        <f t="shared" si="110"/>
        <v>0</v>
      </c>
      <c r="AR195" s="90"/>
      <c r="AS195" s="131">
        <v>210</v>
      </c>
      <c r="AT195" s="2"/>
      <c r="AU195" s="389"/>
      <c r="AV195" s="389"/>
      <c r="AW195" s="13"/>
      <c r="AX195" s="4" t="s">
        <v>296</v>
      </c>
      <c r="AY195" s="16"/>
      <c r="AZ195" s="16" t="s">
        <v>51</v>
      </c>
      <c r="BA195" s="16" t="s">
        <v>27</v>
      </c>
      <c r="BB195" s="115"/>
      <c r="BC195" s="26" t="s">
        <v>435</v>
      </c>
      <c r="BD195" s="6"/>
      <c r="BE195" s="7"/>
      <c r="BF195" s="15"/>
      <c r="BG195" s="140" t="str">
        <f t="shared" si="111"/>
        <v>{"key_code":"d"},{"key_code":"e"}</v>
      </c>
      <c r="BH195" s="98"/>
      <c r="BI195" s="140" t="str">
        <f t="shared" si="112"/>
        <v>{"key_code":"d"},{"key_code":"e"}</v>
      </c>
      <c r="BJ195" s="370"/>
      <c r="BK195" s="371"/>
    </row>
    <row r="196" spans="1:63" ht="21">
      <c r="A196" s="328"/>
      <c r="B196" s="329"/>
      <c r="C196" s="338"/>
      <c r="D196" s="339"/>
      <c r="E196" s="334"/>
      <c r="F196" s="233" t="str">
        <f t="shared" si="113"/>
        <v/>
      </c>
      <c r="G196" s="101" t="str">
        <f t="shared" si="114"/>
        <v/>
      </c>
      <c r="H196" s="101" t="str">
        <f t="shared" si="115"/>
        <v/>
      </c>
      <c r="I196" s="101" t="str">
        <f t="shared" si="116"/>
        <v/>
      </c>
      <c r="J196" s="101" t="str">
        <f t="shared" si="117"/>
        <v/>
      </c>
      <c r="K196" s="101" t="str">
        <f t="shared" si="118"/>
        <v/>
      </c>
      <c r="L196" s="101" t="str">
        <f t="shared" si="119"/>
        <v>{"description":"右濁 &amp; し → じ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r","modifiers":{"optional":["caps_lock"]}},"to":[{"key_code":"delete_or_backspace"},{"key_code":"z"},{"key_code":"i"},{"set_variable":{"name":"KC_R","value":1}},{"set_variable":{"name":"USC","value":1}},{"set_variable":{"name":"LKS","value":2}}],"to_after_key_up":[{"set_variable":{"name":"KC_R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r","modifiers":{"optional":["caps_lock"]}},"to":[{"key_code":"z"},{"key_code":"i"},{"set_variable":{"name":"KC_R","value":1}},{"set_variable":{"name":"USC","value":1}},{"set_variable":{"name":"LKS","value":2}}],"to_after_key_up":[{"set_variable":{"name":"KC_R","value":0}},{"set_variable":{"name":"USC","value":0}}],"type":"basic"},</v>
      </c>
      <c r="M196" s="101" t="str">
        <f t="shared" si="120"/>
        <v>{"conditions":[{"type":"variable_unless","name":"LKS","value":2},{"type":"variable_unless","name":"USC","value":0},{"type":"variable_unless","name":"KC_R","value":0},{"input_sources":[{"language":"ja"}],"type":"input_source_if"},{"input_sources":[{"input_mode_id":"Roman$"}],"type":"input_source_unless"}],"from":{"key_code":"j","modifiers":{"optional":["caps_lock"]}},"to":[{"key_code":"delete_or_backspace"},{"key_code":"z"},{"key_code":"i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R","value":0},{"input_sources":[{"language":"ja"}],"type":"input_source_if"},{"input_sources":[{"input_mode_id":"Roman$"}],"type":"input_source_unless"}],"from":{"key_code":"j","modifiers":{"optional":["caps_lock"]}},"to":[{"key_code":"z"},{"key_code":"i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N196" s="101" t="str">
        <f t="shared" si="121"/>
        <v/>
      </c>
      <c r="O196" s="101" t="str">
        <f t="shared" si="122"/>
        <v/>
      </c>
      <c r="P196" s="101" t="str">
        <f t="shared" si="123"/>
        <v/>
      </c>
      <c r="Q196" s="101" t="str">
        <f t="shared" si="124"/>
        <v/>
      </c>
      <c r="R196" s="101" t="str">
        <f t="shared" si="125"/>
        <v/>
      </c>
      <c r="S196" s="101" t="str">
        <f t="shared" si="126"/>
        <v/>
      </c>
      <c r="T196" s="101" t="str">
        <f t="shared" si="127"/>
        <v/>
      </c>
      <c r="U196" s="329"/>
      <c r="V196" s="107" t="str">
        <f t="shared" si="128"/>
        <v/>
      </c>
      <c r="W196" s="101" t="str">
        <f t="shared" si="129"/>
        <v/>
      </c>
      <c r="X196" s="101" t="str">
        <f t="shared" si="130"/>
        <v/>
      </c>
      <c r="Y196" s="108" t="str">
        <f>IF(AND($AT196&lt;&gt;"",$AB196=1),_xlfn.CONCAT(Y$3,PROPER(_xlfn.XLOOKUP($AZ196,入力キー,入力コード)),IF(OR($BK196="",$BK196=$BI196),_xlfn.CONCAT(Y$4,IF($AZ196=_xlfn.XLOOKUP($AZ196,仮想キートップ,入力キー),Y$7,Y$10),_xlfn.XLOOKUP($AZ196,仮想キートップ,入力コード),Y$13,$BI196,Y$14,_xlfn.XLOOKUP($AZ196,仮想キートップ,キー位置),Y$15,_xlfn.XLOOKUP($AZ196,仮想キートップ,キー位置),Y$17,IF($AZ196=_xlfn.XLOOKUP($AZ196,仮想キートップ,入力キー),Y$12,Y$11),_xlfn.XLOOKUP($AZ196,仮想キートップ,入力コード),Y$13,$BI196,Y$14,_xlfn.XLOOKUP($AZ196,仮想キートップ,キー位置),Y$16,_xlfn.XLOOKUP($AZ196,仮想キートップ,キー位置),IF(COUNTA($AT196:$AT$352)&gt;1,Y$17,Y$18)),_xlfn.CONCAT(Y$4,Y$6,IF($AZ196=_xlfn.XLOOKUP($AZ196,仮想キートップ,入力キー),Y$7,Y$10),_xlfn.XLOOKUP($AZ196,仮想キートップ,入力コード),Y$13,$BI196,Y$14,_xlfn.XLOOKUP($AZ196,仮想キートップ,キー位置),Y$15,_xlfn.XLOOKUP($AZ196,仮想キートップ,キー位置),Y$17,IF($AZ196=_xlfn.XLOOKUP($AZ196,仮想キートップ,入力キー),Y$8,Y$9),_xlfn.XLOOKUP($AZ196,仮想キートップ,入力コード),Y$13,$BI196,Y$14,_xlfn.XLOOKUP($AZ196,仮想キートップ,キー位置),Y$16,_xlfn.XLOOKUP($AZ196,仮想キートップ,キー位置),Y$17,Y$5,IF($AZ196=_xlfn.XLOOKUP($AZ196,仮想キートップ,入力キー),Y$7,Y$10),_xlfn.XLOOKUP($AZ196,仮想キートップ,入力コード),Y$13,$BK196,Y$14,_xlfn.XLOOKUP($AZ196,仮想キートップ,キー位置),Y$15,_xlfn.XLOOKUP($AZ196,仮想キートップ,キー位置),Y$17,IF($AZ196=_xlfn.XLOOKUP($AZ196,仮想キートップ,入力キー),Y$12,Y$11),_xlfn.XLOOKUP($AZ196,仮想キートップ,入力コード),Y$13,$BK196,Y$14,_xlfn.XLOOKUP($AZ196,仮想キートップ,キー位置),Y$16,_xlfn.XLOOKUP($AZ196,仮想キートップ,キー位置),IF(COUNTA($AT196:$AT$352)&gt;1,Y$17,Y$18)))),"")</f>
        <v/>
      </c>
      <c r="Z196" s="325"/>
      <c r="AB196" s="28">
        <f t="shared" si="96"/>
        <v>2</v>
      </c>
      <c r="AC196" s="27" t="str">
        <f t="shared" si="97"/>
        <v>A</v>
      </c>
      <c r="AD196" s="27">
        <f t="shared" si="98"/>
        <v>1</v>
      </c>
      <c r="AE196" s="27">
        <f t="shared" si="99"/>
        <v>0</v>
      </c>
      <c r="AF196" s="34">
        <f t="shared" si="100"/>
        <v>2147549184</v>
      </c>
      <c r="AG196" s="203">
        <f t="shared" si="101"/>
        <v>1</v>
      </c>
      <c r="AH196" s="90"/>
      <c r="AI196" s="466" t="str">
        <f t="shared" si="102"/>
        <v/>
      </c>
      <c r="AJ196" s="57" t="str">
        <f t="shared" si="103"/>
        <v/>
      </c>
      <c r="AK196" s="58">
        <f t="shared" si="104"/>
        <v>0</v>
      </c>
      <c r="AL196" s="56" t="str">
        <f t="shared" si="105"/>
        <v/>
      </c>
      <c r="AM196" s="57" t="str">
        <f t="shared" si="106"/>
        <v/>
      </c>
      <c r="AN196" s="55">
        <f t="shared" si="107"/>
        <v>0</v>
      </c>
      <c r="AO196" s="466" t="str">
        <f t="shared" si="108"/>
        <v/>
      </c>
      <c r="AP196" s="57" t="str">
        <f t="shared" si="109"/>
        <v/>
      </c>
      <c r="AQ196" s="58">
        <f t="shared" si="110"/>
        <v>0</v>
      </c>
      <c r="AR196" s="90"/>
      <c r="AS196" s="131">
        <v>211</v>
      </c>
      <c r="AT196" s="2"/>
      <c r="AU196" s="389"/>
      <c r="AV196" s="389"/>
      <c r="AW196" s="13"/>
      <c r="AX196" s="4" t="s">
        <v>296</v>
      </c>
      <c r="AY196" s="16"/>
      <c r="AZ196" s="16" t="s">
        <v>51</v>
      </c>
      <c r="BA196" s="16" t="s">
        <v>29</v>
      </c>
      <c r="BB196" s="115"/>
      <c r="BC196" s="26" t="s">
        <v>436</v>
      </c>
      <c r="BD196" s="6"/>
      <c r="BE196" s="7"/>
      <c r="BF196" s="15"/>
      <c r="BG196" s="140" t="str">
        <f t="shared" si="111"/>
        <v>{"key_code":"z"},{"key_code":"i"}</v>
      </c>
      <c r="BH196" s="98"/>
      <c r="BI196" s="140" t="str">
        <f t="shared" si="112"/>
        <v>{"key_code":"z"},{"key_code":"i"}</v>
      </c>
      <c r="BJ196" s="370"/>
      <c r="BK196" s="371"/>
    </row>
    <row r="197" spans="1:63" ht="21">
      <c r="A197" s="328"/>
      <c r="B197" s="329"/>
      <c r="C197" s="338"/>
      <c r="D197" s="339"/>
      <c r="E197" s="334"/>
      <c r="F197" s="233" t="str">
        <f t="shared" si="113"/>
        <v/>
      </c>
      <c r="G197" s="101" t="str">
        <f t="shared" si="114"/>
        <v/>
      </c>
      <c r="H197" s="101" t="str">
        <f t="shared" si="115"/>
        <v/>
      </c>
      <c r="I197" s="101" t="str">
        <f t="shared" si="116"/>
        <v/>
      </c>
      <c r="J197" s="101" t="str">
        <f t="shared" si="117"/>
        <v/>
      </c>
      <c r="K197" s="101" t="str">
        <f t="shared" si="118"/>
        <v/>
      </c>
      <c r="L197" s="101" t="str">
        <f t="shared" si="119"/>
        <v>{"description":"右濁 &amp; せ → ぜ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a","modifiers":{"optional":["caps_lock"]}},"to":[{"key_code":"delete_or_backspace"},{"key_code":"z"},{"key_code":"e"},{"set_variable":{"name":"KC_A","value":1}},{"set_variable":{"name":"USC","value":1}},{"set_variable":{"name":"LKS","value":2}}],"to_after_key_up":[{"set_variable":{"name":"KC_A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a","modifiers":{"optional":["caps_lock"]}},"to":[{"key_code":"z"},{"key_code":"e"},{"set_variable":{"name":"KC_A","value":1}},{"set_variable":{"name":"USC","value":1}},{"set_variable":{"name":"LKS","value":2}}],"to_after_key_up":[{"set_variable":{"name":"KC_A","value":0}},{"set_variable":{"name":"USC","value":0}}],"type":"basic"},</v>
      </c>
      <c r="M197" s="101" t="str">
        <f t="shared" si="120"/>
        <v>{"conditions":[{"type":"variable_unless","name":"LKS","value":2},{"type":"variable_unless","name":"USC","value":0},{"type":"variable_unless","name":"KC_A","value":0},{"input_sources":[{"language":"ja"}],"type":"input_source_if"},{"input_sources":[{"input_mode_id":"Roman$"}],"type":"input_source_unless"}],"from":{"key_code":"j","modifiers":{"optional":["caps_lock"]}},"to":[{"key_code":"delete_or_backspace"},{"key_code":"z"},{"key_code":"e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A","value":0},{"input_sources":[{"language":"ja"}],"type":"input_source_if"},{"input_sources":[{"input_mode_id":"Roman$"}],"type":"input_source_unless"}],"from":{"key_code":"j","modifiers":{"optional":["caps_lock"]}},"to":[{"key_code":"z"},{"key_code":"e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N197" s="101" t="str">
        <f t="shared" si="121"/>
        <v/>
      </c>
      <c r="O197" s="101" t="str">
        <f t="shared" si="122"/>
        <v/>
      </c>
      <c r="P197" s="101" t="str">
        <f t="shared" si="123"/>
        <v/>
      </c>
      <c r="Q197" s="101" t="str">
        <f t="shared" si="124"/>
        <v/>
      </c>
      <c r="R197" s="101" t="str">
        <f t="shared" si="125"/>
        <v/>
      </c>
      <c r="S197" s="101" t="str">
        <f t="shared" si="126"/>
        <v/>
      </c>
      <c r="T197" s="101" t="str">
        <f t="shared" si="127"/>
        <v/>
      </c>
      <c r="U197" s="329"/>
      <c r="V197" s="107" t="str">
        <f t="shared" si="128"/>
        <v/>
      </c>
      <c r="W197" s="101" t="str">
        <f t="shared" si="129"/>
        <v/>
      </c>
      <c r="X197" s="101" t="str">
        <f t="shared" si="130"/>
        <v/>
      </c>
      <c r="Y197" s="108" t="str">
        <f>IF(AND($AT197&lt;&gt;"",$AB197=1),_xlfn.CONCAT(Y$3,PROPER(_xlfn.XLOOKUP($AZ197,入力キー,入力コード)),IF(OR($BK197="",$BK197=$BI197),_xlfn.CONCAT(Y$4,IF($AZ197=_xlfn.XLOOKUP($AZ197,仮想キートップ,入力キー),Y$7,Y$10),_xlfn.XLOOKUP($AZ197,仮想キートップ,入力コード),Y$13,$BI197,Y$14,_xlfn.XLOOKUP($AZ197,仮想キートップ,キー位置),Y$15,_xlfn.XLOOKUP($AZ197,仮想キートップ,キー位置),Y$17,IF($AZ197=_xlfn.XLOOKUP($AZ197,仮想キートップ,入力キー),Y$12,Y$11),_xlfn.XLOOKUP($AZ197,仮想キートップ,入力コード),Y$13,$BI197,Y$14,_xlfn.XLOOKUP($AZ197,仮想キートップ,キー位置),Y$16,_xlfn.XLOOKUP($AZ197,仮想キートップ,キー位置),IF(COUNTA($AT197:$AT$352)&gt;1,Y$17,Y$18)),_xlfn.CONCAT(Y$4,Y$6,IF($AZ197=_xlfn.XLOOKUP($AZ197,仮想キートップ,入力キー),Y$7,Y$10),_xlfn.XLOOKUP($AZ197,仮想キートップ,入力コード),Y$13,$BI197,Y$14,_xlfn.XLOOKUP($AZ197,仮想キートップ,キー位置),Y$15,_xlfn.XLOOKUP($AZ197,仮想キートップ,キー位置),Y$17,IF($AZ197=_xlfn.XLOOKUP($AZ197,仮想キートップ,入力キー),Y$8,Y$9),_xlfn.XLOOKUP($AZ197,仮想キートップ,入力コード),Y$13,$BI197,Y$14,_xlfn.XLOOKUP($AZ197,仮想キートップ,キー位置),Y$16,_xlfn.XLOOKUP($AZ197,仮想キートップ,キー位置),Y$17,Y$5,IF($AZ197=_xlfn.XLOOKUP($AZ197,仮想キートップ,入力キー),Y$7,Y$10),_xlfn.XLOOKUP($AZ197,仮想キートップ,入力コード),Y$13,$BK197,Y$14,_xlfn.XLOOKUP($AZ197,仮想キートップ,キー位置),Y$15,_xlfn.XLOOKUP($AZ197,仮想キートップ,キー位置),Y$17,IF($AZ197=_xlfn.XLOOKUP($AZ197,仮想キートップ,入力キー),Y$12,Y$11),_xlfn.XLOOKUP($AZ197,仮想キートップ,入力コード),Y$13,$BK197,Y$14,_xlfn.XLOOKUP($AZ197,仮想キートップ,キー位置),Y$16,_xlfn.XLOOKUP($AZ197,仮想キートップ,キー位置),IF(COUNTA($AT197:$AT$352)&gt;1,Y$17,Y$18)))),"")</f>
        <v/>
      </c>
      <c r="Z197" s="325"/>
      <c r="AB197" s="28">
        <f t="shared" si="96"/>
        <v>2</v>
      </c>
      <c r="AC197" s="27" t="str">
        <f t="shared" si="97"/>
        <v>A</v>
      </c>
      <c r="AD197" s="27">
        <f t="shared" si="98"/>
        <v>1</v>
      </c>
      <c r="AE197" s="27">
        <f t="shared" si="99"/>
        <v>0</v>
      </c>
      <c r="AF197" s="34">
        <f t="shared" si="100"/>
        <v>2181038080</v>
      </c>
      <c r="AG197" s="203">
        <f t="shared" si="101"/>
        <v>1</v>
      </c>
      <c r="AH197" s="90"/>
      <c r="AI197" s="466" t="str">
        <f t="shared" si="102"/>
        <v/>
      </c>
      <c r="AJ197" s="57" t="str">
        <f t="shared" si="103"/>
        <v/>
      </c>
      <c r="AK197" s="58">
        <f t="shared" si="104"/>
        <v>0</v>
      </c>
      <c r="AL197" s="56" t="str">
        <f t="shared" si="105"/>
        <v/>
      </c>
      <c r="AM197" s="57" t="str">
        <f t="shared" si="106"/>
        <v/>
      </c>
      <c r="AN197" s="55">
        <f t="shared" si="107"/>
        <v>0</v>
      </c>
      <c r="AO197" s="466" t="str">
        <f t="shared" si="108"/>
        <v/>
      </c>
      <c r="AP197" s="57" t="str">
        <f t="shared" si="109"/>
        <v/>
      </c>
      <c r="AQ197" s="58">
        <f t="shared" si="110"/>
        <v>0</v>
      </c>
      <c r="AR197" s="90"/>
      <c r="AS197" s="131">
        <v>212</v>
      </c>
      <c r="AT197" s="2"/>
      <c r="AU197" s="389"/>
      <c r="AV197" s="389"/>
      <c r="AW197" s="13"/>
      <c r="AX197" s="4" t="s">
        <v>296</v>
      </c>
      <c r="AY197" s="16"/>
      <c r="AZ197" s="16" t="s">
        <v>51</v>
      </c>
      <c r="BA197" s="16" t="s">
        <v>44</v>
      </c>
      <c r="BB197" s="115"/>
      <c r="BC197" s="26" t="s">
        <v>437</v>
      </c>
      <c r="BD197" s="6"/>
      <c r="BE197" s="7"/>
      <c r="BF197" s="15"/>
      <c r="BG197" s="140" t="str">
        <f t="shared" si="111"/>
        <v>{"key_code":"z"},{"key_code":"e"}</v>
      </c>
      <c r="BH197" s="98"/>
      <c r="BI197" s="140" t="str">
        <f t="shared" si="112"/>
        <v>{"key_code":"z"},{"key_code":"e"}</v>
      </c>
      <c r="BJ197" s="370"/>
      <c r="BK197" s="371"/>
    </row>
    <row r="198" spans="1:63" ht="21">
      <c r="A198" s="328"/>
      <c r="B198" s="329"/>
      <c r="C198" s="338"/>
      <c r="D198" s="339"/>
      <c r="E198" s="334"/>
      <c r="F198" s="233" t="str">
        <f t="shared" si="113"/>
        <v/>
      </c>
      <c r="G198" s="101" t="str">
        <f t="shared" si="114"/>
        <v/>
      </c>
      <c r="H198" s="101" t="str">
        <f t="shared" si="115"/>
        <v/>
      </c>
      <c r="I198" s="101" t="str">
        <f t="shared" si="116"/>
        <v/>
      </c>
      <c r="J198" s="101" t="str">
        <f t="shared" si="117"/>
        <v/>
      </c>
      <c r="K198" s="101" t="str">
        <f t="shared" si="118"/>
        <v/>
      </c>
      <c r="L198" s="101" t="str">
        <f t="shared" si="119"/>
        <v>{"description":"右濁 &amp; き → ぎ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w","modifiers":{"optional":["caps_lock"]}},"to":[{"key_code":"delete_or_backspace"},{"key_code":"g"},{"key_code":"i"},{"set_variable":{"name":"KC_W","value":1}},{"set_variable":{"name":"USC","value":1}},{"set_variable":{"name":"LKS","value":2}}],"to_after_key_up":[{"set_variable":{"name":"KC_W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w","modifiers":{"optional":["caps_lock"]}},"to":[{"key_code":"g"},{"key_code":"i"},{"set_variable":{"name":"KC_W","value":1}},{"set_variable":{"name":"USC","value":1}},{"set_variable":{"name":"LKS","value":2}}],"to_after_key_up":[{"set_variable":{"name":"KC_W","value":0}},{"set_variable":{"name":"USC","value":0}}],"type":"basic"},</v>
      </c>
      <c r="M198" s="101" t="str">
        <f t="shared" si="120"/>
        <v>{"conditions":[{"type":"variable_unless","name":"LKS","value":2},{"type":"variable_unless","name":"USC","value":0},{"type":"variable_unless","name":"KC_W","value":0},{"input_sources":[{"language":"ja"}],"type":"input_source_if"},{"input_sources":[{"input_mode_id":"Roman$"}],"type":"input_source_unless"}],"from":{"key_code":"j","modifiers":{"optional":["caps_lock"]}},"to":[{"key_code":"delete_or_backspace"},{"key_code":"g"},{"key_code":"i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W","value":0},{"input_sources":[{"language":"ja"}],"type":"input_source_if"},{"input_sources":[{"input_mode_id":"Roman$"}],"type":"input_source_unless"}],"from":{"key_code":"j","modifiers":{"optional":["caps_lock"]}},"to":[{"key_code":"g"},{"key_code":"i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N198" s="101" t="str">
        <f t="shared" si="121"/>
        <v/>
      </c>
      <c r="O198" s="101" t="str">
        <f t="shared" si="122"/>
        <v/>
      </c>
      <c r="P198" s="101" t="str">
        <f t="shared" si="123"/>
        <v/>
      </c>
      <c r="Q198" s="101" t="str">
        <f t="shared" si="124"/>
        <v/>
      </c>
      <c r="R198" s="101" t="str">
        <f t="shared" si="125"/>
        <v/>
      </c>
      <c r="S198" s="101" t="str">
        <f t="shared" si="126"/>
        <v/>
      </c>
      <c r="T198" s="101" t="str">
        <f t="shared" si="127"/>
        <v/>
      </c>
      <c r="U198" s="329"/>
      <c r="V198" s="107" t="str">
        <f t="shared" si="128"/>
        <v/>
      </c>
      <c r="W198" s="101" t="str">
        <f t="shared" si="129"/>
        <v/>
      </c>
      <c r="X198" s="101" t="str">
        <f t="shared" si="130"/>
        <v/>
      </c>
      <c r="Y198" s="108" t="str">
        <f>IF(AND($AT198&lt;&gt;"",$AB198=1),_xlfn.CONCAT(Y$3,PROPER(_xlfn.XLOOKUP($AZ198,入力キー,入力コード)),IF(OR($BK198="",$BK198=$BI198),_xlfn.CONCAT(Y$4,IF($AZ198=_xlfn.XLOOKUP($AZ198,仮想キートップ,入力キー),Y$7,Y$10),_xlfn.XLOOKUP($AZ198,仮想キートップ,入力コード),Y$13,$BI198,Y$14,_xlfn.XLOOKUP($AZ198,仮想キートップ,キー位置),Y$15,_xlfn.XLOOKUP($AZ198,仮想キートップ,キー位置),Y$17,IF($AZ198=_xlfn.XLOOKUP($AZ198,仮想キートップ,入力キー),Y$12,Y$11),_xlfn.XLOOKUP($AZ198,仮想キートップ,入力コード),Y$13,$BI198,Y$14,_xlfn.XLOOKUP($AZ198,仮想キートップ,キー位置),Y$16,_xlfn.XLOOKUP($AZ198,仮想キートップ,キー位置),IF(COUNTA($AT198:$AT$352)&gt;1,Y$17,Y$18)),_xlfn.CONCAT(Y$4,Y$6,IF($AZ198=_xlfn.XLOOKUP($AZ198,仮想キートップ,入力キー),Y$7,Y$10),_xlfn.XLOOKUP($AZ198,仮想キートップ,入力コード),Y$13,$BI198,Y$14,_xlfn.XLOOKUP($AZ198,仮想キートップ,キー位置),Y$15,_xlfn.XLOOKUP($AZ198,仮想キートップ,キー位置),Y$17,IF($AZ198=_xlfn.XLOOKUP($AZ198,仮想キートップ,入力キー),Y$8,Y$9),_xlfn.XLOOKUP($AZ198,仮想キートップ,入力コード),Y$13,$BI198,Y$14,_xlfn.XLOOKUP($AZ198,仮想キートップ,キー位置),Y$16,_xlfn.XLOOKUP($AZ198,仮想キートップ,キー位置),Y$17,Y$5,IF($AZ198=_xlfn.XLOOKUP($AZ198,仮想キートップ,入力キー),Y$7,Y$10),_xlfn.XLOOKUP($AZ198,仮想キートップ,入力コード),Y$13,$BK198,Y$14,_xlfn.XLOOKUP($AZ198,仮想キートップ,キー位置),Y$15,_xlfn.XLOOKUP($AZ198,仮想キートップ,キー位置),Y$17,IF($AZ198=_xlfn.XLOOKUP($AZ198,仮想キートップ,入力キー),Y$12,Y$11),_xlfn.XLOOKUP($AZ198,仮想キートップ,入力コード),Y$13,$BK198,Y$14,_xlfn.XLOOKUP($AZ198,仮想キートップ,キー位置),Y$16,_xlfn.XLOOKUP($AZ198,仮想キートップ,キー位置),IF(COUNTA($AT198:$AT$352)&gt;1,Y$17,Y$18)))),"")</f>
        <v/>
      </c>
      <c r="Z198" s="325"/>
      <c r="AB198" s="28">
        <f t="shared" si="96"/>
        <v>2</v>
      </c>
      <c r="AC198" s="27" t="str">
        <f t="shared" si="97"/>
        <v>A</v>
      </c>
      <c r="AD198" s="27">
        <f t="shared" si="98"/>
        <v>1</v>
      </c>
      <c r="AE198" s="27">
        <f t="shared" si="99"/>
        <v>0</v>
      </c>
      <c r="AF198" s="34">
        <f t="shared" si="100"/>
        <v>2147500032</v>
      </c>
      <c r="AG198" s="203">
        <f t="shared" si="101"/>
        <v>1</v>
      </c>
      <c r="AH198" s="90"/>
      <c r="AI198" s="466" t="str">
        <f t="shared" si="102"/>
        <v/>
      </c>
      <c r="AJ198" s="57" t="str">
        <f t="shared" si="103"/>
        <v/>
      </c>
      <c r="AK198" s="58">
        <f t="shared" si="104"/>
        <v>0</v>
      </c>
      <c r="AL198" s="56" t="str">
        <f t="shared" si="105"/>
        <v/>
      </c>
      <c r="AM198" s="57" t="str">
        <f t="shared" si="106"/>
        <v/>
      </c>
      <c r="AN198" s="55">
        <f t="shared" si="107"/>
        <v>0</v>
      </c>
      <c r="AO198" s="466" t="str">
        <f t="shared" si="108"/>
        <v/>
      </c>
      <c r="AP198" s="57" t="str">
        <f t="shared" si="109"/>
        <v/>
      </c>
      <c r="AQ198" s="58">
        <f t="shared" si="110"/>
        <v>0</v>
      </c>
      <c r="AR198" s="90"/>
      <c r="AS198" s="131">
        <v>213</v>
      </c>
      <c r="AT198" s="2"/>
      <c r="AU198" s="389"/>
      <c r="AV198" s="389"/>
      <c r="AW198" s="13"/>
      <c r="AX198" s="4" t="s">
        <v>296</v>
      </c>
      <c r="AY198" s="16"/>
      <c r="AZ198" s="16" t="s">
        <v>51</v>
      </c>
      <c r="BA198" s="16" t="s">
        <v>25</v>
      </c>
      <c r="BB198" s="115"/>
      <c r="BC198" s="26" t="s">
        <v>438</v>
      </c>
      <c r="BD198" s="6"/>
      <c r="BE198" s="7"/>
      <c r="BF198" s="15"/>
      <c r="BG198" s="140" t="str">
        <f t="shared" si="111"/>
        <v>{"key_code":"g"},{"key_code":"i"}</v>
      </c>
      <c r="BH198" s="98"/>
      <c r="BI198" s="140" t="str">
        <f t="shared" si="112"/>
        <v>{"key_code":"g"},{"key_code":"i"}</v>
      </c>
      <c r="BJ198" s="370"/>
      <c r="BK198" s="371"/>
    </row>
    <row r="199" spans="1:63" ht="21">
      <c r="A199" s="328"/>
      <c r="B199" s="329"/>
      <c r="C199" s="338"/>
      <c r="D199" s="339"/>
      <c r="E199" s="334"/>
      <c r="F199" s="233" t="str">
        <f t="shared" si="113"/>
        <v/>
      </c>
      <c r="G199" s="101" t="str">
        <f t="shared" si="114"/>
        <v/>
      </c>
      <c r="H199" s="101" t="str">
        <f t="shared" si="115"/>
        <v/>
      </c>
      <c r="I199" s="101" t="str">
        <f t="shared" si="116"/>
        <v/>
      </c>
      <c r="J199" s="101" t="str">
        <f t="shared" si="117"/>
        <v/>
      </c>
      <c r="K199" s="101" t="str">
        <f t="shared" si="118"/>
        <v/>
      </c>
      <c r="L199" s="101" t="str">
        <f t="shared" si="119"/>
        <v>{"description":"右濁 &amp; と → ど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d","modifiers":{"optional":["caps_lock"]}},"to":[{"key_code":"delete_or_backspace"},{"key_code":"d"},{"key_code":"o"},{"set_variable":{"name":"KC_D","value":1}},{"set_variable":{"name":"USC","value":1}},{"set_variable":{"name":"LKS","value":2}}],"to_after_key_up":[{"set_variable":{"name":"KC_D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d","modifiers":{"optional":["caps_lock"]}},"to":[{"key_code":"d"},{"key_code":"o"},{"set_variable":{"name":"KC_D","value":1}},{"set_variable":{"name":"USC","value":1}},{"set_variable":{"name":"LKS","value":2}}],"to_after_key_up":[{"set_variable":{"name":"KC_D","value":0}},{"set_variable":{"name":"USC","value":0}}],"type":"basic"},</v>
      </c>
      <c r="M199" s="101" t="str">
        <f t="shared" si="120"/>
        <v>{"conditions":[{"type":"variable_unless","name":"LKS","value":2},{"type":"variable_unless","name":"USC","value":0},{"type":"variable_unless","name":"KC_D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o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D","value":0},{"input_sources":[{"language":"ja"}],"type":"input_source_if"},{"input_sources":[{"input_mode_id":"Roman$"}],"type":"input_source_unless"}],"from":{"key_code":"j","modifiers":{"optional":["caps_lock"]}},"to":[{"key_code":"d"},{"key_code":"o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N199" s="101" t="str">
        <f t="shared" si="121"/>
        <v/>
      </c>
      <c r="O199" s="101" t="str">
        <f t="shared" si="122"/>
        <v/>
      </c>
      <c r="P199" s="101" t="str">
        <f t="shared" si="123"/>
        <v/>
      </c>
      <c r="Q199" s="101" t="str">
        <f t="shared" si="124"/>
        <v/>
      </c>
      <c r="R199" s="101" t="str">
        <f t="shared" si="125"/>
        <v/>
      </c>
      <c r="S199" s="101" t="str">
        <f t="shared" si="126"/>
        <v/>
      </c>
      <c r="T199" s="101" t="str">
        <f t="shared" si="127"/>
        <v/>
      </c>
      <c r="U199" s="329"/>
      <c r="V199" s="107" t="str">
        <f t="shared" si="128"/>
        <v/>
      </c>
      <c r="W199" s="101" t="str">
        <f t="shared" si="129"/>
        <v/>
      </c>
      <c r="X199" s="101" t="str">
        <f t="shared" si="130"/>
        <v/>
      </c>
      <c r="Y199" s="108" t="str">
        <f>IF(AND($AT199&lt;&gt;"",$AB199=1),_xlfn.CONCAT(Y$3,PROPER(_xlfn.XLOOKUP($AZ199,入力キー,入力コード)),IF(OR($BK199="",$BK199=$BI199),_xlfn.CONCAT(Y$4,IF($AZ199=_xlfn.XLOOKUP($AZ199,仮想キートップ,入力キー),Y$7,Y$10),_xlfn.XLOOKUP($AZ199,仮想キートップ,入力コード),Y$13,$BI199,Y$14,_xlfn.XLOOKUP($AZ199,仮想キートップ,キー位置),Y$15,_xlfn.XLOOKUP($AZ199,仮想キートップ,キー位置),Y$17,IF($AZ199=_xlfn.XLOOKUP($AZ199,仮想キートップ,入力キー),Y$12,Y$11),_xlfn.XLOOKUP($AZ199,仮想キートップ,入力コード),Y$13,$BI199,Y$14,_xlfn.XLOOKUP($AZ199,仮想キートップ,キー位置),Y$16,_xlfn.XLOOKUP($AZ199,仮想キートップ,キー位置),IF(COUNTA($AT199:$AT$352)&gt;1,Y$17,Y$18)),_xlfn.CONCAT(Y$4,Y$6,IF($AZ199=_xlfn.XLOOKUP($AZ199,仮想キートップ,入力キー),Y$7,Y$10),_xlfn.XLOOKUP($AZ199,仮想キートップ,入力コード),Y$13,$BI199,Y$14,_xlfn.XLOOKUP($AZ199,仮想キートップ,キー位置),Y$15,_xlfn.XLOOKUP($AZ199,仮想キートップ,キー位置),Y$17,IF($AZ199=_xlfn.XLOOKUP($AZ199,仮想キートップ,入力キー),Y$8,Y$9),_xlfn.XLOOKUP($AZ199,仮想キートップ,入力コード),Y$13,$BI199,Y$14,_xlfn.XLOOKUP($AZ199,仮想キートップ,キー位置),Y$16,_xlfn.XLOOKUP($AZ199,仮想キートップ,キー位置),Y$17,Y$5,IF($AZ199=_xlfn.XLOOKUP($AZ199,仮想キートップ,入力キー),Y$7,Y$10),_xlfn.XLOOKUP($AZ199,仮想キートップ,入力コード),Y$13,$BK199,Y$14,_xlfn.XLOOKUP($AZ199,仮想キートップ,キー位置),Y$15,_xlfn.XLOOKUP($AZ199,仮想キートップ,キー位置),Y$17,IF($AZ199=_xlfn.XLOOKUP($AZ199,仮想キートップ,入力キー),Y$12,Y$11),_xlfn.XLOOKUP($AZ199,仮想キートップ,入力コード),Y$13,$BK199,Y$14,_xlfn.XLOOKUP($AZ199,仮想キートップ,キー位置),Y$16,_xlfn.XLOOKUP($AZ199,仮想キートップ,キー位置),IF(COUNTA($AT199:$AT$352)&gt;1,Y$17,Y$18)))),"")</f>
        <v/>
      </c>
      <c r="Z199" s="325"/>
      <c r="AB199" s="28">
        <f t="shared" si="96"/>
        <v>2</v>
      </c>
      <c r="AC199" s="27" t="str">
        <f t="shared" si="97"/>
        <v>A</v>
      </c>
      <c r="AD199" s="27">
        <f t="shared" si="98"/>
        <v>1</v>
      </c>
      <c r="AE199" s="27">
        <f t="shared" si="99"/>
        <v>0</v>
      </c>
      <c r="AF199" s="34">
        <f t="shared" si="100"/>
        <v>2281701376</v>
      </c>
      <c r="AG199" s="203">
        <f t="shared" si="101"/>
        <v>1</v>
      </c>
      <c r="AH199" s="90"/>
      <c r="AI199" s="466" t="str">
        <f t="shared" si="102"/>
        <v/>
      </c>
      <c r="AJ199" s="57" t="str">
        <f t="shared" si="103"/>
        <v/>
      </c>
      <c r="AK199" s="58">
        <f t="shared" si="104"/>
        <v>0</v>
      </c>
      <c r="AL199" s="56" t="str">
        <f t="shared" si="105"/>
        <v/>
      </c>
      <c r="AM199" s="57" t="str">
        <f t="shared" si="106"/>
        <v/>
      </c>
      <c r="AN199" s="55">
        <f t="shared" si="107"/>
        <v>0</v>
      </c>
      <c r="AO199" s="466" t="str">
        <f t="shared" si="108"/>
        <v/>
      </c>
      <c r="AP199" s="57" t="str">
        <f t="shared" si="109"/>
        <v/>
      </c>
      <c r="AQ199" s="58">
        <f t="shared" si="110"/>
        <v>0</v>
      </c>
      <c r="AR199" s="90"/>
      <c r="AS199" s="131">
        <v>214</v>
      </c>
      <c r="AT199" s="2"/>
      <c r="AU199" s="389"/>
      <c r="AV199" s="389"/>
      <c r="AW199" s="13"/>
      <c r="AX199" s="4" t="s">
        <v>296</v>
      </c>
      <c r="AY199" s="16"/>
      <c r="AZ199" s="16" t="s">
        <v>51</v>
      </c>
      <c r="BA199" s="16" t="s">
        <v>60</v>
      </c>
      <c r="BB199" s="115"/>
      <c r="BC199" s="26" t="s">
        <v>439</v>
      </c>
      <c r="BD199" s="6"/>
      <c r="BE199" s="7"/>
      <c r="BF199" s="15"/>
      <c r="BG199" s="140" t="str">
        <f t="shared" si="111"/>
        <v>{"key_code":"d"},{"key_code":"o"}</v>
      </c>
      <c r="BH199" s="98"/>
      <c r="BI199" s="140" t="str">
        <f t="shared" si="112"/>
        <v>{"key_code":"d"},{"key_code":"o"}</v>
      </c>
      <c r="BJ199" s="370"/>
      <c r="BK199" s="371"/>
    </row>
    <row r="200" spans="1:63" ht="21">
      <c r="A200" s="328"/>
      <c r="B200" s="329"/>
      <c r="C200" s="338"/>
      <c r="D200" s="339"/>
      <c r="E200" s="334"/>
      <c r="F200" s="233" t="str">
        <f t="shared" si="113"/>
        <v/>
      </c>
      <c r="G200" s="101" t="str">
        <f t="shared" si="114"/>
        <v/>
      </c>
      <c r="H200" s="101" t="str">
        <f t="shared" si="115"/>
        <v/>
      </c>
      <c r="I200" s="101" t="str">
        <f t="shared" si="116"/>
        <v/>
      </c>
      <c r="J200" s="101" t="str">
        <f t="shared" si="117"/>
        <v/>
      </c>
      <c r="K200" s="101" t="str">
        <f t="shared" si="118"/>
        <v/>
      </c>
      <c r="L200" s="101" t="str">
        <f t="shared" si="119"/>
        <v>{"description":"右濁 &amp; か → が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f","modifiers":{"optional":["caps_lock"]}},"to":[{"key_code":"delete_or_backspace"},{"key_code":"g"},{"key_code":"a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f","modifiers":{"optional":["caps_lock"]}},"to":[{"key_code":"g"},{"key_code":"a"},{"set_variable":{"name":"KC_F","value":1}},{"set_variable":{"name":"USC","value":1}},{"set_variable":{"name":"LKS","value":2}}],"to_after_key_up":[{"set_variable":{"name":"KC_F","value":0}},{"set_variable":{"name":"USC","value":0}}],"type":"basic"},</v>
      </c>
      <c r="M200" s="101" t="str">
        <f t="shared" si="120"/>
        <v>{"conditions":[{"type":"variable_unless","name":"LKS","value":2},{"type":"variable_unless","name":"USC","value":0},{"type":"variable_unless","name":"KC_F","value":0},{"input_sources":[{"language":"ja"}],"type":"input_source_if"},{"input_sources":[{"input_mode_id":"Roman$"}],"type":"input_source_unless"}],"from":{"key_code":"j","modifiers":{"optional":["caps_lock"]}},"to":[{"key_code":"delete_or_backspace"},{"key_code":"g"},{"key_code":"a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F","value":0},{"input_sources":[{"language":"ja"}],"type":"input_source_if"},{"input_sources":[{"input_mode_id":"Roman$"}],"type":"input_source_unless"}],"from":{"key_code":"j","modifiers":{"optional":["caps_lock"]}},"to":[{"key_code":"g"},{"key_code":"a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N200" s="101" t="str">
        <f t="shared" si="121"/>
        <v/>
      </c>
      <c r="O200" s="101" t="str">
        <f t="shared" si="122"/>
        <v/>
      </c>
      <c r="P200" s="101" t="str">
        <f t="shared" si="123"/>
        <v/>
      </c>
      <c r="Q200" s="101" t="str">
        <f t="shared" si="124"/>
        <v/>
      </c>
      <c r="R200" s="101" t="str">
        <f t="shared" si="125"/>
        <v/>
      </c>
      <c r="S200" s="101" t="str">
        <f t="shared" si="126"/>
        <v/>
      </c>
      <c r="T200" s="101" t="str">
        <f t="shared" si="127"/>
        <v/>
      </c>
      <c r="U200" s="329"/>
      <c r="V200" s="107" t="str">
        <f t="shared" si="128"/>
        <v/>
      </c>
      <c r="W200" s="101" t="str">
        <f t="shared" si="129"/>
        <v/>
      </c>
      <c r="X200" s="101" t="str">
        <f t="shared" si="130"/>
        <v/>
      </c>
      <c r="Y200" s="108" t="str">
        <f>IF(AND($AT200&lt;&gt;"",$AB200=1),_xlfn.CONCAT(Y$3,PROPER(_xlfn.XLOOKUP($AZ200,入力キー,入力コード)),IF(OR($BK200="",$BK200=$BI200),_xlfn.CONCAT(Y$4,IF($AZ200=_xlfn.XLOOKUP($AZ200,仮想キートップ,入力キー),Y$7,Y$10),_xlfn.XLOOKUP($AZ200,仮想キートップ,入力コード),Y$13,$BI200,Y$14,_xlfn.XLOOKUP($AZ200,仮想キートップ,キー位置),Y$15,_xlfn.XLOOKUP($AZ200,仮想キートップ,キー位置),Y$17,IF($AZ200=_xlfn.XLOOKUP($AZ200,仮想キートップ,入力キー),Y$12,Y$11),_xlfn.XLOOKUP($AZ200,仮想キートップ,入力コード),Y$13,$BI200,Y$14,_xlfn.XLOOKUP($AZ200,仮想キートップ,キー位置),Y$16,_xlfn.XLOOKUP($AZ200,仮想キートップ,キー位置),IF(COUNTA($AT200:$AT$352)&gt;1,Y$17,Y$18)),_xlfn.CONCAT(Y$4,Y$6,IF($AZ200=_xlfn.XLOOKUP($AZ200,仮想キートップ,入力キー),Y$7,Y$10),_xlfn.XLOOKUP($AZ200,仮想キートップ,入力コード),Y$13,$BI200,Y$14,_xlfn.XLOOKUP($AZ200,仮想キートップ,キー位置),Y$15,_xlfn.XLOOKUP($AZ200,仮想キートップ,キー位置),Y$17,IF($AZ200=_xlfn.XLOOKUP($AZ200,仮想キートップ,入力キー),Y$8,Y$9),_xlfn.XLOOKUP($AZ200,仮想キートップ,入力コード),Y$13,$BI200,Y$14,_xlfn.XLOOKUP($AZ200,仮想キートップ,キー位置),Y$16,_xlfn.XLOOKUP($AZ200,仮想キートップ,キー位置),Y$17,Y$5,IF($AZ200=_xlfn.XLOOKUP($AZ200,仮想キートップ,入力キー),Y$7,Y$10),_xlfn.XLOOKUP($AZ200,仮想キートップ,入力コード),Y$13,$BK200,Y$14,_xlfn.XLOOKUP($AZ200,仮想キートップ,キー位置),Y$15,_xlfn.XLOOKUP($AZ200,仮想キートップ,キー位置),Y$17,IF($AZ200=_xlfn.XLOOKUP($AZ200,仮想キートップ,入力キー),Y$12,Y$11),_xlfn.XLOOKUP($AZ200,仮想キートップ,入力コード),Y$13,$BK200,Y$14,_xlfn.XLOOKUP($AZ200,仮想キートップ,キー位置),Y$16,_xlfn.XLOOKUP($AZ200,仮想キートップ,キー位置),IF(COUNTA($AT200:$AT$352)&gt;1,Y$17,Y$18)))),"")</f>
        <v/>
      </c>
      <c r="Z200" s="325"/>
      <c r="AB200" s="28">
        <f t="shared" si="96"/>
        <v>2</v>
      </c>
      <c r="AC200" s="27" t="str">
        <f t="shared" si="97"/>
        <v>A</v>
      </c>
      <c r="AD200" s="27">
        <f t="shared" si="98"/>
        <v>1</v>
      </c>
      <c r="AE200" s="27">
        <f t="shared" si="99"/>
        <v>0</v>
      </c>
      <c r="AF200" s="34">
        <f t="shared" si="100"/>
        <v>2415919104</v>
      </c>
      <c r="AG200" s="203">
        <f t="shared" si="101"/>
        <v>1</v>
      </c>
      <c r="AH200" s="90"/>
      <c r="AI200" s="466" t="str">
        <f t="shared" si="102"/>
        <v/>
      </c>
      <c r="AJ200" s="57" t="str">
        <f t="shared" si="103"/>
        <v/>
      </c>
      <c r="AK200" s="58">
        <f t="shared" si="104"/>
        <v>0</v>
      </c>
      <c r="AL200" s="56" t="str">
        <f t="shared" si="105"/>
        <v/>
      </c>
      <c r="AM200" s="57" t="str">
        <f t="shared" si="106"/>
        <v/>
      </c>
      <c r="AN200" s="55">
        <f t="shared" si="107"/>
        <v>0</v>
      </c>
      <c r="AO200" s="466" t="str">
        <f t="shared" si="108"/>
        <v/>
      </c>
      <c r="AP200" s="57" t="str">
        <f t="shared" si="109"/>
        <v/>
      </c>
      <c r="AQ200" s="58">
        <f t="shared" si="110"/>
        <v>0</v>
      </c>
      <c r="AR200" s="90"/>
      <c r="AS200" s="131">
        <v>215</v>
      </c>
      <c r="AT200" s="2"/>
      <c r="AU200" s="389"/>
      <c r="AV200" s="389"/>
      <c r="AW200" s="13"/>
      <c r="AX200" s="4" t="s">
        <v>296</v>
      </c>
      <c r="AY200" s="16"/>
      <c r="AZ200" s="16" t="s">
        <v>51</v>
      </c>
      <c r="BA200" s="16" t="s">
        <v>62</v>
      </c>
      <c r="BB200" s="115"/>
      <c r="BC200" s="26" t="s">
        <v>440</v>
      </c>
      <c r="BD200" s="6"/>
      <c r="BE200" s="7"/>
      <c r="BF200" s="15"/>
      <c r="BG200" s="140" t="str">
        <f t="shared" si="111"/>
        <v>{"key_code":"g"},{"key_code":"a"}</v>
      </c>
      <c r="BH200" s="98"/>
      <c r="BI200" s="140" t="str">
        <f t="shared" si="112"/>
        <v>{"key_code":"g"},{"key_code":"a"}</v>
      </c>
      <c r="BJ200" s="370"/>
      <c r="BK200" s="371"/>
    </row>
    <row r="201" spans="1:63" ht="21">
      <c r="A201" s="328"/>
      <c r="B201" s="329"/>
      <c r="C201" s="338"/>
      <c r="D201" s="339"/>
      <c r="E201" s="334"/>
      <c r="F201" s="233" t="str">
        <f t="shared" si="113"/>
        <v/>
      </c>
      <c r="G201" s="101" t="str">
        <f t="shared" si="114"/>
        <v/>
      </c>
      <c r="H201" s="101" t="str">
        <f t="shared" si="115"/>
        <v/>
      </c>
      <c r="I201" s="101" t="str">
        <f t="shared" si="116"/>
        <v/>
      </c>
      <c r="J201" s="101" t="str">
        <f t="shared" si="117"/>
        <v/>
      </c>
      <c r="K201" s="101" t="str">
        <f t="shared" si="118"/>
        <v/>
      </c>
      <c r="L201" s="101" t="str">
        <f t="shared" si="119"/>
        <v>{"description":"右濁 &amp; ち → ぢ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g","modifiers":{"optional":["caps_lock"]}},"to":[{"key_code":"delete_or_backspace"},{"key_code":"d"},{"key_code":"i"},{"set_variable":{"name":"KC_G","value":1}},{"set_variable":{"name":"USC","value":1}},{"set_variable":{"name":"LKS","value":2}}],"to_after_key_up":[{"set_variable":{"name":"KC_G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g","modifiers":{"optional":["caps_lock"]}},"to":[{"key_code":"d"},{"key_code":"i"},{"set_variable":{"name":"KC_G","value":1}},{"set_variable":{"name":"USC","value":1}},{"set_variable":{"name":"LKS","value":2}}],"to_after_key_up":[{"set_variable":{"name":"KC_G","value":0}},{"set_variable":{"name":"USC","value":0}}],"type":"basic"},</v>
      </c>
      <c r="M201" s="101" t="str">
        <f t="shared" si="120"/>
        <v>{"conditions":[{"type":"variable_unless","name":"LKS","value":2},{"type":"variable_unless","name":"USC","value":0},{"type":"variable_unless","name":"KC_G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i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G","value":0},{"input_sources":[{"language":"ja"}],"type":"input_source_if"},{"input_sources":[{"input_mode_id":"Roman$"}],"type":"input_source_unless"}],"from":{"key_code":"j","modifiers":{"optional":["caps_lock"]}},"to":[{"key_code":"d"},{"key_code":"i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N201" s="101" t="str">
        <f t="shared" si="121"/>
        <v/>
      </c>
      <c r="O201" s="101" t="str">
        <f t="shared" si="122"/>
        <v/>
      </c>
      <c r="P201" s="101" t="str">
        <f t="shared" si="123"/>
        <v/>
      </c>
      <c r="Q201" s="101" t="str">
        <f t="shared" si="124"/>
        <v/>
      </c>
      <c r="R201" s="101" t="str">
        <f t="shared" si="125"/>
        <v/>
      </c>
      <c r="S201" s="101" t="str">
        <f t="shared" si="126"/>
        <v/>
      </c>
      <c r="T201" s="101" t="str">
        <f t="shared" si="127"/>
        <v/>
      </c>
      <c r="U201" s="329"/>
      <c r="V201" s="107" t="str">
        <f t="shared" si="128"/>
        <v/>
      </c>
      <c r="W201" s="101" t="str">
        <f t="shared" si="129"/>
        <v/>
      </c>
      <c r="X201" s="101" t="str">
        <f t="shared" si="130"/>
        <v/>
      </c>
      <c r="Y201" s="108" t="str">
        <f>IF(AND($AT201&lt;&gt;"",$AB201=1),_xlfn.CONCAT(Y$3,PROPER(_xlfn.XLOOKUP($AZ201,入力キー,入力コード)),IF(OR($BK201="",$BK201=$BI201),_xlfn.CONCAT(Y$4,IF($AZ201=_xlfn.XLOOKUP($AZ201,仮想キートップ,入力キー),Y$7,Y$10),_xlfn.XLOOKUP($AZ201,仮想キートップ,入力コード),Y$13,$BI201,Y$14,_xlfn.XLOOKUP($AZ201,仮想キートップ,キー位置),Y$15,_xlfn.XLOOKUP($AZ201,仮想キートップ,キー位置),Y$17,IF($AZ201=_xlfn.XLOOKUP($AZ201,仮想キートップ,入力キー),Y$12,Y$11),_xlfn.XLOOKUP($AZ201,仮想キートップ,入力コード),Y$13,$BI201,Y$14,_xlfn.XLOOKUP($AZ201,仮想キートップ,キー位置),Y$16,_xlfn.XLOOKUP($AZ201,仮想キートップ,キー位置),IF(COUNTA($AT201:$AT$352)&gt;1,Y$17,Y$18)),_xlfn.CONCAT(Y$4,Y$6,IF($AZ201=_xlfn.XLOOKUP($AZ201,仮想キートップ,入力キー),Y$7,Y$10),_xlfn.XLOOKUP($AZ201,仮想キートップ,入力コード),Y$13,$BI201,Y$14,_xlfn.XLOOKUP($AZ201,仮想キートップ,キー位置),Y$15,_xlfn.XLOOKUP($AZ201,仮想キートップ,キー位置),Y$17,IF($AZ201=_xlfn.XLOOKUP($AZ201,仮想キートップ,入力キー),Y$8,Y$9),_xlfn.XLOOKUP($AZ201,仮想キートップ,入力コード),Y$13,$BI201,Y$14,_xlfn.XLOOKUP($AZ201,仮想キートップ,キー位置),Y$16,_xlfn.XLOOKUP($AZ201,仮想キートップ,キー位置),Y$17,Y$5,IF($AZ201=_xlfn.XLOOKUP($AZ201,仮想キートップ,入力キー),Y$7,Y$10),_xlfn.XLOOKUP($AZ201,仮想キートップ,入力コード),Y$13,$BK201,Y$14,_xlfn.XLOOKUP($AZ201,仮想キートップ,キー位置),Y$15,_xlfn.XLOOKUP($AZ201,仮想キートップ,キー位置),Y$17,IF($AZ201=_xlfn.XLOOKUP($AZ201,仮想キートップ,入力キー),Y$12,Y$11),_xlfn.XLOOKUP($AZ201,仮想キートップ,入力コード),Y$13,$BK201,Y$14,_xlfn.XLOOKUP($AZ201,仮想キートップ,キー位置),Y$16,_xlfn.XLOOKUP($AZ201,仮想キートップ,キー位置),IF(COUNTA($AT201:$AT$352)&gt;1,Y$17,Y$18)))),"")</f>
        <v/>
      </c>
      <c r="Z201" s="325"/>
      <c r="AB201" s="28">
        <f t="shared" si="96"/>
        <v>2</v>
      </c>
      <c r="AC201" s="27" t="str">
        <f t="shared" si="97"/>
        <v>A</v>
      </c>
      <c r="AD201" s="27">
        <f t="shared" si="98"/>
        <v>1</v>
      </c>
      <c r="AE201" s="27">
        <f t="shared" si="99"/>
        <v>0</v>
      </c>
      <c r="AF201" s="34">
        <f t="shared" si="100"/>
        <v>2684354560</v>
      </c>
      <c r="AG201" s="203">
        <f t="shared" si="101"/>
        <v>1</v>
      </c>
      <c r="AH201" s="90"/>
      <c r="AI201" s="466" t="str">
        <f t="shared" si="102"/>
        <v/>
      </c>
      <c r="AJ201" s="57" t="str">
        <f t="shared" si="103"/>
        <v/>
      </c>
      <c r="AK201" s="58">
        <f t="shared" si="104"/>
        <v>0</v>
      </c>
      <c r="AL201" s="56" t="str">
        <f t="shared" si="105"/>
        <v/>
      </c>
      <c r="AM201" s="57" t="str">
        <f t="shared" si="106"/>
        <v/>
      </c>
      <c r="AN201" s="55">
        <f t="shared" si="107"/>
        <v>0</v>
      </c>
      <c r="AO201" s="466" t="str">
        <f t="shared" si="108"/>
        <v/>
      </c>
      <c r="AP201" s="57" t="str">
        <f t="shared" si="109"/>
        <v/>
      </c>
      <c r="AQ201" s="58">
        <f t="shared" si="110"/>
        <v>0</v>
      </c>
      <c r="AR201" s="90"/>
      <c r="AS201" s="131">
        <v>216</v>
      </c>
      <c r="AT201" s="2"/>
      <c r="AU201" s="389"/>
      <c r="AV201" s="389"/>
      <c r="AW201" s="13"/>
      <c r="AX201" s="4" t="s">
        <v>296</v>
      </c>
      <c r="AY201" s="16"/>
      <c r="AZ201" s="16" t="s">
        <v>51</v>
      </c>
      <c r="BA201" s="16" t="s">
        <v>49</v>
      </c>
      <c r="BB201" s="115"/>
      <c r="BC201" s="26" t="s">
        <v>441</v>
      </c>
      <c r="BD201" s="6"/>
      <c r="BE201" s="7"/>
      <c r="BF201" s="15"/>
      <c r="BG201" s="140" t="str">
        <f t="shared" si="111"/>
        <v>{"key_code":"d"},{"key_code":"i"}</v>
      </c>
      <c r="BH201" s="98"/>
      <c r="BI201" s="140" t="str">
        <f t="shared" si="112"/>
        <v>{"key_code":"d"},{"key_code":"i"}</v>
      </c>
      <c r="BJ201" s="370"/>
      <c r="BK201" s="371"/>
    </row>
    <row r="202" spans="1:63" ht="21">
      <c r="A202" s="328"/>
      <c r="B202" s="329"/>
      <c r="C202" s="338"/>
      <c r="D202" s="339"/>
      <c r="E202" s="334"/>
      <c r="F202" s="233" t="str">
        <f t="shared" si="113"/>
        <v/>
      </c>
      <c r="G202" s="101" t="str">
        <f t="shared" si="114"/>
        <v/>
      </c>
      <c r="H202" s="101" t="str">
        <f t="shared" si="115"/>
        <v/>
      </c>
      <c r="I202" s="101" t="str">
        <f t="shared" si="116"/>
        <v/>
      </c>
      <c r="J202" s="101" t="str">
        <f t="shared" si="117"/>
        <v/>
      </c>
      <c r="K202" s="101" t="str">
        <f t="shared" si="118"/>
        <v/>
      </c>
      <c r="L202" s="101" t="str">
        <f t="shared" si="119"/>
        <v>{"description":"右濁 &amp; ほ → ぼ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z","modifiers":{"optional":["caps_lock"]}},"to":[{"key_code":"delete_or_backspace"},{"key_code":"b"},{"key_code":"o"},{"set_variable":{"name":"KC_Z","value":1}},{"set_variable":{"name":"USC","value":1}},{"set_variable":{"name":"LKS","value":2}}],"to_after_key_up":[{"set_variable":{"name":"KC_Z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z","modifiers":{"optional":["caps_lock"]}},"to":[{"key_code":"b"},{"key_code":"o"},{"set_variable":{"name":"KC_Z","value":1}},{"set_variable":{"name":"USC","value":1}},{"set_variable":{"name":"LKS","value":2}}],"to_after_key_up":[{"set_variable":{"name":"KC_Z","value":0}},{"set_variable":{"name":"USC","value":0}}],"type":"basic"},</v>
      </c>
      <c r="M202" s="101" t="str">
        <f t="shared" si="120"/>
        <v>{"conditions":[{"type":"variable_unless","name":"LKS","value":2},{"type":"variable_unless","name":"USC","value":0},{"type":"variable_unless","name":"KC_Z","value":0},{"input_sources":[{"language":"ja"}],"type":"input_source_if"},{"input_sources":[{"input_mode_id":"Roman$"}],"type":"input_source_unless"}],"from":{"key_code":"j","modifiers":{"optional":["caps_lock"]}},"to":[{"key_code":"delete_or_backspace"},{"key_code":"b"},{"key_code":"o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Z","value":0},{"input_sources":[{"language":"ja"}],"type":"input_source_if"},{"input_sources":[{"input_mode_id":"Roman$"}],"type":"input_source_unless"}],"from":{"key_code":"j","modifiers":{"optional":["caps_lock"]}},"to":[{"key_code":"b"},{"key_code":"o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N202" s="101" t="str">
        <f t="shared" si="121"/>
        <v/>
      </c>
      <c r="O202" s="101" t="str">
        <f t="shared" si="122"/>
        <v/>
      </c>
      <c r="P202" s="101" t="str">
        <f t="shared" si="123"/>
        <v/>
      </c>
      <c r="Q202" s="101" t="str">
        <f t="shared" si="124"/>
        <v/>
      </c>
      <c r="R202" s="101" t="str">
        <f t="shared" si="125"/>
        <v/>
      </c>
      <c r="S202" s="101" t="str">
        <f t="shared" si="126"/>
        <v/>
      </c>
      <c r="T202" s="101" t="str">
        <f t="shared" si="127"/>
        <v/>
      </c>
      <c r="U202" s="329"/>
      <c r="V202" s="107" t="str">
        <f t="shared" si="128"/>
        <v/>
      </c>
      <c r="W202" s="101" t="str">
        <f t="shared" si="129"/>
        <v/>
      </c>
      <c r="X202" s="101" t="str">
        <f t="shared" si="130"/>
        <v/>
      </c>
      <c r="Y202" s="108" t="str">
        <f>IF(AND($AT202&lt;&gt;"",$AB202=1),_xlfn.CONCAT(Y$3,PROPER(_xlfn.XLOOKUP($AZ202,入力キー,入力コード)),IF(OR($BK202="",$BK202=$BI202),_xlfn.CONCAT(Y$4,IF($AZ202=_xlfn.XLOOKUP($AZ202,仮想キートップ,入力キー),Y$7,Y$10),_xlfn.XLOOKUP($AZ202,仮想キートップ,入力コード),Y$13,$BI202,Y$14,_xlfn.XLOOKUP($AZ202,仮想キートップ,キー位置),Y$15,_xlfn.XLOOKUP($AZ202,仮想キートップ,キー位置),Y$17,IF($AZ202=_xlfn.XLOOKUP($AZ202,仮想キートップ,入力キー),Y$12,Y$11),_xlfn.XLOOKUP($AZ202,仮想キートップ,入力コード),Y$13,$BI202,Y$14,_xlfn.XLOOKUP($AZ202,仮想キートップ,キー位置),Y$16,_xlfn.XLOOKUP($AZ202,仮想キートップ,キー位置),IF(COUNTA($AT202:$AT$352)&gt;1,Y$17,Y$18)),_xlfn.CONCAT(Y$4,Y$6,IF($AZ202=_xlfn.XLOOKUP($AZ202,仮想キートップ,入力キー),Y$7,Y$10),_xlfn.XLOOKUP($AZ202,仮想キートップ,入力コード),Y$13,$BI202,Y$14,_xlfn.XLOOKUP($AZ202,仮想キートップ,キー位置),Y$15,_xlfn.XLOOKUP($AZ202,仮想キートップ,キー位置),Y$17,IF($AZ202=_xlfn.XLOOKUP($AZ202,仮想キートップ,入力キー),Y$8,Y$9),_xlfn.XLOOKUP($AZ202,仮想キートップ,入力コード),Y$13,$BI202,Y$14,_xlfn.XLOOKUP($AZ202,仮想キートップ,キー位置),Y$16,_xlfn.XLOOKUP($AZ202,仮想キートップ,キー位置),Y$17,Y$5,IF($AZ202=_xlfn.XLOOKUP($AZ202,仮想キートップ,入力キー),Y$7,Y$10),_xlfn.XLOOKUP($AZ202,仮想キートップ,入力コード),Y$13,$BK202,Y$14,_xlfn.XLOOKUP($AZ202,仮想キートップ,キー位置),Y$15,_xlfn.XLOOKUP($AZ202,仮想キートップ,キー位置),Y$17,IF($AZ202=_xlfn.XLOOKUP($AZ202,仮想キートップ,入力キー),Y$12,Y$11),_xlfn.XLOOKUP($AZ202,仮想キートップ,入力コード),Y$13,$BK202,Y$14,_xlfn.XLOOKUP($AZ202,仮想キートップ,キー位置),Y$16,_xlfn.XLOOKUP($AZ202,仮想キートップ,キー位置),IF(COUNTA($AT202:$AT$352)&gt;1,Y$17,Y$18)))),"")</f>
        <v/>
      </c>
      <c r="Z202" s="325"/>
      <c r="AB202" s="28">
        <f t="shared" ref="AB202:AB265" si="131">COUNTA(AZ202:BB202)</f>
        <v>2</v>
      </c>
      <c r="AC202" s="27" t="str">
        <f t="shared" ref="AC202:AC265" si="132">CHAR($AC$18+AD202+AE202)</f>
        <v>A</v>
      </c>
      <c r="AD202" s="27">
        <f t="shared" ref="AD202:AD265" si="133">IF(AX202="",0,1)</f>
        <v>1</v>
      </c>
      <c r="AE202" s="27">
        <f t="shared" ref="AE202:AE265" si="134">IF(AY202="",0,2)</f>
        <v>0</v>
      </c>
      <c r="AF202" s="34">
        <f t="shared" ref="AF202:AF265" si="135">_xlfn.BITOR(_xlfn.BITOR(_xlfn.BITLSHIFT(1,_xlfn.XLOOKUP(AZ202,仮想キートップ,ビット)),_xlfn.BITLSHIFT(1,_xlfn.XLOOKUP(BA202,仮想キートップ,ビット))),_xlfn.BITLSHIFT(1,_xlfn.XLOOKUP(BB202,仮想キートップ,ビット)))</f>
        <v>139586437120</v>
      </c>
      <c r="AG202" s="203">
        <f t="shared" ref="AG202:AG265" si="136">IF(OR(AB202=3,AND(AB202=2,COUNTIF(ビットパターンA,AF202)+COUNTIF(ビットパターンB,AF202)+COUNTIF(ビットパターンC,AF202)=0)),0,_xlfn.XLOOKUP(BC202,ひらがな,移動単位,0))</f>
        <v>1</v>
      </c>
      <c r="AH202" s="90"/>
      <c r="AI202" s="466" t="str">
        <f t="shared" ref="AI202:AI265" si="137">IF(AND($AB202=3,$BG202&lt;&gt;""),_xlfn.BITOR(_xlfn.BITLSHIFT(1,_xlfn.XLOOKUP(AZ202,仮想キートップ,ビット)),_xlfn.BITLSHIFT(1,_xlfn.XLOOKUP(BA202,仮想キートップ,ビット))),"")</f>
        <v/>
      </c>
      <c r="AJ202" s="57" t="str">
        <f t="shared" ref="AJ202:AJ265" si="138">_xlfn.XLOOKUP(AI202,ビットパターン,出力かな,"")</f>
        <v/>
      </c>
      <c r="AK202" s="58">
        <f t="shared" ref="AK202:AK265" si="139">_xlfn.XLOOKUP(AJ202,ひらがな,移動単位,0)</f>
        <v>0</v>
      </c>
      <c r="AL202" s="56" t="str">
        <f t="shared" ref="AL202:AL265" si="140">IF(AND($AB202=3,$BG202&lt;&gt;""),_xlfn.BITOR(_xlfn.BITLSHIFT(1,_xlfn.XLOOKUP(AZ202,仮想キートップ,ビット)),_xlfn.BITLSHIFT(1,_xlfn.XLOOKUP(BB202,仮想キートップ,ビット))),"")</f>
        <v/>
      </c>
      <c r="AM202" s="57" t="str">
        <f t="shared" ref="AM202:AM265" si="141">_xlfn.XLOOKUP(AL202,ビットパターン,出力かな,"")</f>
        <v/>
      </c>
      <c r="AN202" s="55">
        <f t="shared" ref="AN202:AN265" si="142">_xlfn.XLOOKUP(AM202,ひらがな,移動単位,0)</f>
        <v>0</v>
      </c>
      <c r="AO202" s="466" t="str">
        <f t="shared" ref="AO202:AO265" si="143">IF(AND($AB202=3,$BG202&lt;&gt;""),_xlfn.BITOR(_xlfn.BITLSHIFT(1,_xlfn.XLOOKUP(BA202,仮想キートップ,ビット)),_xlfn.BITLSHIFT(1,_xlfn.XLOOKUP(BB202,仮想キートップ,ビット))),"")</f>
        <v/>
      </c>
      <c r="AP202" s="57" t="str">
        <f t="shared" ref="AP202:AP265" si="144">_xlfn.XLOOKUP(AO202,ビットパターン,出力かな,"")</f>
        <v/>
      </c>
      <c r="AQ202" s="58">
        <f t="shared" ref="AQ202:AQ265" si="145">_xlfn.XLOOKUP(AP202,ひらがな,移動単位,0)</f>
        <v>0</v>
      </c>
      <c r="AR202" s="90"/>
      <c r="AS202" s="131">
        <v>217</v>
      </c>
      <c r="AT202" s="2"/>
      <c r="AU202" s="389"/>
      <c r="AV202" s="389"/>
      <c r="AW202" s="13"/>
      <c r="AX202" s="4" t="s">
        <v>296</v>
      </c>
      <c r="AY202" s="16"/>
      <c r="AZ202" s="16" t="s">
        <v>51</v>
      </c>
      <c r="BA202" s="16" t="s">
        <v>84</v>
      </c>
      <c r="BB202" s="115"/>
      <c r="BC202" s="26" t="s">
        <v>442</v>
      </c>
      <c r="BD202" s="6"/>
      <c r="BE202" s="7"/>
      <c r="BF202" s="15"/>
      <c r="BG202" s="140" t="str">
        <f t="shared" ref="BG202:BG265" si="146">IF(BF202="",_xlfn.XLOOKUP(BC202,ひらがな,ローマ字コード,""),BF202)</f>
        <v>{"key_code":"b"},{"key_code":"o"}</v>
      </c>
      <c r="BH202" s="98"/>
      <c r="BI202" s="140" t="str">
        <f t="shared" ref="BI202:BI265" si="147">IF(BH202&lt;&gt;"",BH202,IF(OR(AB202&gt;1,COUNTIF(入力キー,AZ202)=0),BG202,_xlfn.CONCAT(BI$16,_xlfn.XLOOKUP(AZ202,入力キー,入力コード),BI$18)))</f>
        <v>{"key_code":"b"},{"key_code":"o"}</v>
      </c>
      <c r="BJ202" s="370"/>
      <c r="BK202" s="371"/>
    </row>
    <row r="203" spans="1:63" ht="21">
      <c r="A203" s="328"/>
      <c r="B203" s="329"/>
      <c r="C203" s="338"/>
      <c r="D203" s="339"/>
      <c r="E203" s="334"/>
      <c r="F203" s="233" t="str">
        <f t="shared" si="113"/>
        <v/>
      </c>
      <c r="G203" s="101" t="str">
        <f t="shared" si="114"/>
        <v/>
      </c>
      <c r="H203" s="101" t="str">
        <f t="shared" si="115"/>
        <v/>
      </c>
      <c r="I203" s="101" t="str">
        <f t="shared" si="116"/>
        <v/>
      </c>
      <c r="J203" s="101" t="str">
        <f t="shared" si="117"/>
        <v/>
      </c>
      <c r="K203" s="101" t="str">
        <f t="shared" si="118"/>
        <v/>
      </c>
      <c r="L203" s="101" t="str">
        <f t="shared" si="119"/>
        <v>{"description":"右濁 &amp; ひ → び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x","modifiers":{"optional":["caps_lock"]}},"to":[{"key_code":"delete_or_backspace"},{"key_code":"b"},{"key_code":"i"},{"set_variable":{"name":"KC_X","value":1}},{"set_variable":{"name":"USC","value":1}},{"set_variable":{"name":"LKS","value":2}}],"to_after_key_up":[{"set_variable":{"name":"KC_X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x","modifiers":{"optional":["caps_lock"]}},"to":[{"key_code":"b"},{"key_code":"i"},{"set_variable":{"name":"KC_X","value":1}},{"set_variable":{"name":"USC","value":1}},{"set_variable":{"name":"LKS","value":2}}],"to_after_key_up":[{"set_variable":{"name":"KC_X","value":0}},{"set_variable":{"name":"USC","value":0}}],"type":"basic"},</v>
      </c>
      <c r="M203" s="101" t="str">
        <f t="shared" si="120"/>
        <v>{"conditions":[{"type":"variable_unless","name":"LKS","value":2},{"type":"variable_unless","name":"USC","value":0},{"type":"variable_unless","name":"KC_X","value":0},{"input_sources":[{"language":"ja"}],"type":"input_source_if"},{"input_sources":[{"input_mode_id":"Roman$"}],"type":"input_source_unless"}],"from":{"key_code":"j","modifiers":{"optional":["caps_lock"]}},"to":[{"key_code":"delete_or_backspace"},{"key_code":"b"},{"key_code":"i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X","value":0},{"input_sources":[{"language":"ja"}],"type":"input_source_if"},{"input_sources":[{"input_mode_id":"Roman$"}],"type":"input_source_unless"}],"from":{"key_code":"j","modifiers":{"optional":["caps_lock"]}},"to":[{"key_code":"b"},{"key_code":"i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N203" s="101" t="str">
        <f t="shared" si="121"/>
        <v/>
      </c>
      <c r="O203" s="101" t="str">
        <f t="shared" si="122"/>
        <v/>
      </c>
      <c r="P203" s="101" t="str">
        <f t="shared" si="123"/>
        <v/>
      </c>
      <c r="Q203" s="101" t="str">
        <f t="shared" si="124"/>
        <v/>
      </c>
      <c r="R203" s="101" t="str">
        <f t="shared" si="125"/>
        <v/>
      </c>
      <c r="S203" s="101" t="str">
        <f t="shared" si="126"/>
        <v/>
      </c>
      <c r="T203" s="101" t="str">
        <f t="shared" si="127"/>
        <v/>
      </c>
      <c r="U203" s="329"/>
      <c r="V203" s="107" t="str">
        <f t="shared" si="128"/>
        <v/>
      </c>
      <c r="W203" s="101" t="str">
        <f t="shared" si="129"/>
        <v/>
      </c>
      <c r="X203" s="101" t="str">
        <f t="shared" si="130"/>
        <v/>
      </c>
      <c r="Y203" s="108" t="str">
        <f>IF(AND($AT203&lt;&gt;"",$AB203=1),_xlfn.CONCAT(Y$3,PROPER(_xlfn.XLOOKUP($AZ203,入力キー,入力コード)),IF(OR($BK203="",$BK203=$BI203),_xlfn.CONCAT(Y$4,IF($AZ203=_xlfn.XLOOKUP($AZ203,仮想キートップ,入力キー),Y$7,Y$10),_xlfn.XLOOKUP($AZ203,仮想キートップ,入力コード),Y$13,$BI203,Y$14,_xlfn.XLOOKUP($AZ203,仮想キートップ,キー位置),Y$15,_xlfn.XLOOKUP($AZ203,仮想キートップ,キー位置),Y$17,IF($AZ203=_xlfn.XLOOKUP($AZ203,仮想キートップ,入力キー),Y$12,Y$11),_xlfn.XLOOKUP($AZ203,仮想キートップ,入力コード),Y$13,$BI203,Y$14,_xlfn.XLOOKUP($AZ203,仮想キートップ,キー位置),Y$16,_xlfn.XLOOKUP($AZ203,仮想キートップ,キー位置),IF(COUNTA($AT203:$AT$352)&gt;1,Y$17,Y$18)),_xlfn.CONCAT(Y$4,Y$6,IF($AZ203=_xlfn.XLOOKUP($AZ203,仮想キートップ,入力キー),Y$7,Y$10),_xlfn.XLOOKUP($AZ203,仮想キートップ,入力コード),Y$13,$BI203,Y$14,_xlfn.XLOOKUP($AZ203,仮想キートップ,キー位置),Y$15,_xlfn.XLOOKUP($AZ203,仮想キートップ,キー位置),Y$17,IF($AZ203=_xlfn.XLOOKUP($AZ203,仮想キートップ,入力キー),Y$8,Y$9),_xlfn.XLOOKUP($AZ203,仮想キートップ,入力コード),Y$13,$BI203,Y$14,_xlfn.XLOOKUP($AZ203,仮想キートップ,キー位置),Y$16,_xlfn.XLOOKUP($AZ203,仮想キートップ,キー位置),Y$17,Y$5,IF($AZ203=_xlfn.XLOOKUP($AZ203,仮想キートップ,入力キー),Y$7,Y$10),_xlfn.XLOOKUP($AZ203,仮想キートップ,入力コード),Y$13,$BK203,Y$14,_xlfn.XLOOKUP($AZ203,仮想キートップ,キー位置),Y$15,_xlfn.XLOOKUP($AZ203,仮想キートップ,キー位置),Y$17,IF($AZ203=_xlfn.XLOOKUP($AZ203,仮想キートップ,入力キー),Y$12,Y$11),_xlfn.XLOOKUP($AZ203,仮想キートップ,入力コード),Y$13,$BK203,Y$14,_xlfn.XLOOKUP($AZ203,仮想キートップ,キー位置),Y$16,_xlfn.XLOOKUP($AZ203,仮想キートップ,キー位置),IF(COUNTA($AT203:$AT$352)&gt;1,Y$17,Y$18)))),"")</f>
        <v/>
      </c>
      <c r="Z203" s="325"/>
      <c r="AB203" s="28">
        <f t="shared" si="131"/>
        <v>2</v>
      </c>
      <c r="AC203" s="27" t="str">
        <f t="shared" si="132"/>
        <v>A</v>
      </c>
      <c r="AD203" s="27">
        <f t="shared" si="133"/>
        <v>1</v>
      </c>
      <c r="AE203" s="27">
        <f t="shared" si="134"/>
        <v>0</v>
      </c>
      <c r="AF203" s="34">
        <f t="shared" si="135"/>
        <v>277025390592</v>
      </c>
      <c r="AG203" s="203">
        <f t="shared" si="136"/>
        <v>1</v>
      </c>
      <c r="AH203" s="90"/>
      <c r="AI203" s="466" t="str">
        <f t="shared" si="137"/>
        <v/>
      </c>
      <c r="AJ203" s="57" t="str">
        <f t="shared" si="138"/>
        <v/>
      </c>
      <c r="AK203" s="58">
        <f t="shared" si="139"/>
        <v>0</v>
      </c>
      <c r="AL203" s="56" t="str">
        <f t="shared" si="140"/>
        <v/>
      </c>
      <c r="AM203" s="57" t="str">
        <f t="shared" si="141"/>
        <v/>
      </c>
      <c r="AN203" s="55">
        <f t="shared" si="142"/>
        <v>0</v>
      </c>
      <c r="AO203" s="466" t="str">
        <f t="shared" si="143"/>
        <v/>
      </c>
      <c r="AP203" s="57" t="str">
        <f t="shared" si="144"/>
        <v/>
      </c>
      <c r="AQ203" s="58">
        <f t="shared" si="145"/>
        <v>0</v>
      </c>
      <c r="AR203" s="90"/>
      <c r="AS203" s="131">
        <v>218</v>
      </c>
      <c r="AT203" s="2"/>
      <c r="AU203" s="389"/>
      <c r="AV203" s="389"/>
      <c r="AW203" s="13"/>
      <c r="AX203" s="4" t="s">
        <v>296</v>
      </c>
      <c r="AY203" s="16"/>
      <c r="AZ203" s="16" t="s">
        <v>51</v>
      </c>
      <c r="BA203" s="16" t="s">
        <v>86</v>
      </c>
      <c r="BB203" s="115"/>
      <c r="BC203" s="26" t="s">
        <v>443</v>
      </c>
      <c r="BD203" s="6"/>
      <c r="BE203" s="7"/>
      <c r="BF203" s="15"/>
      <c r="BG203" s="140" t="str">
        <f t="shared" si="146"/>
        <v>{"key_code":"b"},{"key_code":"i"}</v>
      </c>
      <c r="BH203" s="98"/>
      <c r="BI203" s="140" t="str">
        <f t="shared" si="147"/>
        <v>{"key_code":"b"},{"key_code":"i"}</v>
      </c>
      <c r="BJ203" s="370"/>
      <c r="BK203" s="371"/>
    </row>
    <row r="204" spans="1:63" ht="21">
      <c r="A204" s="328"/>
      <c r="B204" s="329"/>
      <c r="C204" s="338"/>
      <c r="D204" s="339"/>
      <c r="E204" s="334"/>
      <c r="F204" s="233" t="str">
        <f t="shared" si="113"/>
        <v/>
      </c>
      <c r="G204" s="101" t="str">
        <f t="shared" si="114"/>
        <v/>
      </c>
      <c r="H204" s="101" t="str">
        <f t="shared" si="115"/>
        <v/>
      </c>
      <c r="I204" s="101" t="str">
        <f t="shared" si="116"/>
        <v/>
      </c>
      <c r="J204" s="101" t="str">
        <f t="shared" si="117"/>
        <v/>
      </c>
      <c r="K204" s="101" t="str">
        <f t="shared" si="118"/>
        <v/>
      </c>
      <c r="L204" s="101" t="str">
        <f t="shared" si="119"/>
        <v>{"description":"右濁 &amp; は → ば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c","modifiers":{"optional":["caps_lock"]}},"to":[{"key_code":"delete_or_backspace"},{"key_code":"b"},{"key_code":"a"},{"set_variable":{"name":"KC_C","value":1}},{"set_variable":{"name":"USC","value":1}},{"set_variable":{"name":"LKS","value":2}}],"to_after_key_up":[{"set_variable":{"name":"KC_C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c","modifiers":{"optional":["caps_lock"]}},"to":[{"key_code":"b"},{"key_code":"a"},{"set_variable":{"name":"KC_C","value":1}},{"set_variable":{"name":"USC","value":1}},{"set_variable":{"name":"LKS","value":2}}],"to_after_key_up":[{"set_variable":{"name":"KC_C","value":0}},{"set_variable":{"name":"USC","value":0}}],"type":"basic"},</v>
      </c>
      <c r="M204" s="101" t="str">
        <f t="shared" si="120"/>
        <v>{"conditions":[{"type":"variable_unless","name":"LKS","value":2},{"type":"variable_unless","name":"USC","value":0},{"type":"variable_unless","name":"KC_C","value":0},{"input_sources":[{"language":"ja"}],"type":"input_source_if"},{"input_sources":[{"input_mode_id":"Roman$"}],"type":"input_source_unless"}],"from":{"key_code":"j","modifiers":{"optional":["caps_lock"]}},"to":[{"key_code":"delete_or_backspace"},{"key_code":"b"},{"key_code":"a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C","value":0},{"input_sources":[{"language":"ja"}],"type":"input_source_if"},{"input_sources":[{"input_mode_id":"Roman$"}],"type":"input_source_unless"}],"from":{"key_code":"j","modifiers":{"optional":["caps_lock"]}},"to":[{"key_code":"b"},{"key_code":"a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N204" s="101" t="str">
        <f t="shared" si="121"/>
        <v/>
      </c>
      <c r="O204" s="101" t="str">
        <f t="shared" si="122"/>
        <v/>
      </c>
      <c r="P204" s="101" t="str">
        <f t="shared" si="123"/>
        <v/>
      </c>
      <c r="Q204" s="101" t="str">
        <f t="shared" si="124"/>
        <v/>
      </c>
      <c r="R204" s="101" t="str">
        <f t="shared" si="125"/>
        <v/>
      </c>
      <c r="S204" s="101" t="str">
        <f t="shared" si="126"/>
        <v/>
      </c>
      <c r="T204" s="101" t="str">
        <f t="shared" si="127"/>
        <v/>
      </c>
      <c r="U204" s="329"/>
      <c r="V204" s="107" t="str">
        <f t="shared" si="128"/>
        <v/>
      </c>
      <c r="W204" s="101" t="str">
        <f t="shared" si="129"/>
        <v/>
      </c>
      <c r="X204" s="101" t="str">
        <f t="shared" si="130"/>
        <v/>
      </c>
      <c r="Y204" s="108" t="str">
        <f>IF(AND($AT204&lt;&gt;"",$AB204=1),_xlfn.CONCAT(Y$3,PROPER(_xlfn.XLOOKUP($AZ204,入力キー,入力コード)),IF(OR($BK204="",$BK204=$BI204),_xlfn.CONCAT(Y$4,IF($AZ204=_xlfn.XLOOKUP($AZ204,仮想キートップ,入力キー),Y$7,Y$10),_xlfn.XLOOKUP($AZ204,仮想キートップ,入力コード),Y$13,$BI204,Y$14,_xlfn.XLOOKUP($AZ204,仮想キートップ,キー位置),Y$15,_xlfn.XLOOKUP($AZ204,仮想キートップ,キー位置),Y$17,IF($AZ204=_xlfn.XLOOKUP($AZ204,仮想キートップ,入力キー),Y$12,Y$11),_xlfn.XLOOKUP($AZ204,仮想キートップ,入力コード),Y$13,$BI204,Y$14,_xlfn.XLOOKUP($AZ204,仮想キートップ,キー位置),Y$16,_xlfn.XLOOKUP($AZ204,仮想キートップ,キー位置),IF(COUNTA($AT204:$AT$352)&gt;1,Y$17,Y$18)),_xlfn.CONCAT(Y$4,Y$6,IF($AZ204=_xlfn.XLOOKUP($AZ204,仮想キートップ,入力キー),Y$7,Y$10),_xlfn.XLOOKUP($AZ204,仮想キートップ,入力コード),Y$13,$BI204,Y$14,_xlfn.XLOOKUP($AZ204,仮想キートップ,キー位置),Y$15,_xlfn.XLOOKUP($AZ204,仮想キートップ,キー位置),Y$17,IF($AZ204=_xlfn.XLOOKUP($AZ204,仮想キートップ,入力キー),Y$8,Y$9),_xlfn.XLOOKUP($AZ204,仮想キートップ,入力コード),Y$13,$BI204,Y$14,_xlfn.XLOOKUP($AZ204,仮想キートップ,キー位置),Y$16,_xlfn.XLOOKUP($AZ204,仮想キートップ,キー位置),Y$17,Y$5,IF($AZ204=_xlfn.XLOOKUP($AZ204,仮想キートップ,入力キー),Y$7,Y$10),_xlfn.XLOOKUP($AZ204,仮想キートップ,入力コード),Y$13,$BK204,Y$14,_xlfn.XLOOKUP($AZ204,仮想キートップ,キー位置),Y$15,_xlfn.XLOOKUP($AZ204,仮想キートップ,キー位置),Y$17,IF($AZ204=_xlfn.XLOOKUP($AZ204,仮想キートップ,入力キー),Y$12,Y$11),_xlfn.XLOOKUP($AZ204,仮想キートップ,入力コード),Y$13,$BK204,Y$14,_xlfn.XLOOKUP($AZ204,仮想キートップ,キー位置),Y$16,_xlfn.XLOOKUP($AZ204,仮想キートップ,キー位置),IF(COUNTA($AT204:$AT$352)&gt;1,Y$17,Y$18)))),"")</f>
        <v/>
      </c>
      <c r="Z204" s="325"/>
      <c r="AB204" s="28">
        <f t="shared" si="131"/>
        <v>2</v>
      </c>
      <c r="AC204" s="27" t="str">
        <f t="shared" si="132"/>
        <v>A</v>
      </c>
      <c r="AD204" s="27">
        <f t="shared" si="133"/>
        <v>1</v>
      </c>
      <c r="AE204" s="27">
        <f t="shared" si="134"/>
        <v>0</v>
      </c>
      <c r="AF204" s="34">
        <f t="shared" si="135"/>
        <v>551903297536</v>
      </c>
      <c r="AG204" s="203">
        <f t="shared" si="136"/>
        <v>1</v>
      </c>
      <c r="AH204" s="90"/>
      <c r="AI204" s="466" t="str">
        <f t="shared" si="137"/>
        <v/>
      </c>
      <c r="AJ204" s="57" t="str">
        <f t="shared" si="138"/>
        <v/>
      </c>
      <c r="AK204" s="58">
        <f t="shared" si="139"/>
        <v>0</v>
      </c>
      <c r="AL204" s="56" t="str">
        <f t="shared" si="140"/>
        <v/>
      </c>
      <c r="AM204" s="57" t="str">
        <f t="shared" si="141"/>
        <v/>
      </c>
      <c r="AN204" s="55">
        <f t="shared" si="142"/>
        <v>0</v>
      </c>
      <c r="AO204" s="466" t="str">
        <f t="shared" si="143"/>
        <v/>
      </c>
      <c r="AP204" s="57" t="str">
        <f t="shared" si="144"/>
        <v/>
      </c>
      <c r="AQ204" s="58">
        <f t="shared" si="145"/>
        <v>0</v>
      </c>
      <c r="AR204" s="90"/>
      <c r="AS204" s="131">
        <v>219</v>
      </c>
      <c r="AT204" s="2"/>
      <c r="AU204" s="389"/>
      <c r="AV204" s="389"/>
      <c r="AW204" s="13"/>
      <c r="AX204" s="4" t="s">
        <v>296</v>
      </c>
      <c r="AY204" s="16"/>
      <c r="AZ204" s="16" t="s">
        <v>51</v>
      </c>
      <c r="BA204" s="16" t="s">
        <v>88</v>
      </c>
      <c r="BB204" s="115"/>
      <c r="BC204" s="26" t="s">
        <v>444</v>
      </c>
      <c r="BD204" s="6"/>
      <c r="BE204" s="7"/>
      <c r="BF204" s="15"/>
      <c r="BG204" s="140" t="str">
        <f t="shared" si="146"/>
        <v>{"key_code":"b"},{"key_code":"a"}</v>
      </c>
      <c r="BH204" s="98"/>
      <c r="BI204" s="140" t="str">
        <f t="shared" si="147"/>
        <v>{"key_code":"b"},{"key_code":"a"}</v>
      </c>
      <c r="BJ204" s="370"/>
      <c r="BK204" s="371"/>
    </row>
    <row r="205" spans="1:63" ht="21">
      <c r="A205" s="328"/>
      <c r="B205" s="329"/>
      <c r="C205" s="338"/>
      <c r="D205" s="339"/>
      <c r="E205" s="334"/>
      <c r="F205" s="233" t="str">
        <f t="shared" si="113"/>
        <v/>
      </c>
      <c r="G205" s="101" t="str">
        <f t="shared" si="114"/>
        <v/>
      </c>
      <c r="H205" s="101" t="str">
        <f t="shared" si="115"/>
        <v/>
      </c>
      <c r="I205" s="101" t="str">
        <f t="shared" si="116"/>
        <v/>
      </c>
      <c r="J205" s="101" t="str">
        <f t="shared" si="117"/>
        <v/>
      </c>
      <c r="K205" s="101" t="str">
        <f t="shared" si="118"/>
        <v/>
      </c>
      <c r="L205" s="101" t="str">
        <f t="shared" si="119"/>
        <v>{"description":"右濁 &amp; こ → ご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delete_or_backspace"},{"key_code":"g"},{"key_code":"o"},{"set_variable":{"name":"KC_V","value":1}},{"set_variable":{"name":"USC","value":1}},{"set_variable":{"name":"LKS","value":2}}],"to_after_key_up":[{"set_variable":{"name":"KC_V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v","modifiers":{"optional":["caps_lock"]}},"to":[{"key_code":"g"},{"key_code":"o"},{"set_variable":{"name":"KC_V","value":1}},{"set_variable":{"name":"USC","value":1}},{"set_variable":{"name":"LKS","value":2}}],"to_after_key_up":[{"set_variable":{"name":"KC_V","value":0}},{"set_variable":{"name":"USC","value":0}}],"type":"basic"},</v>
      </c>
      <c r="M205" s="101" t="str">
        <f t="shared" si="120"/>
        <v>{"conditions":[{"type":"variable_unless","name":"LKS","value":2},{"type":"variable_unless","name":"USC","value":0},{"type":"variable_unless","name":"KC_V","value":0},{"input_sources":[{"language":"ja"}],"type":"input_source_if"},{"input_sources":[{"input_mode_id":"Roman$"}],"type":"input_source_unless"}],"from":{"key_code":"j","modifiers":{"optional":["caps_lock"]}},"to":[{"key_code":"delete_or_backspace"},{"key_code":"g"},{"key_code":"o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V","value":0},{"input_sources":[{"language":"ja"}],"type":"input_source_if"},{"input_sources":[{"input_mode_id":"Roman$"}],"type":"input_source_unless"}],"from":{"key_code":"j","modifiers":{"optional":["caps_lock"]}},"to":[{"key_code":"g"},{"key_code":"o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N205" s="101" t="str">
        <f t="shared" si="121"/>
        <v/>
      </c>
      <c r="O205" s="101" t="str">
        <f t="shared" si="122"/>
        <v/>
      </c>
      <c r="P205" s="101" t="str">
        <f t="shared" si="123"/>
        <v/>
      </c>
      <c r="Q205" s="101" t="str">
        <f t="shared" si="124"/>
        <v/>
      </c>
      <c r="R205" s="101" t="str">
        <f t="shared" si="125"/>
        <v/>
      </c>
      <c r="S205" s="101" t="str">
        <f t="shared" si="126"/>
        <v/>
      </c>
      <c r="T205" s="101" t="str">
        <f t="shared" si="127"/>
        <v/>
      </c>
      <c r="U205" s="329"/>
      <c r="V205" s="107" t="str">
        <f t="shared" si="128"/>
        <v/>
      </c>
      <c r="W205" s="101" t="str">
        <f t="shared" si="129"/>
        <v/>
      </c>
      <c r="X205" s="101" t="str">
        <f t="shared" si="130"/>
        <v/>
      </c>
      <c r="Y205" s="108" t="str">
        <f>IF(AND($AT205&lt;&gt;"",$AB205=1),_xlfn.CONCAT(Y$3,PROPER(_xlfn.XLOOKUP($AZ205,入力キー,入力コード)),IF(OR($BK205="",$BK205=$BI205),_xlfn.CONCAT(Y$4,IF($AZ205=_xlfn.XLOOKUP($AZ205,仮想キートップ,入力キー),Y$7,Y$10),_xlfn.XLOOKUP($AZ205,仮想キートップ,入力コード),Y$13,$BI205,Y$14,_xlfn.XLOOKUP($AZ205,仮想キートップ,キー位置),Y$15,_xlfn.XLOOKUP($AZ205,仮想キートップ,キー位置),Y$17,IF($AZ205=_xlfn.XLOOKUP($AZ205,仮想キートップ,入力キー),Y$12,Y$11),_xlfn.XLOOKUP($AZ205,仮想キートップ,入力コード),Y$13,$BI205,Y$14,_xlfn.XLOOKUP($AZ205,仮想キートップ,キー位置),Y$16,_xlfn.XLOOKUP($AZ205,仮想キートップ,キー位置),IF(COUNTA($AT205:$AT$352)&gt;1,Y$17,Y$18)),_xlfn.CONCAT(Y$4,Y$6,IF($AZ205=_xlfn.XLOOKUP($AZ205,仮想キートップ,入力キー),Y$7,Y$10),_xlfn.XLOOKUP($AZ205,仮想キートップ,入力コード),Y$13,$BI205,Y$14,_xlfn.XLOOKUP($AZ205,仮想キートップ,キー位置),Y$15,_xlfn.XLOOKUP($AZ205,仮想キートップ,キー位置),Y$17,IF($AZ205=_xlfn.XLOOKUP($AZ205,仮想キートップ,入力キー),Y$8,Y$9),_xlfn.XLOOKUP($AZ205,仮想キートップ,入力コード),Y$13,$BI205,Y$14,_xlfn.XLOOKUP($AZ205,仮想キートップ,キー位置),Y$16,_xlfn.XLOOKUP($AZ205,仮想キートップ,キー位置),Y$17,Y$5,IF($AZ205=_xlfn.XLOOKUP($AZ205,仮想キートップ,入力キー),Y$7,Y$10),_xlfn.XLOOKUP($AZ205,仮想キートップ,入力コード),Y$13,$BK205,Y$14,_xlfn.XLOOKUP($AZ205,仮想キートップ,キー位置),Y$15,_xlfn.XLOOKUP($AZ205,仮想キートップ,キー位置),Y$17,IF($AZ205=_xlfn.XLOOKUP($AZ205,仮想キートップ,入力キー),Y$12,Y$11),_xlfn.XLOOKUP($AZ205,仮想キートップ,入力コード),Y$13,$BK205,Y$14,_xlfn.XLOOKUP($AZ205,仮想キートップ,キー位置),Y$16,_xlfn.XLOOKUP($AZ205,仮想キートップ,キー位置),IF(COUNTA($AT205:$AT$352)&gt;1,Y$17,Y$18)))),"")</f>
        <v/>
      </c>
      <c r="Z205" s="325"/>
      <c r="AB205" s="28">
        <f t="shared" si="131"/>
        <v>2</v>
      </c>
      <c r="AC205" s="27" t="str">
        <f t="shared" si="132"/>
        <v>A</v>
      </c>
      <c r="AD205" s="27">
        <f t="shared" si="133"/>
        <v>1</v>
      </c>
      <c r="AE205" s="27">
        <f t="shared" si="134"/>
        <v>0</v>
      </c>
      <c r="AF205" s="34">
        <f t="shared" si="135"/>
        <v>1101659111424</v>
      </c>
      <c r="AG205" s="203">
        <f t="shared" si="136"/>
        <v>1</v>
      </c>
      <c r="AH205" s="90"/>
      <c r="AI205" s="466" t="str">
        <f t="shared" si="137"/>
        <v/>
      </c>
      <c r="AJ205" s="57" t="str">
        <f t="shared" si="138"/>
        <v/>
      </c>
      <c r="AK205" s="58">
        <f t="shared" si="139"/>
        <v>0</v>
      </c>
      <c r="AL205" s="56" t="str">
        <f t="shared" si="140"/>
        <v/>
      </c>
      <c r="AM205" s="57" t="str">
        <f t="shared" si="141"/>
        <v/>
      </c>
      <c r="AN205" s="55">
        <f t="shared" si="142"/>
        <v>0</v>
      </c>
      <c r="AO205" s="466" t="str">
        <f t="shared" si="143"/>
        <v/>
      </c>
      <c r="AP205" s="57" t="str">
        <f t="shared" si="144"/>
        <v/>
      </c>
      <c r="AQ205" s="58">
        <f t="shared" si="145"/>
        <v>0</v>
      </c>
      <c r="AR205" s="90"/>
      <c r="AS205" s="131">
        <v>220</v>
      </c>
      <c r="AT205" s="2"/>
      <c r="AU205" s="389"/>
      <c r="AV205" s="389"/>
      <c r="AW205" s="13"/>
      <c r="AX205" s="4" t="s">
        <v>296</v>
      </c>
      <c r="AY205" s="16"/>
      <c r="AZ205" s="16" t="s">
        <v>51</v>
      </c>
      <c r="BA205" s="16" t="s">
        <v>90</v>
      </c>
      <c r="BB205" s="115"/>
      <c r="BC205" s="26" t="s">
        <v>445</v>
      </c>
      <c r="BD205" s="6"/>
      <c r="BE205" s="7"/>
      <c r="BF205" s="15"/>
      <c r="BG205" s="140" t="str">
        <f t="shared" si="146"/>
        <v>{"key_code":"g"},{"key_code":"o"}</v>
      </c>
      <c r="BH205" s="98"/>
      <c r="BI205" s="140" t="str">
        <f t="shared" si="147"/>
        <v>{"key_code":"g"},{"key_code":"o"}</v>
      </c>
      <c r="BJ205" s="370"/>
      <c r="BK205" s="371"/>
    </row>
    <row r="206" spans="1:63" ht="21">
      <c r="A206" s="328"/>
      <c r="B206" s="329"/>
      <c r="C206" s="338"/>
      <c r="D206" s="339"/>
      <c r="E206" s="334"/>
      <c r="F206" s="233" t="str">
        <f t="shared" si="113"/>
        <v/>
      </c>
      <c r="G206" s="101" t="str">
        <f t="shared" si="114"/>
        <v/>
      </c>
      <c r="H206" s="101" t="str">
        <f t="shared" si="115"/>
        <v/>
      </c>
      <c r="I206" s="101" t="str">
        <f t="shared" si="116"/>
        <v/>
      </c>
      <c r="J206" s="101" t="str">
        <f t="shared" si="117"/>
        <v/>
      </c>
      <c r="K206" s="101" t="str">
        <f t="shared" si="118"/>
        <v/>
      </c>
      <c r="L206" s="101" t="str">
        <f t="shared" si="119"/>
        <v>{"description":"右濁 &amp; そ → ぞ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b","modifiers":{"optional":["caps_lock"]}},"to":[{"key_code":"delete_or_backspace"},{"key_code":"z"},{"key_code":"o"},{"set_variable":{"name":"KC_B","value":1}},{"set_variable":{"name":"USC","value":1}},{"set_variable":{"name":"LKS","value":2}}],"to_after_key_up":[{"set_variable":{"name":"KC_B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b","modifiers":{"optional":["caps_lock"]}},"to":[{"key_code":"z"},{"key_code":"o"},{"set_variable":{"name":"KC_B","value":1}},{"set_variable":{"name":"USC","value":1}},{"set_variable":{"name":"LKS","value":2}}],"to_after_key_up":[{"set_variable":{"name":"KC_B","value":0}},{"set_variable":{"name":"USC","value":0}}],"type":"basic"},</v>
      </c>
      <c r="M206" s="101" t="str">
        <f t="shared" si="120"/>
        <v>{"conditions":[{"type":"variable_unless","name":"LKS","value":2},{"type":"variable_unless","name":"USC","value":0},{"type":"variable_unless","name":"KC_B","value":0},{"input_sources":[{"language":"ja"}],"type":"input_source_if"},{"input_sources":[{"input_mode_id":"Roman$"}],"type":"input_source_unless"}],"from":{"key_code":"j","modifiers":{"optional":["caps_lock"]}},"to":[{"key_code":"delete_or_backspace"},{"key_code":"z"},{"key_code":"o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B","value":0},{"input_sources":[{"language":"ja"}],"type":"input_source_if"},{"input_sources":[{"input_mode_id":"Roman$"}],"type":"input_source_unless"}],"from":{"key_code":"j","modifiers":{"optional":["caps_lock"]}},"to":[{"key_code":"z"},{"key_code":"o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N206" s="101" t="str">
        <f t="shared" si="121"/>
        <v/>
      </c>
      <c r="O206" s="101" t="str">
        <f t="shared" si="122"/>
        <v/>
      </c>
      <c r="P206" s="101" t="str">
        <f t="shared" si="123"/>
        <v/>
      </c>
      <c r="Q206" s="101" t="str">
        <f t="shared" si="124"/>
        <v/>
      </c>
      <c r="R206" s="101" t="str">
        <f t="shared" si="125"/>
        <v/>
      </c>
      <c r="S206" s="101" t="str">
        <f t="shared" si="126"/>
        <v/>
      </c>
      <c r="T206" s="101" t="str">
        <f t="shared" si="127"/>
        <v/>
      </c>
      <c r="U206" s="329"/>
      <c r="V206" s="107" t="str">
        <f t="shared" si="128"/>
        <v/>
      </c>
      <c r="W206" s="101" t="str">
        <f t="shared" si="129"/>
        <v/>
      </c>
      <c r="X206" s="101" t="str">
        <f t="shared" si="130"/>
        <v/>
      </c>
      <c r="Y206" s="108" t="str">
        <f>IF(AND($AT206&lt;&gt;"",$AB206=1),_xlfn.CONCAT(Y$3,PROPER(_xlfn.XLOOKUP($AZ206,入力キー,入力コード)),IF(OR($BK206="",$BK206=$BI206),_xlfn.CONCAT(Y$4,IF($AZ206=_xlfn.XLOOKUP($AZ206,仮想キートップ,入力キー),Y$7,Y$10),_xlfn.XLOOKUP($AZ206,仮想キートップ,入力コード),Y$13,$BI206,Y$14,_xlfn.XLOOKUP($AZ206,仮想キートップ,キー位置),Y$15,_xlfn.XLOOKUP($AZ206,仮想キートップ,キー位置),Y$17,IF($AZ206=_xlfn.XLOOKUP($AZ206,仮想キートップ,入力キー),Y$12,Y$11),_xlfn.XLOOKUP($AZ206,仮想キートップ,入力コード),Y$13,$BI206,Y$14,_xlfn.XLOOKUP($AZ206,仮想キートップ,キー位置),Y$16,_xlfn.XLOOKUP($AZ206,仮想キートップ,キー位置),IF(COUNTA($AT206:$AT$352)&gt;1,Y$17,Y$18)),_xlfn.CONCAT(Y$4,Y$6,IF($AZ206=_xlfn.XLOOKUP($AZ206,仮想キートップ,入力キー),Y$7,Y$10),_xlfn.XLOOKUP($AZ206,仮想キートップ,入力コード),Y$13,$BI206,Y$14,_xlfn.XLOOKUP($AZ206,仮想キートップ,キー位置),Y$15,_xlfn.XLOOKUP($AZ206,仮想キートップ,キー位置),Y$17,IF($AZ206=_xlfn.XLOOKUP($AZ206,仮想キートップ,入力キー),Y$8,Y$9),_xlfn.XLOOKUP($AZ206,仮想キートップ,入力コード),Y$13,$BI206,Y$14,_xlfn.XLOOKUP($AZ206,仮想キートップ,キー位置),Y$16,_xlfn.XLOOKUP($AZ206,仮想キートップ,キー位置),Y$17,Y$5,IF($AZ206=_xlfn.XLOOKUP($AZ206,仮想キートップ,入力キー),Y$7,Y$10),_xlfn.XLOOKUP($AZ206,仮想キートップ,入力コード),Y$13,$BK206,Y$14,_xlfn.XLOOKUP($AZ206,仮想キートップ,キー位置),Y$15,_xlfn.XLOOKUP($AZ206,仮想キートップ,キー位置),Y$17,IF($AZ206=_xlfn.XLOOKUP($AZ206,仮想キートップ,入力キー),Y$12,Y$11),_xlfn.XLOOKUP($AZ206,仮想キートップ,入力コード),Y$13,$BK206,Y$14,_xlfn.XLOOKUP($AZ206,仮想キートップ,キー位置),Y$16,_xlfn.XLOOKUP($AZ206,仮想キートップ,キー位置),IF(COUNTA($AT206:$AT$352)&gt;1,Y$17,Y$18)))),"")</f>
        <v/>
      </c>
      <c r="Z206" s="325"/>
      <c r="AB206" s="28">
        <f t="shared" si="131"/>
        <v>2</v>
      </c>
      <c r="AC206" s="27" t="str">
        <f t="shared" si="132"/>
        <v>A</v>
      </c>
      <c r="AD206" s="27">
        <f t="shared" si="133"/>
        <v>1</v>
      </c>
      <c r="AE206" s="27">
        <f t="shared" si="134"/>
        <v>0</v>
      </c>
      <c r="AF206" s="34">
        <f t="shared" si="135"/>
        <v>2201170739200</v>
      </c>
      <c r="AG206" s="203">
        <f t="shared" si="136"/>
        <v>1</v>
      </c>
      <c r="AH206" s="90"/>
      <c r="AI206" s="466" t="str">
        <f t="shared" si="137"/>
        <v/>
      </c>
      <c r="AJ206" s="57" t="str">
        <f t="shared" si="138"/>
        <v/>
      </c>
      <c r="AK206" s="58">
        <f t="shared" si="139"/>
        <v>0</v>
      </c>
      <c r="AL206" s="56" t="str">
        <f t="shared" si="140"/>
        <v/>
      </c>
      <c r="AM206" s="57" t="str">
        <f t="shared" si="141"/>
        <v/>
      </c>
      <c r="AN206" s="55">
        <f t="shared" si="142"/>
        <v>0</v>
      </c>
      <c r="AO206" s="466" t="str">
        <f t="shared" si="143"/>
        <v/>
      </c>
      <c r="AP206" s="57" t="str">
        <f t="shared" si="144"/>
        <v/>
      </c>
      <c r="AQ206" s="58">
        <f t="shared" si="145"/>
        <v>0</v>
      </c>
      <c r="AR206" s="90"/>
      <c r="AS206" s="131">
        <v>221</v>
      </c>
      <c r="AT206" s="2"/>
      <c r="AU206" s="389"/>
      <c r="AV206" s="389"/>
      <c r="AW206" s="13"/>
      <c r="AX206" s="4" t="s">
        <v>296</v>
      </c>
      <c r="AY206" s="16"/>
      <c r="AZ206" s="16" t="s">
        <v>51</v>
      </c>
      <c r="BA206" s="16" t="s">
        <v>92</v>
      </c>
      <c r="BB206" s="115"/>
      <c r="BC206" s="26" t="s">
        <v>446</v>
      </c>
      <c r="BD206" s="6"/>
      <c r="BE206" s="7"/>
      <c r="BF206" s="15"/>
      <c r="BG206" s="140" t="str">
        <f t="shared" si="146"/>
        <v>{"key_code":"z"},{"key_code":"o"}</v>
      </c>
      <c r="BH206" s="98"/>
      <c r="BI206" s="140" t="str">
        <f t="shared" si="147"/>
        <v>{"key_code":"z"},{"key_code":"o"}</v>
      </c>
      <c r="BJ206" s="370"/>
      <c r="BK206" s="371"/>
    </row>
    <row r="207" spans="1:63" ht="21">
      <c r="A207" s="328"/>
      <c r="B207" s="329"/>
      <c r="C207" s="338"/>
      <c r="D207" s="339"/>
      <c r="E207" s="334"/>
      <c r="F207" s="233" t="str">
        <f t="shared" si="113"/>
        <v/>
      </c>
      <c r="G207" s="101" t="str">
        <f t="shared" si="114"/>
        <v/>
      </c>
      <c r="H207" s="101" t="str">
        <f t="shared" si="115"/>
        <v/>
      </c>
      <c r="I207" s="101" t="str">
        <f t="shared" si="116"/>
        <v/>
      </c>
      <c r="J207" s="101" t="str">
        <f t="shared" si="117"/>
        <v/>
      </c>
      <c r="K207" s="101" t="str">
        <f t="shared" si="118"/>
        <v/>
      </c>
      <c r="L207" s="101" t="str">
        <f t="shared" si="119"/>
        <v>{"description":"左半 &amp; ふ → ぷ","conditions":[{"type":"variable_unless","name":"LKS","value":2},{"type":"variable_unless","name":"USC","value":0},{"type":"variable_unless","name":"KC_V","value":0},{"input_sources":[{"language":"ja"}],"type":"input_source_if"},{"input_sources":[{"input_mode_id":"Roman$"}],"type":"input_source_unless"}],"from":{"key_code":"period","modifiers":{"optional":["caps_lock"]}},"to":[{"key_code":"delete_or_backspace"},{"key_code":"p"},{"key_code":"u"},{"set_variable":{"name":"KC_DOT","value":1}},{"set_variable":{"name":"USC","value":1}},{"set_variable":{"name":"LKS","value":2}}],"to_after_key_up":[{"set_variable":{"name":"KC_DOT","value":0}},{"set_variable":{"name":"USC","value":0}}],"type":"basic"},{"conditions":[{"type":"variable_unless","name":"KC_V","value":0},{"input_sources":[{"language":"ja"}],"type":"input_source_if"},{"input_sources":[{"input_mode_id":"Roman$"}],"type":"input_source_unless"}],"from":{"key_code":"period","modifiers":{"optional":["caps_lock"]}},"to":[{"key_code":"p"},{"key_code":"u"},{"set_variable":{"name":"KC_DOT","value":1}},{"set_variable":{"name":"USC","value":1}},{"set_variable":{"name":"LKS","value":2}}],"to_after_key_up":[{"set_variable":{"name":"KC_DOT","value":0}},{"set_variable":{"name":"USC","value":0}}],"type":"basic"},</v>
      </c>
      <c r="M207" s="101" t="str">
        <f t="shared" si="120"/>
        <v>{"conditions":[{"type":"variable_unless","name":"LKS","value":2},{"type":"variable_unless","name":"USC","value":0},{"type":"variable_unless","name":"KC_DOT","value":0},{"input_sources":[{"language":"ja"}],"type":"input_source_if"},{"input_sources":[{"input_mode_id":"Roman$"}],"type":"input_source_unless"}],"from":{"key_code":"v","modifiers":{"optional":["caps_lock"]}},"to":[{"key_code":"delete_or_backspace"},{"key_code":"p"},{"key_code":"u"},{"set_variable":{"name":"KC_V","value":1}},{"set_variable":{"name":"USC","value":1}},{"set_variable":{"name":"LKS","value":2}}],"to_after_key_up":[{"set_variable":{"name":"KC_V","value":0}},{"set_variable":{"name":"USC","value":0}}],"type":"basic"},{"conditions":[{"type":"variable_unless","name":"KC_DOT","value":0},{"input_sources":[{"language":"ja"}],"type":"input_source_if"},{"input_sources":[{"input_mode_id":"Roman$"}],"type":"input_source_unless"}],"from":{"key_code":"v","modifiers":{"optional":["caps_lock"]}},"to":[{"key_code":"p"},{"key_code":"u"},{"set_variable":{"name":"KC_V","value":1}},{"set_variable":{"name":"USC","value":1}},{"set_variable":{"name":"LKS","value":2}}],"to_after_key_up":[{"set_variable":{"name":"KC_V","value":0}},{"set_variable":{"name":"USC","value":0}}],"type":"basic"},</v>
      </c>
      <c r="N207" s="101" t="str">
        <f t="shared" si="121"/>
        <v/>
      </c>
      <c r="O207" s="101" t="str">
        <f t="shared" si="122"/>
        <v/>
      </c>
      <c r="P207" s="101" t="str">
        <f t="shared" si="123"/>
        <v/>
      </c>
      <c r="Q207" s="101" t="str">
        <f t="shared" si="124"/>
        <v/>
      </c>
      <c r="R207" s="101" t="str">
        <f t="shared" si="125"/>
        <v/>
      </c>
      <c r="S207" s="101" t="str">
        <f t="shared" si="126"/>
        <v/>
      </c>
      <c r="T207" s="101" t="str">
        <f t="shared" si="127"/>
        <v/>
      </c>
      <c r="U207" s="329"/>
      <c r="V207" s="107" t="str">
        <f t="shared" si="128"/>
        <v/>
      </c>
      <c r="W207" s="101" t="str">
        <f t="shared" si="129"/>
        <v/>
      </c>
      <c r="X207" s="101" t="str">
        <f t="shared" si="130"/>
        <v/>
      </c>
      <c r="Y207" s="108" t="str">
        <f>IF(AND($AT207&lt;&gt;"",$AB207=1),_xlfn.CONCAT(Y$3,PROPER(_xlfn.XLOOKUP($AZ207,入力キー,入力コード)),IF(OR($BK207="",$BK207=$BI207),_xlfn.CONCAT(Y$4,IF($AZ207=_xlfn.XLOOKUP($AZ207,仮想キートップ,入力キー),Y$7,Y$10),_xlfn.XLOOKUP($AZ207,仮想キートップ,入力コード),Y$13,$BI207,Y$14,_xlfn.XLOOKUP($AZ207,仮想キートップ,キー位置),Y$15,_xlfn.XLOOKUP($AZ207,仮想キートップ,キー位置),Y$17,IF($AZ207=_xlfn.XLOOKUP($AZ207,仮想キートップ,入力キー),Y$12,Y$11),_xlfn.XLOOKUP($AZ207,仮想キートップ,入力コード),Y$13,$BI207,Y$14,_xlfn.XLOOKUP($AZ207,仮想キートップ,キー位置),Y$16,_xlfn.XLOOKUP($AZ207,仮想キートップ,キー位置),IF(COUNTA($AT207:$AT$352)&gt;1,Y$17,Y$18)),_xlfn.CONCAT(Y$4,Y$6,IF($AZ207=_xlfn.XLOOKUP($AZ207,仮想キートップ,入力キー),Y$7,Y$10),_xlfn.XLOOKUP($AZ207,仮想キートップ,入力コード),Y$13,$BI207,Y$14,_xlfn.XLOOKUP($AZ207,仮想キートップ,キー位置),Y$15,_xlfn.XLOOKUP($AZ207,仮想キートップ,キー位置),Y$17,IF($AZ207=_xlfn.XLOOKUP($AZ207,仮想キートップ,入力キー),Y$8,Y$9),_xlfn.XLOOKUP($AZ207,仮想キートップ,入力コード),Y$13,$BI207,Y$14,_xlfn.XLOOKUP($AZ207,仮想キートップ,キー位置),Y$16,_xlfn.XLOOKUP($AZ207,仮想キートップ,キー位置),Y$17,Y$5,IF($AZ207=_xlfn.XLOOKUP($AZ207,仮想キートップ,入力キー),Y$7,Y$10),_xlfn.XLOOKUP($AZ207,仮想キートップ,入力コード),Y$13,$BK207,Y$14,_xlfn.XLOOKUP($AZ207,仮想キートップ,キー位置),Y$15,_xlfn.XLOOKUP($AZ207,仮想キートップ,キー位置),Y$17,IF($AZ207=_xlfn.XLOOKUP($AZ207,仮想キートップ,入力キー),Y$12,Y$11),_xlfn.XLOOKUP($AZ207,仮想キートップ,入力コード),Y$13,$BK207,Y$14,_xlfn.XLOOKUP($AZ207,仮想キートップ,キー位置),Y$16,_xlfn.XLOOKUP($AZ207,仮想キートップ,キー位置),IF(COUNTA($AT207:$AT$352)&gt;1,Y$17,Y$18)))),"")</f>
        <v/>
      </c>
      <c r="Z207" s="325"/>
      <c r="AB207" s="28">
        <f t="shared" si="131"/>
        <v>2</v>
      </c>
      <c r="AC207" s="27" t="str">
        <f t="shared" si="132"/>
        <v>A</v>
      </c>
      <c r="AD207" s="27">
        <f t="shared" si="133"/>
        <v>1</v>
      </c>
      <c r="AE207" s="27">
        <f t="shared" si="134"/>
        <v>0</v>
      </c>
      <c r="AF207" s="34">
        <f t="shared" si="135"/>
        <v>36283883716608</v>
      </c>
      <c r="AG207" s="203">
        <f t="shared" si="136"/>
        <v>1</v>
      </c>
      <c r="AH207" s="90"/>
      <c r="AI207" s="466" t="str">
        <f t="shared" si="137"/>
        <v/>
      </c>
      <c r="AJ207" s="57" t="str">
        <f t="shared" si="138"/>
        <v/>
      </c>
      <c r="AK207" s="58">
        <f t="shared" si="139"/>
        <v>0</v>
      </c>
      <c r="AL207" s="56" t="str">
        <f t="shared" si="140"/>
        <v/>
      </c>
      <c r="AM207" s="57" t="str">
        <f t="shared" si="141"/>
        <v/>
      </c>
      <c r="AN207" s="55">
        <f t="shared" si="142"/>
        <v>0</v>
      </c>
      <c r="AO207" s="466" t="str">
        <f t="shared" si="143"/>
        <v/>
      </c>
      <c r="AP207" s="57" t="str">
        <f t="shared" si="144"/>
        <v/>
      </c>
      <c r="AQ207" s="58">
        <f t="shared" si="145"/>
        <v>0</v>
      </c>
      <c r="AR207" s="90"/>
      <c r="AS207" s="131">
        <v>222</v>
      </c>
      <c r="AT207" s="2"/>
      <c r="AU207" s="389"/>
      <c r="AV207" s="389"/>
      <c r="AW207" s="13"/>
      <c r="AX207" s="4" t="s">
        <v>296</v>
      </c>
      <c r="AY207" s="16"/>
      <c r="AZ207" s="16" t="s">
        <v>77</v>
      </c>
      <c r="BA207" s="16" t="s">
        <v>82</v>
      </c>
      <c r="BB207" s="115"/>
      <c r="BC207" s="26" t="s">
        <v>447</v>
      </c>
      <c r="BD207" s="6"/>
      <c r="BE207" s="7"/>
      <c r="BF207" s="15"/>
      <c r="BG207" s="140" t="str">
        <f t="shared" si="146"/>
        <v>{"key_code":"p"},{"key_code":"u"}</v>
      </c>
      <c r="BH207" s="98"/>
      <c r="BI207" s="140" t="str">
        <f t="shared" si="147"/>
        <v>{"key_code":"p"},{"key_code":"u"}</v>
      </c>
      <c r="BJ207" s="370"/>
      <c r="BK207" s="371"/>
    </row>
    <row r="208" spans="1:63" ht="21">
      <c r="A208" s="328"/>
      <c r="B208" s="329"/>
      <c r="C208" s="338"/>
      <c r="D208" s="339"/>
      <c r="E208" s="334"/>
      <c r="F208" s="233" t="str">
        <f t="shared" si="113"/>
        <v/>
      </c>
      <c r="G208" s="101" t="str">
        <f t="shared" si="114"/>
        <v/>
      </c>
      <c r="H208" s="101" t="str">
        <f t="shared" si="115"/>
        <v/>
      </c>
      <c r="I208" s="101" t="str">
        <f t="shared" si="116"/>
        <v/>
      </c>
      <c r="J208" s="101" t="str">
        <f t="shared" si="117"/>
        <v/>
      </c>
      <c r="K208" s="101" t="str">
        <f t="shared" si="118"/>
        <v/>
      </c>
      <c r="L208" s="101" t="str">
        <f t="shared" si="119"/>
        <v>{"description":"左半 &amp; へ → ぺ","conditions":[{"type":"variable_unless","name":"LKS","value":2},{"type":"variable_unless","name":"USC","value":0},{"type":"variable_unless","name":"KC_V","value":0},{"input_sources":[{"language":"ja"}],"type":"input_source_if"},{"input_sources":[{"input_mode_id":"Roman$"}],"type":"input_source_unless"}],"from":{"key_code":"p","modifiers":{"optional":["caps_lock"]}},"to":[{"key_code":"delete_or_backspace"},{"key_code":"p"},{"key_code":"e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KC_V","value":0},{"input_sources":[{"language":"ja"}],"type":"input_source_if"},{"input_sources":[{"input_mode_id":"Roman$"}],"type":"input_source_unless"}],"from":{"key_code":"p","modifiers":{"optional":["caps_lock"]}},"to":[{"key_code":"p"},{"key_code":"e"},{"set_variable":{"name":"KC_P","value":1}},{"set_variable":{"name":"USC","value":1}},{"set_variable":{"name":"LKS","value":2}}],"to_after_key_up":[{"set_variable":{"name":"KC_P","value":0}},{"set_variable":{"name":"USC","value":0}}],"type":"basic"},</v>
      </c>
      <c r="M208" s="101" t="str">
        <f t="shared" si="120"/>
        <v>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v","modifiers":{"optional":["caps_lock"]}},"to":[{"key_code":"delete_or_backspace"},{"key_code":"p"},{"key_code":"e"},{"set_variable":{"name":"KC_V","value":1}},{"set_variable":{"name":"USC","value":1}},{"set_variable":{"name":"LKS","value":2}}],"to_after_key_up":[{"set_variable":{"name":"KC_V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v","modifiers":{"optional":["caps_lock"]}},"to":[{"key_code":"p"},{"key_code":"e"},{"set_variable":{"name":"KC_V","value":1}},{"set_variable":{"name":"USC","value":1}},{"set_variable":{"name":"LKS","value":2}}],"to_after_key_up":[{"set_variable":{"name":"KC_V","value":0}},{"set_variable":{"name":"USC","value":0}}],"type":"basic"},</v>
      </c>
      <c r="N208" s="101" t="str">
        <f t="shared" si="121"/>
        <v/>
      </c>
      <c r="O208" s="101" t="str">
        <f t="shared" si="122"/>
        <v/>
      </c>
      <c r="P208" s="101" t="str">
        <f t="shared" si="123"/>
        <v/>
      </c>
      <c r="Q208" s="101" t="str">
        <f t="shared" si="124"/>
        <v/>
      </c>
      <c r="R208" s="101" t="str">
        <f t="shared" si="125"/>
        <v/>
      </c>
      <c r="S208" s="101" t="str">
        <f t="shared" si="126"/>
        <v/>
      </c>
      <c r="T208" s="101" t="str">
        <f t="shared" si="127"/>
        <v/>
      </c>
      <c r="U208" s="329"/>
      <c r="V208" s="107" t="str">
        <f t="shared" si="128"/>
        <v/>
      </c>
      <c r="W208" s="101" t="str">
        <f t="shared" si="129"/>
        <v/>
      </c>
      <c r="X208" s="101" t="str">
        <f t="shared" si="130"/>
        <v/>
      </c>
      <c r="Y208" s="108" t="str">
        <f>IF(AND($AT208&lt;&gt;"",$AB208=1),_xlfn.CONCAT(Y$3,PROPER(_xlfn.XLOOKUP($AZ208,入力キー,入力コード)),IF(OR($BK208="",$BK208=$BI208),_xlfn.CONCAT(Y$4,IF($AZ208=_xlfn.XLOOKUP($AZ208,仮想キートップ,入力キー),Y$7,Y$10),_xlfn.XLOOKUP($AZ208,仮想キートップ,入力コード),Y$13,$BI208,Y$14,_xlfn.XLOOKUP($AZ208,仮想キートップ,キー位置),Y$15,_xlfn.XLOOKUP($AZ208,仮想キートップ,キー位置),Y$17,IF($AZ208=_xlfn.XLOOKUP($AZ208,仮想キートップ,入力キー),Y$12,Y$11),_xlfn.XLOOKUP($AZ208,仮想キートップ,入力コード),Y$13,$BI208,Y$14,_xlfn.XLOOKUP($AZ208,仮想キートップ,キー位置),Y$16,_xlfn.XLOOKUP($AZ208,仮想キートップ,キー位置),IF(COUNTA($AT208:$AT$352)&gt;1,Y$17,Y$18)),_xlfn.CONCAT(Y$4,Y$6,IF($AZ208=_xlfn.XLOOKUP($AZ208,仮想キートップ,入力キー),Y$7,Y$10),_xlfn.XLOOKUP($AZ208,仮想キートップ,入力コード),Y$13,$BI208,Y$14,_xlfn.XLOOKUP($AZ208,仮想キートップ,キー位置),Y$15,_xlfn.XLOOKUP($AZ208,仮想キートップ,キー位置),Y$17,IF($AZ208=_xlfn.XLOOKUP($AZ208,仮想キートップ,入力キー),Y$8,Y$9),_xlfn.XLOOKUP($AZ208,仮想キートップ,入力コード),Y$13,$BI208,Y$14,_xlfn.XLOOKUP($AZ208,仮想キートップ,キー位置),Y$16,_xlfn.XLOOKUP($AZ208,仮想キートップ,キー位置),Y$17,Y$5,IF($AZ208=_xlfn.XLOOKUP($AZ208,仮想キートップ,入力キー),Y$7,Y$10),_xlfn.XLOOKUP($AZ208,仮想キートップ,入力コード),Y$13,$BK208,Y$14,_xlfn.XLOOKUP($AZ208,仮想キートップ,キー位置),Y$15,_xlfn.XLOOKUP($AZ208,仮想キートップ,キー位置),Y$17,IF($AZ208=_xlfn.XLOOKUP($AZ208,仮想キートップ,入力キー),Y$12,Y$11),_xlfn.XLOOKUP($AZ208,仮想キートップ,入力コード),Y$13,$BK208,Y$14,_xlfn.XLOOKUP($AZ208,仮想キートップ,キー位置),Y$16,_xlfn.XLOOKUP($AZ208,仮想キートップ,キー位置),IF(COUNTA($AT208:$AT$352)&gt;1,Y$17,Y$18)))),"")</f>
        <v/>
      </c>
      <c r="Z208" s="325"/>
      <c r="AB208" s="28">
        <f t="shared" si="131"/>
        <v>2</v>
      </c>
      <c r="AC208" s="27" t="str">
        <f t="shared" si="132"/>
        <v>A</v>
      </c>
      <c r="AD208" s="27">
        <f t="shared" si="133"/>
        <v>1</v>
      </c>
      <c r="AE208" s="27">
        <f t="shared" si="134"/>
        <v>0</v>
      </c>
      <c r="AF208" s="34">
        <f t="shared" si="135"/>
        <v>1099515822080</v>
      </c>
      <c r="AG208" s="203">
        <f t="shared" si="136"/>
        <v>1</v>
      </c>
      <c r="AH208" s="90"/>
      <c r="AI208" s="466" t="str">
        <f t="shared" si="137"/>
        <v/>
      </c>
      <c r="AJ208" s="57" t="str">
        <f t="shared" si="138"/>
        <v/>
      </c>
      <c r="AK208" s="58">
        <f t="shared" si="139"/>
        <v>0</v>
      </c>
      <c r="AL208" s="56" t="str">
        <f t="shared" si="140"/>
        <v/>
      </c>
      <c r="AM208" s="57" t="str">
        <f t="shared" si="141"/>
        <v/>
      </c>
      <c r="AN208" s="55">
        <f t="shared" si="142"/>
        <v>0</v>
      </c>
      <c r="AO208" s="466" t="str">
        <f t="shared" si="143"/>
        <v/>
      </c>
      <c r="AP208" s="57" t="str">
        <f t="shared" si="144"/>
        <v/>
      </c>
      <c r="AQ208" s="58">
        <f t="shared" si="145"/>
        <v>0</v>
      </c>
      <c r="AR208" s="90"/>
      <c r="AS208" s="131">
        <v>223</v>
      </c>
      <c r="AT208" s="2"/>
      <c r="AU208" s="389"/>
      <c r="AV208" s="389"/>
      <c r="AW208" s="13"/>
      <c r="AX208" s="4" t="s">
        <v>296</v>
      </c>
      <c r="AY208" s="16"/>
      <c r="AZ208" s="16" t="s">
        <v>77</v>
      </c>
      <c r="BA208" s="16" t="s">
        <v>41</v>
      </c>
      <c r="BB208" s="115"/>
      <c r="BC208" s="26" t="s">
        <v>448</v>
      </c>
      <c r="BD208" s="6"/>
      <c r="BE208" s="7"/>
      <c r="BF208" s="15"/>
      <c r="BG208" s="140" t="str">
        <f t="shared" si="146"/>
        <v>{"key_code":"p"},{"key_code":"e"}</v>
      </c>
      <c r="BH208" s="98"/>
      <c r="BI208" s="140" t="str">
        <f t="shared" si="147"/>
        <v>{"key_code":"p"},{"key_code":"e"}</v>
      </c>
      <c r="BJ208" s="370"/>
      <c r="BK208" s="371"/>
    </row>
    <row r="209" spans="1:63" ht="21">
      <c r="A209" s="328"/>
      <c r="B209" s="329"/>
      <c r="C209" s="338"/>
      <c r="D209" s="339"/>
      <c r="E209" s="334"/>
      <c r="F209" s="233" t="str">
        <f t="shared" si="113"/>
        <v/>
      </c>
      <c r="G209" s="101" t="str">
        <f t="shared" si="114"/>
        <v/>
      </c>
      <c r="H209" s="101" t="str">
        <f t="shared" si="115"/>
        <v/>
      </c>
      <c r="I209" s="101" t="str">
        <f t="shared" si="116"/>
        <v/>
      </c>
      <c r="J209" s="101" t="str">
        <f t="shared" si="117"/>
        <v/>
      </c>
      <c r="K209" s="101" t="str">
        <f t="shared" si="118"/>
        <v/>
      </c>
      <c r="L209" s="101" t="str">
        <f t="shared" si="119"/>
        <v>{"description":"右半 &amp; ほ → ぽ","conditions":[{"type":"variable_unless","name":"LKS","value":2},{"type":"variable_unless","name":"USC","value":0},{"type":"variable_unless","name":"KC_M","value":0},{"input_sources":[{"language":"ja"}],"type":"input_source_if"},{"input_sources":[{"input_mode_id":"Roman$"}],"type":"input_source_unless"}],"from":{"key_code":"z","modifiers":{"optional":["caps_lock"]}},"to":[{"key_code":"delete_or_backspace"},{"key_code":"p"},{"key_code":"o"},{"set_variable":{"name":"KC_Z","value":1}},{"set_variable":{"name":"USC","value":1}},{"set_variable":{"name":"LKS","value":2}}],"to_after_key_up":[{"set_variable":{"name":"KC_Z","value":0}},{"set_variable":{"name":"USC","value":0}}],"type":"basic"},{"conditions":[{"type":"variable_unless","name":"KC_M","value":0},{"input_sources":[{"language":"ja"}],"type":"input_source_if"},{"input_sources":[{"input_mode_id":"Roman$"}],"type":"input_source_unless"}],"from":{"key_code":"z","modifiers":{"optional":["caps_lock"]}},"to":[{"key_code":"p"},{"key_code":"o"},{"set_variable":{"name":"KC_Z","value":1}},{"set_variable":{"name":"USC","value":1}},{"set_variable":{"name":"LKS","value":2}}],"to_after_key_up":[{"set_variable":{"name":"KC_Z","value":0}},{"set_variable":{"name":"USC","value":0}}],"type":"basic"},</v>
      </c>
      <c r="M209" s="101" t="str">
        <f t="shared" si="120"/>
        <v>{"conditions":[{"type":"variable_unless","name":"LKS","value":2},{"type":"variable_unless","name":"USC","value":0},{"type":"variable_unless","name":"KC_Z","value":0},{"input_sources":[{"language":"ja"}],"type":"input_source_if"},{"input_sources":[{"input_mode_id":"Roman$"}],"type":"input_source_unless"}],"from":{"key_code":"m","modifiers":{"optional":["caps_lock"]}},"to":[{"key_code":"delete_or_backspace"},{"key_code":"p"},{"key_code":"o"},{"set_variable":{"name":"KC_M","value":1}},{"set_variable":{"name":"USC","value":1}},{"set_variable":{"name":"LKS","value":2}}],"to_after_key_up":[{"set_variable":{"name":"KC_M","value":0}},{"set_variable":{"name":"USC","value":0}}],"type":"basic"},{"conditions":[{"type":"variable_unless","name":"KC_Z","value":0},{"input_sources":[{"language":"ja"}],"type":"input_source_if"},{"input_sources":[{"input_mode_id":"Roman$"}],"type":"input_source_unless"}],"from":{"key_code":"m","modifiers":{"optional":["caps_lock"]}},"to":[{"key_code":"p"},{"key_code":"o"},{"set_variable":{"name":"KC_M","value":1}},{"set_variable":{"name":"USC","value":1}},{"set_variable":{"name":"LKS","value":2}}],"to_after_key_up":[{"set_variable":{"name":"KC_M","value":0}},{"set_variable":{"name":"USC","value":0}}],"type":"basic"},</v>
      </c>
      <c r="N209" s="101" t="str">
        <f t="shared" si="121"/>
        <v/>
      </c>
      <c r="O209" s="101" t="str">
        <f t="shared" si="122"/>
        <v/>
      </c>
      <c r="P209" s="101" t="str">
        <f t="shared" si="123"/>
        <v/>
      </c>
      <c r="Q209" s="101" t="str">
        <f t="shared" si="124"/>
        <v/>
      </c>
      <c r="R209" s="101" t="str">
        <f t="shared" si="125"/>
        <v/>
      </c>
      <c r="S209" s="101" t="str">
        <f t="shared" si="126"/>
        <v/>
      </c>
      <c r="T209" s="101" t="str">
        <f t="shared" si="127"/>
        <v/>
      </c>
      <c r="U209" s="329"/>
      <c r="V209" s="107" t="str">
        <f t="shared" si="128"/>
        <v/>
      </c>
      <c r="W209" s="101" t="str">
        <f t="shared" si="129"/>
        <v/>
      </c>
      <c r="X209" s="101" t="str">
        <f t="shared" si="130"/>
        <v/>
      </c>
      <c r="Y209" s="108" t="str">
        <f>IF(AND($AT209&lt;&gt;"",$AB209=1),_xlfn.CONCAT(Y$3,PROPER(_xlfn.XLOOKUP($AZ209,入力キー,入力コード)),IF(OR($BK209="",$BK209=$BI209),_xlfn.CONCAT(Y$4,IF($AZ209=_xlfn.XLOOKUP($AZ209,仮想キートップ,入力キー),Y$7,Y$10),_xlfn.XLOOKUP($AZ209,仮想キートップ,入力コード),Y$13,$BI209,Y$14,_xlfn.XLOOKUP($AZ209,仮想キートップ,キー位置),Y$15,_xlfn.XLOOKUP($AZ209,仮想キートップ,キー位置),Y$17,IF($AZ209=_xlfn.XLOOKUP($AZ209,仮想キートップ,入力キー),Y$12,Y$11),_xlfn.XLOOKUP($AZ209,仮想キートップ,入力コード),Y$13,$BI209,Y$14,_xlfn.XLOOKUP($AZ209,仮想キートップ,キー位置),Y$16,_xlfn.XLOOKUP($AZ209,仮想キートップ,キー位置),IF(COUNTA($AT209:$AT$352)&gt;1,Y$17,Y$18)),_xlfn.CONCAT(Y$4,Y$6,IF($AZ209=_xlfn.XLOOKUP($AZ209,仮想キートップ,入力キー),Y$7,Y$10),_xlfn.XLOOKUP($AZ209,仮想キートップ,入力コード),Y$13,$BI209,Y$14,_xlfn.XLOOKUP($AZ209,仮想キートップ,キー位置),Y$15,_xlfn.XLOOKUP($AZ209,仮想キートップ,キー位置),Y$17,IF($AZ209=_xlfn.XLOOKUP($AZ209,仮想キートップ,入力キー),Y$8,Y$9),_xlfn.XLOOKUP($AZ209,仮想キートップ,入力コード),Y$13,$BI209,Y$14,_xlfn.XLOOKUP($AZ209,仮想キートップ,キー位置),Y$16,_xlfn.XLOOKUP($AZ209,仮想キートップ,キー位置),Y$17,Y$5,IF($AZ209=_xlfn.XLOOKUP($AZ209,仮想キートップ,入力キー),Y$7,Y$10),_xlfn.XLOOKUP($AZ209,仮想キートップ,入力コード),Y$13,$BK209,Y$14,_xlfn.XLOOKUP($AZ209,仮想キートップ,キー位置),Y$15,_xlfn.XLOOKUP($AZ209,仮想キートップ,キー位置),Y$17,IF($AZ209=_xlfn.XLOOKUP($AZ209,仮想キートップ,入力キー),Y$12,Y$11),_xlfn.XLOOKUP($AZ209,仮想キートップ,入力コード),Y$13,$BK209,Y$14,_xlfn.XLOOKUP($AZ209,仮想キートップ,キー位置),Y$16,_xlfn.XLOOKUP($AZ209,仮想キートップ,キー位置),IF(COUNTA($AT209:$AT$352)&gt;1,Y$17,Y$18)))),"")</f>
        <v/>
      </c>
      <c r="Z209" s="325"/>
      <c r="AB209" s="28">
        <f t="shared" si="131"/>
        <v>2</v>
      </c>
      <c r="AC209" s="27" t="str">
        <f t="shared" si="132"/>
        <v>A</v>
      </c>
      <c r="AD209" s="27">
        <f t="shared" si="133"/>
        <v>1</v>
      </c>
      <c r="AE209" s="27">
        <f t="shared" si="134"/>
        <v>0</v>
      </c>
      <c r="AF209" s="34">
        <f t="shared" si="135"/>
        <v>8933531975680</v>
      </c>
      <c r="AG209" s="203">
        <f t="shared" si="136"/>
        <v>1</v>
      </c>
      <c r="AH209" s="90"/>
      <c r="AI209" s="466" t="str">
        <f t="shared" si="137"/>
        <v/>
      </c>
      <c r="AJ209" s="57" t="str">
        <f t="shared" si="138"/>
        <v/>
      </c>
      <c r="AK209" s="58">
        <f t="shared" si="139"/>
        <v>0</v>
      </c>
      <c r="AL209" s="56" t="str">
        <f t="shared" si="140"/>
        <v/>
      </c>
      <c r="AM209" s="57" t="str">
        <f t="shared" si="141"/>
        <v/>
      </c>
      <c r="AN209" s="55">
        <f t="shared" si="142"/>
        <v>0</v>
      </c>
      <c r="AO209" s="466" t="str">
        <f t="shared" si="143"/>
        <v/>
      </c>
      <c r="AP209" s="57" t="str">
        <f t="shared" si="144"/>
        <v/>
      </c>
      <c r="AQ209" s="58">
        <f t="shared" si="145"/>
        <v>0</v>
      </c>
      <c r="AR209" s="90"/>
      <c r="AS209" s="131">
        <v>224</v>
      </c>
      <c r="AT209" s="2"/>
      <c r="AU209" s="389"/>
      <c r="AV209" s="389"/>
      <c r="AW209" s="13"/>
      <c r="AX209" s="4" t="s">
        <v>296</v>
      </c>
      <c r="AY209" s="16"/>
      <c r="AZ209" s="16" t="s">
        <v>80</v>
      </c>
      <c r="BA209" s="16" t="s">
        <v>84</v>
      </c>
      <c r="BB209" s="115"/>
      <c r="BC209" s="26" t="s">
        <v>449</v>
      </c>
      <c r="BD209" s="6"/>
      <c r="BE209" s="7"/>
      <c r="BF209" s="15"/>
      <c r="BG209" s="140" t="str">
        <f t="shared" si="146"/>
        <v>{"key_code":"p"},{"key_code":"o"}</v>
      </c>
      <c r="BH209" s="98"/>
      <c r="BI209" s="140" t="str">
        <f t="shared" si="147"/>
        <v>{"key_code":"p"},{"key_code":"o"}</v>
      </c>
      <c r="BJ209" s="370"/>
      <c r="BK209" s="371"/>
    </row>
    <row r="210" spans="1:63" ht="21">
      <c r="A210" s="328"/>
      <c r="B210" s="329"/>
      <c r="C210" s="338"/>
      <c r="D210" s="339"/>
      <c r="E210" s="334"/>
      <c r="F210" s="233" t="str">
        <f t="shared" si="113"/>
        <v/>
      </c>
      <c r="G210" s="101" t="str">
        <f t="shared" si="114"/>
        <v/>
      </c>
      <c r="H210" s="101" t="str">
        <f t="shared" si="115"/>
        <v/>
      </c>
      <c r="I210" s="101" t="str">
        <f t="shared" si="116"/>
        <v/>
      </c>
      <c r="J210" s="101" t="str">
        <f t="shared" si="117"/>
        <v/>
      </c>
      <c r="K210" s="101" t="str">
        <f t="shared" si="118"/>
        <v/>
      </c>
      <c r="L210" s="101" t="str">
        <f t="shared" si="119"/>
        <v>{"description":"右半 &amp; ひ → ぴ","conditions":[{"type":"variable_unless","name":"LKS","value":2},{"type":"variable_unless","name":"USC","value":0},{"type":"variable_unless","name":"KC_M","value":0},{"input_sources":[{"language":"ja"}],"type":"input_source_if"},{"input_sources":[{"input_mode_id":"Roman$"}],"type":"input_source_unless"}],"from":{"key_code":"x","modifiers":{"optional":["caps_lock"]}},"to":[{"key_code":"delete_or_backspace"},{"key_code":"p"},{"key_code":"i"},{"set_variable":{"name":"KC_X","value":1}},{"set_variable":{"name":"USC","value":1}},{"set_variable":{"name":"LKS","value":2}}],"to_after_key_up":[{"set_variable":{"name":"KC_X","value":0}},{"set_variable":{"name":"USC","value":0}}],"type":"basic"},{"conditions":[{"type":"variable_unless","name":"KC_M","value":0},{"input_sources":[{"language":"ja"}],"type":"input_source_if"},{"input_sources":[{"input_mode_id":"Roman$"}],"type":"input_source_unless"}],"from":{"key_code":"x","modifiers":{"optional":["caps_lock"]}},"to":[{"key_code":"p"},{"key_code":"i"},{"set_variable":{"name":"KC_X","value":1}},{"set_variable":{"name":"USC","value":1}},{"set_variable":{"name":"LKS","value":2}}],"to_after_key_up":[{"set_variable":{"name":"KC_X","value":0}},{"set_variable":{"name":"USC","value":0}}],"type":"basic"},</v>
      </c>
      <c r="M210" s="101" t="str">
        <f t="shared" si="120"/>
        <v>{"conditions":[{"type":"variable_unless","name":"LKS","value":2},{"type":"variable_unless","name":"USC","value":0},{"type":"variable_unless","name":"KC_X","value":0},{"input_sources":[{"language":"ja"}],"type":"input_source_if"},{"input_sources":[{"input_mode_id":"Roman$"}],"type":"input_source_unless"}],"from":{"key_code":"m","modifiers":{"optional":["caps_lock"]}},"to":[{"key_code":"delete_or_backspace"},{"key_code":"p"},{"key_code":"i"},{"set_variable":{"name":"KC_M","value":1}},{"set_variable":{"name":"USC","value":1}},{"set_variable":{"name":"LKS","value":2}}],"to_after_key_up":[{"set_variable":{"name":"KC_M","value":0}},{"set_variable":{"name":"USC","value":0}}],"type":"basic"},{"conditions":[{"type":"variable_unless","name":"KC_X","value":0},{"input_sources":[{"language":"ja"}],"type":"input_source_if"},{"input_sources":[{"input_mode_id":"Roman$"}],"type":"input_source_unless"}],"from":{"key_code":"m","modifiers":{"optional":["caps_lock"]}},"to":[{"key_code":"p"},{"key_code":"i"},{"set_variable":{"name":"KC_M","value":1}},{"set_variable":{"name":"USC","value":1}},{"set_variable":{"name":"LKS","value":2}}],"to_after_key_up":[{"set_variable":{"name":"KC_M","value":0}},{"set_variable":{"name":"USC","value":0}}],"type":"basic"},</v>
      </c>
      <c r="N210" s="101" t="str">
        <f t="shared" si="121"/>
        <v/>
      </c>
      <c r="O210" s="101" t="str">
        <f t="shared" si="122"/>
        <v/>
      </c>
      <c r="P210" s="101" t="str">
        <f t="shared" si="123"/>
        <v/>
      </c>
      <c r="Q210" s="101" t="str">
        <f t="shared" si="124"/>
        <v/>
      </c>
      <c r="R210" s="101" t="str">
        <f t="shared" si="125"/>
        <v/>
      </c>
      <c r="S210" s="101" t="str">
        <f t="shared" si="126"/>
        <v/>
      </c>
      <c r="T210" s="101" t="str">
        <f t="shared" si="127"/>
        <v/>
      </c>
      <c r="U210" s="329"/>
      <c r="V210" s="107" t="str">
        <f t="shared" si="128"/>
        <v/>
      </c>
      <c r="W210" s="101" t="str">
        <f t="shared" si="129"/>
        <v/>
      </c>
      <c r="X210" s="101" t="str">
        <f t="shared" si="130"/>
        <v/>
      </c>
      <c r="Y210" s="108" t="str">
        <f>IF(AND($AT210&lt;&gt;"",$AB210=1),_xlfn.CONCAT(Y$3,PROPER(_xlfn.XLOOKUP($AZ210,入力キー,入力コード)),IF(OR($BK210="",$BK210=$BI210),_xlfn.CONCAT(Y$4,IF($AZ210=_xlfn.XLOOKUP($AZ210,仮想キートップ,入力キー),Y$7,Y$10),_xlfn.XLOOKUP($AZ210,仮想キートップ,入力コード),Y$13,$BI210,Y$14,_xlfn.XLOOKUP($AZ210,仮想キートップ,キー位置),Y$15,_xlfn.XLOOKUP($AZ210,仮想キートップ,キー位置),Y$17,IF($AZ210=_xlfn.XLOOKUP($AZ210,仮想キートップ,入力キー),Y$12,Y$11),_xlfn.XLOOKUP($AZ210,仮想キートップ,入力コード),Y$13,$BI210,Y$14,_xlfn.XLOOKUP($AZ210,仮想キートップ,キー位置),Y$16,_xlfn.XLOOKUP($AZ210,仮想キートップ,キー位置),IF(COUNTA($AT210:$AT$352)&gt;1,Y$17,Y$18)),_xlfn.CONCAT(Y$4,Y$6,IF($AZ210=_xlfn.XLOOKUP($AZ210,仮想キートップ,入力キー),Y$7,Y$10),_xlfn.XLOOKUP($AZ210,仮想キートップ,入力コード),Y$13,$BI210,Y$14,_xlfn.XLOOKUP($AZ210,仮想キートップ,キー位置),Y$15,_xlfn.XLOOKUP($AZ210,仮想キートップ,キー位置),Y$17,IF($AZ210=_xlfn.XLOOKUP($AZ210,仮想キートップ,入力キー),Y$8,Y$9),_xlfn.XLOOKUP($AZ210,仮想キートップ,入力コード),Y$13,$BI210,Y$14,_xlfn.XLOOKUP($AZ210,仮想キートップ,キー位置),Y$16,_xlfn.XLOOKUP($AZ210,仮想キートップ,キー位置),Y$17,Y$5,IF($AZ210=_xlfn.XLOOKUP($AZ210,仮想キートップ,入力キー),Y$7,Y$10),_xlfn.XLOOKUP($AZ210,仮想キートップ,入力コード),Y$13,$BK210,Y$14,_xlfn.XLOOKUP($AZ210,仮想キートップ,キー位置),Y$15,_xlfn.XLOOKUP($AZ210,仮想キートップ,キー位置),Y$17,IF($AZ210=_xlfn.XLOOKUP($AZ210,仮想キートップ,入力キー),Y$12,Y$11),_xlfn.XLOOKUP($AZ210,仮想キートップ,入力コード),Y$13,$BK210,Y$14,_xlfn.XLOOKUP($AZ210,仮想キートップ,キー位置),Y$16,_xlfn.XLOOKUP($AZ210,仮想キートップ,キー位置),IF(COUNTA($AT210:$AT$352)&gt;1,Y$17,Y$18)))),"")</f>
        <v/>
      </c>
      <c r="Z210" s="325"/>
      <c r="AB210" s="28">
        <f t="shared" si="131"/>
        <v>2</v>
      </c>
      <c r="AC210" s="27" t="str">
        <f t="shared" si="132"/>
        <v>A</v>
      </c>
      <c r="AD210" s="27">
        <f t="shared" si="133"/>
        <v>1</v>
      </c>
      <c r="AE210" s="27">
        <f t="shared" si="134"/>
        <v>0</v>
      </c>
      <c r="AF210" s="34">
        <f t="shared" si="135"/>
        <v>9070970929152</v>
      </c>
      <c r="AG210" s="203">
        <f t="shared" si="136"/>
        <v>1</v>
      </c>
      <c r="AH210" s="90"/>
      <c r="AI210" s="466" t="str">
        <f t="shared" si="137"/>
        <v/>
      </c>
      <c r="AJ210" s="57" t="str">
        <f t="shared" si="138"/>
        <v/>
      </c>
      <c r="AK210" s="58">
        <f t="shared" si="139"/>
        <v>0</v>
      </c>
      <c r="AL210" s="56" t="str">
        <f t="shared" si="140"/>
        <v/>
      </c>
      <c r="AM210" s="57" t="str">
        <f t="shared" si="141"/>
        <v/>
      </c>
      <c r="AN210" s="55">
        <f t="shared" si="142"/>
        <v>0</v>
      </c>
      <c r="AO210" s="466" t="str">
        <f t="shared" si="143"/>
        <v/>
      </c>
      <c r="AP210" s="57" t="str">
        <f t="shared" si="144"/>
        <v/>
      </c>
      <c r="AQ210" s="58">
        <f t="shared" si="145"/>
        <v>0</v>
      </c>
      <c r="AR210" s="90"/>
      <c r="AS210" s="131">
        <v>225</v>
      </c>
      <c r="AT210" s="2"/>
      <c r="AU210" s="389"/>
      <c r="AV210" s="389"/>
      <c r="AW210" s="13"/>
      <c r="AX210" s="4" t="s">
        <v>296</v>
      </c>
      <c r="AY210" s="16"/>
      <c r="AZ210" s="16" t="s">
        <v>80</v>
      </c>
      <c r="BA210" s="16" t="s">
        <v>86</v>
      </c>
      <c r="BB210" s="115"/>
      <c r="BC210" s="26" t="s">
        <v>450</v>
      </c>
      <c r="BD210" s="6"/>
      <c r="BE210" s="7"/>
      <c r="BF210" s="15"/>
      <c r="BG210" s="140" t="str">
        <f t="shared" si="146"/>
        <v>{"key_code":"p"},{"key_code":"i"}</v>
      </c>
      <c r="BH210" s="98"/>
      <c r="BI210" s="140" t="str">
        <f t="shared" si="147"/>
        <v>{"key_code":"p"},{"key_code":"i"}</v>
      </c>
      <c r="BJ210" s="370"/>
      <c r="BK210" s="371"/>
    </row>
    <row r="211" spans="1:63" ht="21">
      <c r="A211" s="328"/>
      <c r="B211" s="329"/>
      <c r="C211" s="338"/>
      <c r="D211" s="339"/>
      <c r="E211" s="334"/>
      <c r="F211" s="233" t="str">
        <f t="shared" si="113"/>
        <v/>
      </c>
      <c r="G211" s="101" t="str">
        <f t="shared" si="114"/>
        <v/>
      </c>
      <c r="H211" s="101" t="str">
        <f t="shared" si="115"/>
        <v/>
      </c>
      <c r="I211" s="101" t="str">
        <f t="shared" si="116"/>
        <v/>
      </c>
      <c r="J211" s="101" t="str">
        <f t="shared" si="117"/>
        <v/>
      </c>
      <c r="K211" s="101" t="str">
        <f t="shared" si="118"/>
        <v/>
      </c>
      <c r="L211" s="101" t="str">
        <f t="shared" si="119"/>
        <v>{"description":"右半 &amp; は → ぱ","conditions":[{"type":"variable_unless","name":"LKS","value":2},{"type":"variable_unless","name":"USC","value":0},{"type":"variable_unless","name":"KC_M","value":0},{"input_sources":[{"language":"ja"}],"type":"input_source_if"},{"input_sources":[{"input_mode_id":"Roman$"}],"type":"input_source_unless"}],"from":{"key_code":"c","modifiers":{"optional":["caps_lock"]}},"to":[{"key_code":"delete_or_backspace"},{"key_code":"p"},{"key_code":"a"},{"set_variable":{"name":"KC_C","value":1}},{"set_variable":{"name":"USC","value":1}},{"set_variable":{"name":"LKS","value":2}}],"to_after_key_up":[{"set_variable":{"name":"KC_C","value":0}},{"set_variable":{"name":"USC","value":0}}],"type":"basic"},{"conditions":[{"type":"variable_unless","name":"KC_M","value":0},{"input_sources":[{"language":"ja"}],"type":"input_source_if"},{"input_sources":[{"input_mode_id":"Roman$"}],"type":"input_source_unless"}],"from":{"key_code":"c","modifiers":{"optional":["caps_lock"]}},"to":[{"key_code":"p"},{"key_code":"a"},{"set_variable":{"name":"KC_C","value":1}},{"set_variable":{"name":"USC","value":1}},{"set_variable":{"name":"LKS","value":2}}],"to_after_key_up":[{"set_variable":{"name":"KC_C","value":0}},{"set_variable":{"name":"USC","value":0}}],"type":"basic"},</v>
      </c>
      <c r="M211" s="101" t="str">
        <f t="shared" si="120"/>
        <v>{"conditions":[{"type":"variable_unless","name":"LKS","value":2},{"type":"variable_unless","name":"USC","value":0},{"type":"variable_unless","name":"KC_C","value":0},{"input_sources":[{"language":"ja"}],"type":"input_source_if"},{"input_sources":[{"input_mode_id":"Roman$"}],"type":"input_source_unless"}],"from":{"key_code":"m","modifiers":{"optional":["caps_lock"]}},"to":[{"key_code":"delete_or_backspace"},{"key_code":"p"},{"key_code":"a"},{"set_variable":{"name":"KC_M","value":1}},{"set_variable":{"name":"USC","value":1}},{"set_variable":{"name":"LKS","value":2}}],"to_after_key_up":[{"set_variable":{"name":"KC_M","value":0}},{"set_variable":{"name":"USC","value":0}}],"type":"basic"},{"conditions":[{"type":"variable_unless","name":"KC_C","value":0},{"input_sources":[{"language":"ja"}],"type":"input_source_if"},{"input_sources":[{"input_mode_id":"Roman$"}],"type":"input_source_unless"}],"from":{"key_code":"m","modifiers":{"optional":["caps_lock"]}},"to":[{"key_code":"p"},{"key_code":"a"},{"set_variable":{"name":"KC_M","value":1}},{"set_variable":{"name":"USC","value":1}},{"set_variable":{"name":"LKS","value":2}}],"to_after_key_up":[{"set_variable":{"name":"KC_M","value":0}},{"set_variable":{"name":"USC","value":0}}],"type":"basic"},</v>
      </c>
      <c r="N211" s="101" t="str">
        <f t="shared" si="121"/>
        <v/>
      </c>
      <c r="O211" s="101" t="str">
        <f t="shared" si="122"/>
        <v/>
      </c>
      <c r="P211" s="101" t="str">
        <f t="shared" si="123"/>
        <v/>
      </c>
      <c r="Q211" s="101" t="str">
        <f t="shared" si="124"/>
        <v/>
      </c>
      <c r="R211" s="101" t="str">
        <f t="shared" si="125"/>
        <v/>
      </c>
      <c r="S211" s="101" t="str">
        <f t="shared" si="126"/>
        <v/>
      </c>
      <c r="T211" s="101" t="str">
        <f t="shared" si="127"/>
        <v/>
      </c>
      <c r="U211" s="329"/>
      <c r="V211" s="107" t="str">
        <f t="shared" si="128"/>
        <v/>
      </c>
      <c r="W211" s="101" t="str">
        <f t="shared" si="129"/>
        <v/>
      </c>
      <c r="X211" s="101" t="str">
        <f t="shared" si="130"/>
        <v/>
      </c>
      <c r="Y211" s="108" t="str">
        <f>IF(AND($AT211&lt;&gt;"",$AB211=1),_xlfn.CONCAT(Y$3,PROPER(_xlfn.XLOOKUP($AZ211,入力キー,入力コード)),IF(OR($BK211="",$BK211=$BI211),_xlfn.CONCAT(Y$4,IF($AZ211=_xlfn.XLOOKUP($AZ211,仮想キートップ,入力キー),Y$7,Y$10),_xlfn.XLOOKUP($AZ211,仮想キートップ,入力コード),Y$13,$BI211,Y$14,_xlfn.XLOOKUP($AZ211,仮想キートップ,キー位置),Y$15,_xlfn.XLOOKUP($AZ211,仮想キートップ,キー位置),Y$17,IF($AZ211=_xlfn.XLOOKUP($AZ211,仮想キートップ,入力キー),Y$12,Y$11),_xlfn.XLOOKUP($AZ211,仮想キートップ,入力コード),Y$13,$BI211,Y$14,_xlfn.XLOOKUP($AZ211,仮想キートップ,キー位置),Y$16,_xlfn.XLOOKUP($AZ211,仮想キートップ,キー位置),IF(COUNTA($AT211:$AT$352)&gt;1,Y$17,Y$18)),_xlfn.CONCAT(Y$4,Y$6,IF($AZ211=_xlfn.XLOOKUP($AZ211,仮想キートップ,入力キー),Y$7,Y$10),_xlfn.XLOOKUP($AZ211,仮想キートップ,入力コード),Y$13,$BI211,Y$14,_xlfn.XLOOKUP($AZ211,仮想キートップ,キー位置),Y$15,_xlfn.XLOOKUP($AZ211,仮想キートップ,キー位置),Y$17,IF($AZ211=_xlfn.XLOOKUP($AZ211,仮想キートップ,入力キー),Y$8,Y$9),_xlfn.XLOOKUP($AZ211,仮想キートップ,入力コード),Y$13,$BI211,Y$14,_xlfn.XLOOKUP($AZ211,仮想キートップ,キー位置),Y$16,_xlfn.XLOOKUP($AZ211,仮想キートップ,キー位置),Y$17,Y$5,IF($AZ211=_xlfn.XLOOKUP($AZ211,仮想キートップ,入力キー),Y$7,Y$10),_xlfn.XLOOKUP($AZ211,仮想キートップ,入力コード),Y$13,$BK211,Y$14,_xlfn.XLOOKUP($AZ211,仮想キートップ,キー位置),Y$15,_xlfn.XLOOKUP($AZ211,仮想キートップ,キー位置),Y$17,IF($AZ211=_xlfn.XLOOKUP($AZ211,仮想キートップ,入力キー),Y$12,Y$11),_xlfn.XLOOKUP($AZ211,仮想キートップ,入力コード),Y$13,$BK211,Y$14,_xlfn.XLOOKUP($AZ211,仮想キートップ,キー位置),Y$16,_xlfn.XLOOKUP($AZ211,仮想キートップ,キー位置),IF(COUNTA($AT211:$AT$352)&gt;1,Y$17,Y$18)))),"")</f>
        <v/>
      </c>
      <c r="Z211" s="325"/>
      <c r="AB211" s="28">
        <f t="shared" si="131"/>
        <v>2</v>
      </c>
      <c r="AC211" s="27" t="str">
        <f t="shared" si="132"/>
        <v>A</v>
      </c>
      <c r="AD211" s="27">
        <f t="shared" si="133"/>
        <v>1</v>
      </c>
      <c r="AE211" s="27">
        <f t="shared" si="134"/>
        <v>0</v>
      </c>
      <c r="AF211" s="34">
        <f t="shared" si="135"/>
        <v>9345848836096</v>
      </c>
      <c r="AG211" s="203">
        <f t="shared" si="136"/>
        <v>1</v>
      </c>
      <c r="AH211" s="90"/>
      <c r="AI211" s="466" t="str">
        <f t="shared" si="137"/>
        <v/>
      </c>
      <c r="AJ211" s="57" t="str">
        <f t="shared" si="138"/>
        <v/>
      </c>
      <c r="AK211" s="58">
        <f t="shared" si="139"/>
        <v>0</v>
      </c>
      <c r="AL211" s="56" t="str">
        <f t="shared" si="140"/>
        <v/>
      </c>
      <c r="AM211" s="57" t="str">
        <f t="shared" si="141"/>
        <v/>
      </c>
      <c r="AN211" s="55">
        <f t="shared" si="142"/>
        <v>0</v>
      </c>
      <c r="AO211" s="466" t="str">
        <f t="shared" si="143"/>
        <v/>
      </c>
      <c r="AP211" s="57" t="str">
        <f t="shared" si="144"/>
        <v/>
      </c>
      <c r="AQ211" s="58">
        <f t="shared" si="145"/>
        <v>0</v>
      </c>
      <c r="AR211" s="90"/>
      <c r="AS211" s="131">
        <v>226</v>
      </c>
      <c r="AT211" s="2"/>
      <c r="AU211" s="389"/>
      <c r="AV211" s="389"/>
      <c r="AW211" s="13"/>
      <c r="AX211" s="4" t="s">
        <v>296</v>
      </c>
      <c r="AY211" s="16"/>
      <c r="AZ211" s="16" t="s">
        <v>80</v>
      </c>
      <c r="BA211" s="16" t="s">
        <v>88</v>
      </c>
      <c r="BB211" s="115"/>
      <c r="BC211" s="26" t="s">
        <v>451</v>
      </c>
      <c r="BD211" s="6"/>
      <c r="BE211" s="7"/>
      <c r="BF211" s="15"/>
      <c r="BG211" s="140" t="str">
        <f t="shared" si="146"/>
        <v>{"key_code":"p"},{"key_code":"a"}</v>
      </c>
      <c r="BH211" s="98"/>
      <c r="BI211" s="140" t="str">
        <f t="shared" si="147"/>
        <v>{"key_code":"p"},{"key_code":"a"}</v>
      </c>
      <c r="BJ211" s="370"/>
      <c r="BK211" s="371"/>
    </row>
    <row r="212" spans="1:63" ht="21">
      <c r="A212" s="328"/>
      <c r="B212" s="329"/>
      <c r="C212" s="338"/>
      <c r="D212" s="339"/>
      <c r="E212" s="334"/>
      <c r="F212" s="233" t="str">
        <f t="shared" si="113"/>
        <v/>
      </c>
      <c r="G212" s="101" t="str">
        <f t="shared" si="114"/>
        <v/>
      </c>
      <c r="H212" s="101" t="str">
        <f t="shared" si="115"/>
        <v/>
      </c>
      <c r="I212" s="101" t="str">
        <f t="shared" si="116"/>
        <v/>
      </c>
      <c r="J212" s="101" t="str">
        <f t="shared" si="117"/>
        <v/>
      </c>
      <c r="K212" s="101" t="str">
        <f t="shared" si="118"/>
        <v/>
      </c>
      <c r="L212" s="101" t="str">
        <f t="shared" si="119"/>
        <v>{"description":"小 &amp; や → (ゃ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h","modifiers":{"optional":["caps_lock"]}},"to":[{"key_code":"delete_or_backspace"},{"key_code":"x"},{"key_code":"y"},{"key_code":"a"},{"set_variable":{"name":"KC_H","value":1}},{"set_variable":{"name":"USC","value":0}},{"set_variable":{"name":"LKS","value":2}}],"to_after_key_up":[{"set_variable":{"name":"KC_H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h","modifiers":{"optional":["caps_lock"]}},"to":[{"key_code":"x"},{"key_code":"y"},{"key_code":"a"},{"set_variable":{"name":"KC_H","value":1}},{"set_variable":{"name":"USC","value":0}},{"set_variable":{"name":"LKS","value":2}}],"to_after_key_up":[{"set_variable":{"name":"KC_H","value":0}},{"set_variable":{"name":"USC","value":0}}],"type":"basic"},</v>
      </c>
      <c r="M212" s="101" t="str">
        <f t="shared" si="120"/>
        <v>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y"},{"key_code":"a"},{"set_variable":{"name":"KC_Q","value":1}},{"set_variable":{"name":"USC","value":0}},{"set_variable":{"name":"LKS","value":2}}],"to_after_key_up":[{"set_variable":{"name":"KC_Q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q","modifiers":{"optional":["caps_lock"]}},"to":[{"key_code":"x"},{"key_code":"y"},{"key_code":"a"},{"set_variable":{"name":"KC_Q","value":1}},{"set_variable":{"name":"USC","value":0}},{"set_variable":{"name":"LKS","value":2}}],"to_after_key_up":[{"set_variable":{"name":"KC_Q","value":0}},{"set_variable":{"name":"USC","value":0}}],"type":"basic"},</v>
      </c>
      <c r="N212" s="101" t="str">
        <f t="shared" si="121"/>
        <v/>
      </c>
      <c r="O212" s="101" t="str">
        <f t="shared" si="122"/>
        <v/>
      </c>
      <c r="P212" s="101" t="str">
        <f t="shared" si="123"/>
        <v/>
      </c>
      <c r="Q212" s="101" t="str">
        <f t="shared" si="124"/>
        <v/>
      </c>
      <c r="R212" s="101" t="str">
        <f t="shared" si="125"/>
        <v/>
      </c>
      <c r="S212" s="101" t="str">
        <f t="shared" si="126"/>
        <v/>
      </c>
      <c r="T212" s="101" t="str">
        <f t="shared" si="127"/>
        <v/>
      </c>
      <c r="U212" s="329"/>
      <c r="V212" s="107" t="str">
        <f t="shared" si="128"/>
        <v/>
      </c>
      <c r="W212" s="101" t="str">
        <f t="shared" si="129"/>
        <v/>
      </c>
      <c r="X212" s="101" t="str">
        <f t="shared" si="130"/>
        <v/>
      </c>
      <c r="Y212" s="108" t="str">
        <f>IF(AND($AT212&lt;&gt;"",$AB212=1),_xlfn.CONCAT(Y$3,PROPER(_xlfn.XLOOKUP($AZ212,入力キー,入力コード)),IF(OR($BK212="",$BK212=$BI212),_xlfn.CONCAT(Y$4,IF($AZ212=_xlfn.XLOOKUP($AZ212,仮想キートップ,入力キー),Y$7,Y$10),_xlfn.XLOOKUP($AZ212,仮想キートップ,入力コード),Y$13,$BI212,Y$14,_xlfn.XLOOKUP($AZ212,仮想キートップ,キー位置),Y$15,_xlfn.XLOOKUP($AZ212,仮想キートップ,キー位置),Y$17,IF($AZ212=_xlfn.XLOOKUP($AZ212,仮想キートップ,入力キー),Y$12,Y$11),_xlfn.XLOOKUP($AZ212,仮想キートップ,入力コード),Y$13,$BI212,Y$14,_xlfn.XLOOKUP($AZ212,仮想キートップ,キー位置),Y$16,_xlfn.XLOOKUP($AZ212,仮想キートップ,キー位置),IF(COUNTA($AT212:$AT$352)&gt;1,Y$17,Y$18)),_xlfn.CONCAT(Y$4,Y$6,IF($AZ212=_xlfn.XLOOKUP($AZ212,仮想キートップ,入力キー),Y$7,Y$10),_xlfn.XLOOKUP($AZ212,仮想キートップ,入力コード),Y$13,$BI212,Y$14,_xlfn.XLOOKUP($AZ212,仮想キートップ,キー位置),Y$15,_xlfn.XLOOKUP($AZ212,仮想キートップ,キー位置),Y$17,IF($AZ212=_xlfn.XLOOKUP($AZ212,仮想キートップ,入力キー),Y$8,Y$9),_xlfn.XLOOKUP($AZ212,仮想キートップ,入力コード),Y$13,$BI212,Y$14,_xlfn.XLOOKUP($AZ212,仮想キートップ,キー位置),Y$16,_xlfn.XLOOKUP($AZ212,仮想キートップ,キー位置),Y$17,Y$5,IF($AZ212=_xlfn.XLOOKUP($AZ212,仮想キートップ,入力キー),Y$7,Y$10),_xlfn.XLOOKUP($AZ212,仮想キートップ,入力コード),Y$13,$BK212,Y$14,_xlfn.XLOOKUP($AZ212,仮想キートップ,キー位置),Y$15,_xlfn.XLOOKUP($AZ212,仮想キートップ,キー位置),Y$17,IF($AZ212=_xlfn.XLOOKUP($AZ212,仮想キートップ,入力キー),Y$12,Y$11),_xlfn.XLOOKUP($AZ212,仮想キートップ,入力コード),Y$13,$BK212,Y$14,_xlfn.XLOOKUP($AZ212,仮想キートップ,キー位置),Y$16,_xlfn.XLOOKUP($AZ212,仮想キートップ,キー位置),IF(COUNTA($AT212:$AT$352)&gt;1,Y$17,Y$18)))),"")</f>
        <v/>
      </c>
      <c r="Z212" s="325"/>
      <c r="AB212" s="28">
        <f t="shared" si="131"/>
        <v>2</v>
      </c>
      <c r="AC212" s="27" t="str">
        <f t="shared" si="132"/>
        <v>A</v>
      </c>
      <c r="AD212" s="27">
        <f t="shared" si="133"/>
        <v>1</v>
      </c>
      <c r="AE212" s="27">
        <f t="shared" si="134"/>
        <v>0</v>
      </c>
      <c r="AF212" s="34">
        <f t="shared" si="135"/>
        <v>1073750016</v>
      </c>
      <c r="AG212" s="203">
        <f t="shared" si="136"/>
        <v>0</v>
      </c>
      <c r="AH212" s="90"/>
      <c r="AI212" s="466" t="str">
        <f t="shared" si="137"/>
        <v/>
      </c>
      <c r="AJ212" s="57" t="str">
        <f t="shared" si="138"/>
        <v/>
      </c>
      <c r="AK212" s="58">
        <f t="shared" si="139"/>
        <v>0</v>
      </c>
      <c r="AL212" s="56" t="str">
        <f t="shared" si="140"/>
        <v/>
      </c>
      <c r="AM212" s="57" t="str">
        <f t="shared" si="141"/>
        <v/>
      </c>
      <c r="AN212" s="55">
        <f t="shared" si="142"/>
        <v>0</v>
      </c>
      <c r="AO212" s="466" t="str">
        <f t="shared" si="143"/>
        <v/>
      </c>
      <c r="AP212" s="57" t="str">
        <f t="shared" si="144"/>
        <v/>
      </c>
      <c r="AQ212" s="58">
        <f t="shared" si="145"/>
        <v>0</v>
      </c>
      <c r="AR212" s="90"/>
      <c r="AS212" s="131">
        <v>227</v>
      </c>
      <c r="AT212" s="2"/>
      <c r="AU212" s="389"/>
      <c r="AV212" s="389"/>
      <c r="AW212" s="13"/>
      <c r="AX212" s="4" t="s">
        <v>296</v>
      </c>
      <c r="AY212" s="16"/>
      <c r="AZ212" s="16" t="s">
        <v>23</v>
      </c>
      <c r="BA212" s="16" t="s">
        <v>50</v>
      </c>
      <c r="BB212" s="115"/>
      <c r="BC212" s="26" t="s">
        <v>653</v>
      </c>
      <c r="BD212" s="6"/>
      <c r="BE212" s="7"/>
      <c r="BF212" s="15"/>
      <c r="BG212" s="140" t="str">
        <f t="shared" si="146"/>
        <v>{"key_code":"x"},{"key_code":"y"},{"key_code":"a"}</v>
      </c>
      <c r="BH212" s="98"/>
      <c r="BI212" s="140" t="str">
        <f t="shared" si="147"/>
        <v>{"key_code":"x"},{"key_code":"y"},{"key_code":"a"}</v>
      </c>
      <c r="BJ212" s="370"/>
      <c r="BK212" s="371"/>
    </row>
    <row r="213" spans="1:63" ht="21">
      <c r="A213" s="328"/>
      <c r="B213" s="329"/>
      <c r="C213" s="338"/>
      <c r="D213" s="339"/>
      <c r="E213" s="334"/>
      <c r="F213" s="233" t="str">
        <f t="shared" si="113"/>
        <v/>
      </c>
      <c r="G213" s="101" t="str">
        <f t="shared" si="114"/>
        <v/>
      </c>
      <c r="H213" s="101" t="str">
        <f t="shared" si="115"/>
        <v/>
      </c>
      <c r="I213" s="101" t="str">
        <f t="shared" si="116"/>
        <v/>
      </c>
      <c r="J213" s="101" t="str">
        <f t="shared" si="117"/>
        <v/>
      </c>
      <c r="K213" s="101" t="str">
        <f t="shared" si="118"/>
        <v/>
      </c>
      <c r="L213" s="101" t="str">
        <f t="shared" si="119"/>
        <v>{"description":"小 &amp; ゆ → (ゅ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p","modifiers":{"optional":["caps_lock"]}},"to":[{"key_code":"delete_or_backspace"},{"key_code":"x"},{"key_code":"y"},{"key_code":"u"},{"set_variable":{"name":"KC_P","value":1}},{"set_variable":{"name":"USC","value":0}},{"set_variable":{"name":"LKS","value":2}}],"to_after_key_up":[{"set_variable":{"name":"KC_P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p","modifiers":{"optional":["caps_lock"]}},"to":[{"key_code":"x"},{"key_code":"y"},{"key_code":"u"},{"set_variable":{"name":"KC_P","value":1}},{"set_variable":{"name":"USC","value":0}},{"set_variable":{"name":"LKS","value":2}}],"to_after_key_up":[{"set_variable":{"name":"KC_P","value":0}},{"set_variable":{"name":"USC","value":0}}],"type":"basic"},</v>
      </c>
      <c r="M213" s="101" t="str">
        <f t="shared" si="120"/>
        <v>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y"},{"key_code":"u"},{"set_variable":{"name":"KC_Q","value":1}},{"set_variable":{"name":"USC","value":0}},{"set_variable":{"name":"LKS","value":2}}],"to_after_key_up":[{"set_variable":{"name":"KC_Q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q","modifiers":{"optional":["caps_lock"]}},"to":[{"key_code":"x"},{"key_code":"y"},{"key_code":"u"},{"set_variable":{"name":"KC_Q","value":1}},{"set_variable":{"name":"USC","value":0}},{"set_variable":{"name":"LKS","value":2}}],"to_after_key_up":[{"set_variable":{"name":"KC_Q","value":0}},{"set_variable":{"name":"USC","value":0}}],"type":"basic"},</v>
      </c>
      <c r="N213" s="101" t="str">
        <f t="shared" si="121"/>
        <v/>
      </c>
      <c r="O213" s="101" t="str">
        <f t="shared" si="122"/>
        <v/>
      </c>
      <c r="P213" s="101" t="str">
        <f t="shared" si="123"/>
        <v/>
      </c>
      <c r="Q213" s="101" t="str">
        <f t="shared" si="124"/>
        <v/>
      </c>
      <c r="R213" s="101" t="str">
        <f t="shared" si="125"/>
        <v/>
      </c>
      <c r="S213" s="101" t="str">
        <f t="shared" si="126"/>
        <v/>
      </c>
      <c r="T213" s="101" t="str">
        <f t="shared" si="127"/>
        <v/>
      </c>
      <c r="U213" s="329"/>
      <c r="V213" s="107" t="str">
        <f t="shared" si="128"/>
        <v/>
      </c>
      <c r="W213" s="101" t="str">
        <f t="shared" si="129"/>
        <v/>
      </c>
      <c r="X213" s="101" t="str">
        <f t="shared" si="130"/>
        <v/>
      </c>
      <c r="Y213" s="108" t="str">
        <f>IF(AND($AT213&lt;&gt;"",$AB213=1),_xlfn.CONCAT(Y$3,PROPER(_xlfn.XLOOKUP($AZ213,入力キー,入力コード)),IF(OR($BK213="",$BK213=$BI213),_xlfn.CONCAT(Y$4,IF($AZ213=_xlfn.XLOOKUP($AZ213,仮想キートップ,入力キー),Y$7,Y$10),_xlfn.XLOOKUP($AZ213,仮想キートップ,入力コード),Y$13,$BI213,Y$14,_xlfn.XLOOKUP($AZ213,仮想キートップ,キー位置),Y$15,_xlfn.XLOOKUP($AZ213,仮想キートップ,キー位置),Y$17,IF($AZ213=_xlfn.XLOOKUP($AZ213,仮想キートップ,入力キー),Y$12,Y$11),_xlfn.XLOOKUP($AZ213,仮想キートップ,入力コード),Y$13,$BI213,Y$14,_xlfn.XLOOKUP($AZ213,仮想キートップ,キー位置),Y$16,_xlfn.XLOOKUP($AZ213,仮想キートップ,キー位置),IF(COUNTA($AT213:$AT$352)&gt;1,Y$17,Y$18)),_xlfn.CONCAT(Y$4,Y$6,IF($AZ213=_xlfn.XLOOKUP($AZ213,仮想キートップ,入力キー),Y$7,Y$10),_xlfn.XLOOKUP($AZ213,仮想キートップ,入力コード),Y$13,$BI213,Y$14,_xlfn.XLOOKUP($AZ213,仮想キートップ,キー位置),Y$15,_xlfn.XLOOKUP($AZ213,仮想キートップ,キー位置),Y$17,IF($AZ213=_xlfn.XLOOKUP($AZ213,仮想キートップ,入力キー),Y$8,Y$9),_xlfn.XLOOKUP($AZ213,仮想キートップ,入力コード),Y$13,$BI213,Y$14,_xlfn.XLOOKUP($AZ213,仮想キートップ,キー位置),Y$16,_xlfn.XLOOKUP($AZ213,仮想キートップ,キー位置),Y$17,Y$5,IF($AZ213=_xlfn.XLOOKUP($AZ213,仮想キートップ,入力キー),Y$7,Y$10),_xlfn.XLOOKUP($AZ213,仮想キートップ,入力コード),Y$13,$BK213,Y$14,_xlfn.XLOOKUP($AZ213,仮想キートップ,キー位置),Y$15,_xlfn.XLOOKUP($AZ213,仮想キートップ,キー位置),Y$17,IF($AZ213=_xlfn.XLOOKUP($AZ213,仮想キートップ,入力キー),Y$12,Y$11),_xlfn.XLOOKUP($AZ213,仮想キートップ,入力コード),Y$13,$BK213,Y$14,_xlfn.XLOOKUP($AZ213,仮想キートップ,キー位置),Y$16,_xlfn.XLOOKUP($AZ213,仮想キートップ,キー位置),IF(COUNTA($AT213:$AT$352)&gt;1,Y$17,Y$18)))),"")</f>
        <v/>
      </c>
      <c r="Z213" s="325"/>
      <c r="AB213" s="28">
        <f t="shared" si="131"/>
        <v>2</v>
      </c>
      <c r="AC213" s="27" t="str">
        <f t="shared" si="132"/>
        <v>A</v>
      </c>
      <c r="AD213" s="27">
        <f t="shared" si="133"/>
        <v>1</v>
      </c>
      <c r="AE213" s="27">
        <f t="shared" si="134"/>
        <v>0</v>
      </c>
      <c r="AF213" s="34">
        <f t="shared" si="135"/>
        <v>4202496</v>
      </c>
      <c r="AG213" s="203">
        <f t="shared" si="136"/>
        <v>0</v>
      </c>
      <c r="AH213" s="90"/>
      <c r="AI213" s="466" t="str">
        <f t="shared" si="137"/>
        <v/>
      </c>
      <c r="AJ213" s="57" t="str">
        <f t="shared" si="138"/>
        <v/>
      </c>
      <c r="AK213" s="58">
        <f t="shared" si="139"/>
        <v>0</v>
      </c>
      <c r="AL213" s="56" t="str">
        <f t="shared" si="140"/>
        <v/>
      </c>
      <c r="AM213" s="57" t="str">
        <f t="shared" si="141"/>
        <v/>
      </c>
      <c r="AN213" s="55">
        <f t="shared" si="142"/>
        <v>0</v>
      </c>
      <c r="AO213" s="466" t="str">
        <f t="shared" si="143"/>
        <v/>
      </c>
      <c r="AP213" s="57" t="str">
        <f t="shared" si="144"/>
        <v/>
      </c>
      <c r="AQ213" s="58">
        <f t="shared" si="145"/>
        <v>0</v>
      </c>
      <c r="AR213" s="90"/>
      <c r="AS213" s="131">
        <v>228</v>
      </c>
      <c r="AT213" s="2"/>
      <c r="AU213" s="389"/>
      <c r="AV213" s="389"/>
      <c r="AW213" s="13"/>
      <c r="AX213" s="4" t="s">
        <v>296</v>
      </c>
      <c r="AY213" s="16"/>
      <c r="AZ213" s="16" t="s">
        <v>23</v>
      </c>
      <c r="BA213" s="16" t="s">
        <v>21</v>
      </c>
      <c r="BB213" s="115"/>
      <c r="BC213" s="26" t="s">
        <v>655</v>
      </c>
      <c r="BD213" s="6"/>
      <c r="BE213" s="7"/>
      <c r="BF213" s="15"/>
      <c r="BG213" s="140" t="str">
        <f t="shared" si="146"/>
        <v>{"key_code":"x"},{"key_code":"y"},{"key_code":"u"}</v>
      </c>
      <c r="BH213" s="98"/>
      <c r="BI213" s="140" t="str">
        <f t="shared" si="147"/>
        <v>{"key_code":"x"},{"key_code":"y"},{"key_code":"u"}</v>
      </c>
      <c r="BJ213" s="370"/>
      <c r="BK213" s="371"/>
    </row>
    <row r="214" spans="1:63" ht="21">
      <c r="A214" s="328"/>
      <c r="B214" s="329"/>
      <c r="C214" s="338"/>
      <c r="D214" s="339"/>
      <c r="E214" s="334"/>
      <c r="F214" s="233" t="str">
        <f t="shared" si="113"/>
        <v/>
      </c>
      <c r="G214" s="101" t="str">
        <f t="shared" si="114"/>
        <v/>
      </c>
      <c r="H214" s="101" t="str">
        <f t="shared" si="115"/>
        <v/>
      </c>
      <c r="I214" s="101" t="str">
        <f t="shared" si="116"/>
        <v/>
      </c>
      <c r="J214" s="101" t="str">
        <f t="shared" si="117"/>
        <v/>
      </c>
      <c r="K214" s="101" t="str">
        <f t="shared" si="118"/>
        <v/>
      </c>
      <c r="L214" s="101" t="str">
        <f t="shared" si="119"/>
        <v>{"description":"小 &amp; よ → (ょ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i","modifiers":{"optional":["caps_lock"]}},"to":[{"key_code":"delete_or_backspace"},{"key_code":"x"},{"key_code":"y"},{"key_code":"o"},{"set_variable":{"name":"KC_I","value":1}},{"set_variable":{"name":"USC","value":0}},{"set_variable":{"name":"LKS","value":2}}],"to_after_key_up":[{"set_variable":{"name":"KC_I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i","modifiers":{"optional":["caps_lock"]}},"to":[{"key_code":"x"},{"key_code":"y"},{"key_code":"o"},{"set_variable":{"name":"KC_I","value":1}},{"set_variable":{"name":"USC","value":0}},{"set_variable":{"name":"LKS","value":2}}],"to_after_key_up":[{"set_variable":{"name":"KC_I","value":0}},{"set_variable":{"name":"USC","value":0}}],"type":"basic"},</v>
      </c>
      <c r="M214" s="101" t="str">
        <f t="shared" si="120"/>
        <v>{"conditions":[{"type":"variable_unless","name":"LKS","value":2},{"type":"variable_unless","name":"USC","value":0},{"type":"variable_unless","name":"KC_I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y"},{"key_code":"o"},{"set_variable":{"name":"KC_Q","value":1}},{"set_variable":{"name":"USC","value":0}},{"set_variable":{"name":"LKS","value":2}}],"to_after_key_up":[{"set_variable":{"name":"KC_Q","value":0}},{"set_variable":{"name":"USC","value":0}}],"type":"basic"},{"conditions":[{"type":"variable_unless","name":"KC_I","value":0},{"input_sources":[{"language":"ja"}],"type":"input_source_if"},{"input_sources":[{"input_mode_id":"Roman$"}],"type":"input_source_unless"}],"from":{"key_code":"q","modifiers":{"optional":["caps_lock"]}},"to":[{"key_code":"x"},{"key_code":"y"},{"key_code":"o"},{"set_variable":{"name":"KC_Q","value":1}},{"set_variable":{"name":"USC","value":0}},{"set_variable":{"name":"LKS","value":2}}],"to_after_key_up":[{"set_variable":{"name":"KC_Q","value":0}},{"set_variable":{"name":"USC","value":0}}],"type":"basic"},</v>
      </c>
      <c r="N214" s="101" t="str">
        <f t="shared" si="121"/>
        <v/>
      </c>
      <c r="O214" s="101" t="str">
        <f t="shared" si="122"/>
        <v/>
      </c>
      <c r="P214" s="101" t="str">
        <f t="shared" si="123"/>
        <v/>
      </c>
      <c r="Q214" s="101" t="str">
        <f t="shared" si="124"/>
        <v/>
      </c>
      <c r="R214" s="101" t="str">
        <f t="shared" si="125"/>
        <v/>
      </c>
      <c r="S214" s="101" t="str">
        <f t="shared" si="126"/>
        <v/>
      </c>
      <c r="T214" s="101" t="str">
        <f t="shared" si="127"/>
        <v/>
      </c>
      <c r="U214" s="329"/>
      <c r="V214" s="107" t="str">
        <f t="shared" si="128"/>
        <v/>
      </c>
      <c r="W214" s="101" t="str">
        <f t="shared" si="129"/>
        <v/>
      </c>
      <c r="X214" s="101" t="str">
        <f t="shared" si="130"/>
        <v/>
      </c>
      <c r="Y214" s="108" t="str">
        <f>IF(AND($AT214&lt;&gt;"",$AB214=1),_xlfn.CONCAT(Y$3,PROPER(_xlfn.XLOOKUP($AZ214,入力キー,入力コード)),IF(OR($BK214="",$BK214=$BI214),_xlfn.CONCAT(Y$4,IF($AZ214=_xlfn.XLOOKUP($AZ214,仮想キートップ,入力キー),Y$7,Y$10),_xlfn.XLOOKUP($AZ214,仮想キートップ,入力コード),Y$13,$BI214,Y$14,_xlfn.XLOOKUP($AZ214,仮想キートップ,キー位置),Y$15,_xlfn.XLOOKUP($AZ214,仮想キートップ,キー位置),Y$17,IF($AZ214=_xlfn.XLOOKUP($AZ214,仮想キートップ,入力キー),Y$12,Y$11),_xlfn.XLOOKUP($AZ214,仮想キートップ,入力コード),Y$13,$BI214,Y$14,_xlfn.XLOOKUP($AZ214,仮想キートップ,キー位置),Y$16,_xlfn.XLOOKUP($AZ214,仮想キートップ,キー位置),IF(COUNTA($AT214:$AT$352)&gt;1,Y$17,Y$18)),_xlfn.CONCAT(Y$4,Y$6,IF($AZ214=_xlfn.XLOOKUP($AZ214,仮想キートップ,入力キー),Y$7,Y$10),_xlfn.XLOOKUP($AZ214,仮想キートップ,入力コード),Y$13,$BI214,Y$14,_xlfn.XLOOKUP($AZ214,仮想キートップ,キー位置),Y$15,_xlfn.XLOOKUP($AZ214,仮想キートップ,キー位置),Y$17,IF($AZ214=_xlfn.XLOOKUP($AZ214,仮想キートップ,入力キー),Y$8,Y$9),_xlfn.XLOOKUP($AZ214,仮想キートップ,入力コード),Y$13,$BI214,Y$14,_xlfn.XLOOKUP($AZ214,仮想キートップ,キー位置),Y$16,_xlfn.XLOOKUP($AZ214,仮想キートップ,キー位置),Y$17,Y$5,IF($AZ214=_xlfn.XLOOKUP($AZ214,仮想キートップ,入力キー),Y$7,Y$10),_xlfn.XLOOKUP($AZ214,仮想キートップ,入力コード),Y$13,$BK214,Y$14,_xlfn.XLOOKUP($AZ214,仮想キートップ,キー位置),Y$15,_xlfn.XLOOKUP($AZ214,仮想キートップ,キー位置),Y$17,IF($AZ214=_xlfn.XLOOKUP($AZ214,仮想キートップ,入力キー),Y$12,Y$11),_xlfn.XLOOKUP($AZ214,仮想キートップ,入力コード),Y$13,$BK214,Y$14,_xlfn.XLOOKUP($AZ214,仮想キートップ,キー位置),Y$16,_xlfn.XLOOKUP($AZ214,仮想キートップ,キー位置),IF(COUNTA($AT214:$AT$352)&gt;1,Y$17,Y$18)))),"")</f>
        <v/>
      </c>
      <c r="Z214" s="325"/>
      <c r="AB214" s="28">
        <f t="shared" si="131"/>
        <v>2</v>
      </c>
      <c r="AC214" s="27" t="str">
        <f t="shared" si="132"/>
        <v>A</v>
      </c>
      <c r="AD214" s="27">
        <f t="shared" si="133"/>
        <v>1</v>
      </c>
      <c r="AE214" s="27">
        <f t="shared" si="134"/>
        <v>0</v>
      </c>
      <c r="AF214" s="34">
        <f t="shared" si="135"/>
        <v>1056768</v>
      </c>
      <c r="AG214" s="203">
        <f t="shared" si="136"/>
        <v>0</v>
      </c>
      <c r="AH214" s="90"/>
      <c r="AI214" s="466" t="str">
        <f t="shared" si="137"/>
        <v/>
      </c>
      <c r="AJ214" s="57" t="str">
        <f t="shared" si="138"/>
        <v/>
      </c>
      <c r="AK214" s="58">
        <f t="shared" si="139"/>
        <v>0</v>
      </c>
      <c r="AL214" s="56" t="str">
        <f t="shared" si="140"/>
        <v/>
      </c>
      <c r="AM214" s="57" t="str">
        <f t="shared" si="141"/>
        <v/>
      </c>
      <c r="AN214" s="55">
        <f t="shared" si="142"/>
        <v>0</v>
      </c>
      <c r="AO214" s="466" t="str">
        <f t="shared" si="143"/>
        <v/>
      </c>
      <c r="AP214" s="57" t="str">
        <f t="shared" si="144"/>
        <v/>
      </c>
      <c r="AQ214" s="58">
        <f t="shared" si="145"/>
        <v>0</v>
      </c>
      <c r="AR214" s="90"/>
      <c r="AS214" s="131">
        <v>229</v>
      </c>
      <c r="AT214" s="2"/>
      <c r="AU214" s="389"/>
      <c r="AV214" s="389"/>
      <c r="AW214" s="13"/>
      <c r="AX214" s="4" t="s">
        <v>296</v>
      </c>
      <c r="AY214" s="16"/>
      <c r="AZ214" s="16" t="s">
        <v>23</v>
      </c>
      <c r="BA214" s="16" t="s">
        <v>19</v>
      </c>
      <c r="BB214" s="115"/>
      <c r="BC214" s="26" t="s">
        <v>654</v>
      </c>
      <c r="BD214" s="6"/>
      <c r="BE214" s="7"/>
      <c r="BF214" s="15"/>
      <c r="BG214" s="140" t="str">
        <f t="shared" si="146"/>
        <v>{"key_code":"x"},{"key_code":"y"},{"key_code":"o"}</v>
      </c>
      <c r="BH214" s="98"/>
      <c r="BI214" s="140" t="str">
        <f t="shared" si="147"/>
        <v>{"key_code":"x"},{"key_code":"y"},{"key_code":"o"}</v>
      </c>
      <c r="BJ214" s="370"/>
      <c r="BK214" s="371"/>
    </row>
    <row r="215" spans="1:63" ht="21">
      <c r="A215" s="328"/>
      <c r="B215" s="329"/>
      <c r="C215" s="338"/>
      <c r="D215" s="339"/>
      <c r="E215" s="334"/>
      <c r="F215" s="233" t="str">
        <f t="shared" si="113"/>
        <v/>
      </c>
      <c r="G215" s="101" t="str">
        <f t="shared" si="114"/>
        <v/>
      </c>
      <c r="H215" s="101" t="str">
        <f t="shared" si="115"/>
        <v/>
      </c>
      <c r="I215" s="101" t="str">
        <f t="shared" si="116"/>
        <v/>
      </c>
      <c r="J215" s="101" t="str">
        <f t="shared" si="117"/>
        <v/>
      </c>
      <c r="K215" s="101" t="str">
        <f t="shared" si="118"/>
        <v/>
      </c>
      <c r="L215" s="101" t="str">
        <f t="shared" si="119"/>
        <v>{"description":"小 &amp; あ → (ぁ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j","modifiers":{"optional":["caps_lock"]}},"to":[{"key_code":"delete_or_backspace"},{"key_code":"x"},{"key_code":"a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j","modifiers":{"optional":["caps_lock"]}},"to":[{"key_code":"x"},{"key_code":"a"},{"set_variable":{"name":"KC_J","value":1}},{"set_variable":{"name":"USC","value":1}},{"set_variable":{"name":"LKS","value":2}}],"to_after_key_up":[{"set_variable":{"name":"KC_J","value":0}},{"set_variable":{"name":"USC","value":0}}],"type":"basic"},</v>
      </c>
      <c r="M215" s="101" t="str">
        <f t="shared" si="120"/>
        <v>{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a"},{"set_variable":{"name":"KC_Q","value":1}},{"set_variable":{"name":"USC","value":1}},{"set_variable":{"name":"LKS","value":2}}],"to_after_key_up":[{"set_variable":{"name":"KC_Q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q","modifiers":{"optional":["caps_lock"]}},"to":[{"key_code":"x"},{"key_code":"a"},{"set_variable":{"name":"KC_Q","value":1}},{"set_variable":{"name":"USC","value":1}},{"set_variable":{"name":"LKS","value":2}}],"to_after_key_up":[{"set_variable":{"name":"KC_Q","value":0}},{"set_variable":{"name":"USC","value":0}}],"type":"basic"},</v>
      </c>
      <c r="N215" s="101" t="str">
        <f t="shared" si="121"/>
        <v/>
      </c>
      <c r="O215" s="101" t="str">
        <f t="shared" si="122"/>
        <v/>
      </c>
      <c r="P215" s="101" t="str">
        <f t="shared" si="123"/>
        <v/>
      </c>
      <c r="Q215" s="101" t="str">
        <f t="shared" si="124"/>
        <v/>
      </c>
      <c r="R215" s="101" t="str">
        <f t="shared" si="125"/>
        <v/>
      </c>
      <c r="S215" s="101" t="str">
        <f t="shared" si="126"/>
        <v/>
      </c>
      <c r="T215" s="101" t="str">
        <f t="shared" si="127"/>
        <v/>
      </c>
      <c r="U215" s="329"/>
      <c r="V215" s="107" t="str">
        <f t="shared" si="128"/>
        <v/>
      </c>
      <c r="W215" s="101" t="str">
        <f t="shared" si="129"/>
        <v/>
      </c>
      <c r="X215" s="101" t="str">
        <f t="shared" si="130"/>
        <v/>
      </c>
      <c r="Y215" s="108" t="str">
        <f>IF(AND($AT215&lt;&gt;"",$AB215=1),_xlfn.CONCAT(Y$3,PROPER(_xlfn.XLOOKUP($AZ215,入力キー,入力コード)),IF(OR($BK215="",$BK215=$BI215),_xlfn.CONCAT(Y$4,IF($AZ215=_xlfn.XLOOKUP($AZ215,仮想キートップ,入力キー),Y$7,Y$10),_xlfn.XLOOKUP($AZ215,仮想キートップ,入力コード),Y$13,$BI215,Y$14,_xlfn.XLOOKUP($AZ215,仮想キートップ,キー位置),Y$15,_xlfn.XLOOKUP($AZ215,仮想キートップ,キー位置),Y$17,IF($AZ215=_xlfn.XLOOKUP($AZ215,仮想キートップ,入力キー),Y$12,Y$11),_xlfn.XLOOKUP($AZ215,仮想キートップ,入力コード),Y$13,$BI215,Y$14,_xlfn.XLOOKUP($AZ215,仮想キートップ,キー位置),Y$16,_xlfn.XLOOKUP($AZ215,仮想キートップ,キー位置),IF(COUNTA($AT215:$AT$352)&gt;1,Y$17,Y$18)),_xlfn.CONCAT(Y$4,Y$6,IF($AZ215=_xlfn.XLOOKUP($AZ215,仮想キートップ,入力キー),Y$7,Y$10),_xlfn.XLOOKUP($AZ215,仮想キートップ,入力コード),Y$13,$BI215,Y$14,_xlfn.XLOOKUP($AZ215,仮想キートップ,キー位置),Y$15,_xlfn.XLOOKUP($AZ215,仮想キートップ,キー位置),Y$17,IF($AZ215=_xlfn.XLOOKUP($AZ215,仮想キートップ,入力キー),Y$8,Y$9),_xlfn.XLOOKUP($AZ215,仮想キートップ,入力コード),Y$13,$BI215,Y$14,_xlfn.XLOOKUP($AZ215,仮想キートップ,キー位置),Y$16,_xlfn.XLOOKUP($AZ215,仮想キートップ,キー位置),Y$17,Y$5,IF($AZ215=_xlfn.XLOOKUP($AZ215,仮想キートップ,入力キー),Y$7,Y$10),_xlfn.XLOOKUP($AZ215,仮想キートップ,入力コード),Y$13,$BK215,Y$14,_xlfn.XLOOKUP($AZ215,仮想キートップ,キー位置),Y$15,_xlfn.XLOOKUP($AZ215,仮想キートップ,キー位置),Y$17,IF($AZ215=_xlfn.XLOOKUP($AZ215,仮想キートップ,入力キー),Y$12,Y$11),_xlfn.XLOOKUP($AZ215,仮想キートップ,入力コード),Y$13,$BK215,Y$14,_xlfn.XLOOKUP($AZ215,仮想キートップ,キー位置),Y$16,_xlfn.XLOOKUP($AZ215,仮想キートップ,キー位置),IF(COUNTA($AT215:$AT$352)&gt;1,Y$17,Y$18)))),"")</f>
        <v/>
      </c>
      <c r="Z215" s="325"/>
      <c r="AB215" s="28">
        <f t="shared" si="131"/>
        <v>2</v>
      </c>
      <c r="AC215" s="27" t="str">
        <f t="shared" si="132"/>
        <v>A</v>
      </c>
      <c r="AD215" s="27">
        <f t="shared" si="133"/>
        <v>1</v>
      </c>
      <c r="AE215" s="27">
        <f t="shared" si="134"/>
        <v>0</v>
      </c>
      <c r="AF215" s="34">
        <f t="shared" si="135"/>
        <v>2147491840</v>
      </c>
      <c r="AG215" s="203">
        <f t="shared" si="136"/>
        <v>1</v>
      </c>
      <c r="AH215" s="90"/>
      <c r="AI215" s="466" t="str">
        <f t="shared" si="137"/>
        <v/>
      </c>
      <c r="AJ215" s="57" t="str">
        <f t="shared" si="138"/>
        <v/>
      </c>
      <c r="AK215" s="58">
        <f t="shared" si="139"/>
        <v>0</v>
      </c>
      <c r="AL215" s="56" t="str">
        <f t="shared" si="140"/>
        <v/>
      </c>
      <c r="AM215" s="57" t="str">
        <f t="shared" si="141"/>
        <v/>
      </c>
      <c r="AN215" s="55">
        <f t="shared" si="142"/>
        <v>0</v>
      </c>
      <c r="AO215" s="466" t="str">
        <f t="shared" si="143"/>
        <v/>
      </c>
      <c r="AP215" s="57" t="str">
        <f t="shared" si="144"/>
        <v/>
      </c>
      <c r="AQ215" s="58">
        <f t="shared" si="145"/>
        <v>0</v>
      </c>
      <c r="AR215" s="90"/>
      <c r="AS215" s="131">
        <v>230</v>
      </c>
      <c r="AT215" s="2"/>
      <c r="AU215" s="389"/>
      <c r="AV215" s="389"/>
      <c r="AW215" s="13"/>
      <c r="AX215" s="4" t="s">
        <v>296</v>
      </c>
      <c r="AY215" s="16"/>
      <c r="AZ215" s="16" t="s">
        <v>23</v>
      </c>
      <c r="BA215" s="16" t="s">
        <v>67</v>
      </c>
      <c r="BB215" s="115"/>
      <c r="BC215" s="26" t="s">
        <v>647</v>
      </c>
      <c r="BD215" s="6"/>
      <c r="BE215" s="7"/>
      <c r="BF215" s="15"/>
      <c r="BG215" s="140" t="str">
        <f t="shared" si="146"/>
        <v>{"key_code":"x"},{"key_code":"a"}</v>
      </c>
      <c r="BH215" s="98"/>
      <c r="BI215" s="140" t="str">
        <f t="shared" si="147"/>
        <v>{"key_code":"x"},{"key_code":"a"}</v>
      </c>
      <c r="BJ215" s="370"/>
      <c r="BK215" s="371"/>
    </row>
    <row r="216" spans="1:63" ht="21">
      <c r="A216" s="328"/>
      <c r="B216" s="329"/>
      <c r="C216" s="338"/>
      <c r="D216" s="339"/>
      <c r="E216" s="334"/>
      <c r="F216" s="233" t="str">
        <f t="shared" si="113"/>
        <v/>
      </c>
      <c r="G216" s="101" t="str">
        <f t="shared" si="114"/>
        <v/>
      </c>
      <c r="H216" s="101" t="str">
        <f t="shared" si="115"/>
        <v/>
      </c>
      <c r="I216" s="101" t="str">
        <f t="shared" si="116"/>
        <v/>
      </c>
      <c r="J216" s="101" t="str">
        <f t="shared" si="117"/>
        <v/>
      </c>
      <c r="K216" s="101" t="str">
        <f t="shared" si="118"/>
        <v/>
      </c>
      <c r="L216" s="101" t="str">
        <f t="shared" si="119"/>
        <v>{"description":"小 &amp; い → (ぃ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k","modifiers":{"optional":["caps_lock"]}},"to":[{"key_code":"delete_or_backspace"},{"key_code":"x"},{"key_code":"i"},{"set_variable":{"name":"KC_K","value":1}},{"set_variable":{"name":"USC","value":1}},{"set_variable":{"name":"LKS","value":2}}],"to_after_key_up":[{"set_variable":{"name":"KC_K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k","modifiers":{"optional":["caps_lock"]}},"to":[{"key_code":"x"},{"key_code":"i"},{"set_variable":{"name":"KC_K","value":1}},{"set_variable":{"name":"USC","value":1}},{"set_variable":{"name":"LKS","value":2}}],"to_after_key_up":[{"set_variable":{"name":"KC_K","value":0}},{"set_variable":{"name":"USC","value":0}}],"type":"basic"},</v>
      </c>
      <c r="M216" s="101" t="str">
        <f t="shared" si="120"/>
        <v>{"conditions":[{"type":"variable_unless","name":"LKS","value":2},{"type":"variable_unless","name":"USC","value":0},{"type":"variable_unless","name":"KC_K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i"},{"set_variable":{"name":"KC_Q","value":1}},{"set_variable":{"name":"USC","value":1}},{"set_variable":{"name":"LKS","value":2}}],"to_after_key_up":[{"set_variable":{"name":"KC_Q","value":0}},{"set_variable":{"name":"USC","value":0}}],"type":"basic"},{"conditions":[{"type":"variable_unless","name":"KC_K","value":0},{"input_sources":[{"language":"ja"}],"type":"input_source_if"},{"input_sources":[{"input_mode_id":"Roman$"}],"type":"input_source_unless"}],"from":{"key_code":"q","modifiers":{"optional":["caps_lock"]}},"to":[{"key_code":"x"},{"key_code":"i"},{"set_variable":{"name":"KC_Q","value":1}},{"set_variable":{"name":"USC","value":1}},{"set_variable":{"name":"LKS","value":2}}],"to_after_key_up":[{"set_variable":{"name":"KC_Q","value":0}},{"set_variable":{"name":"USC","value":0}}],"type":"basic"},</v>
      </c>
      <c r="N216" s="101" t="str">
        <f t="shared" si="121"/>
        <v/>
      </c>
      <c r="O216" s="101" t="str">
        <f t="shared" si="122"/>
        <v/>
      </c>
      <c r="P216" s="101" t="str">
        <f t="shared" si="123"/>
        <v/>
      </c>
      <c r="Q216" s="101" t="str">
        <f t="shared" si="124"/>
        <v/>
      </c>
      <c r="R216" s="101" t="str">
        <f t="shared" si="125"/>
        <v/>
      </c>
      <c r="S216" s="101" t="str">
        <f t="shared" si="126"/>
        <v/>
      </c>
      <c r="T216" s="101" t="str">
        <f t="shared" si="127"/>
        <v/>
      </c>
      <c r="U216" s="329"/>
      <c r="V216" s="107" t="str">
        <f t="shared" si="128"/>
        <v/>
      </c>
      <c r="W216" s="101" t="str">
        <f t="shared" si="129"/>
        <v/>
      </c>
      <c r="X216" s="101" t="str">
        <f t="shared" si="130"/>
        <v/>
      </c>
      <c r="Y216" s="108" t="str">
        <f>IF(AND($AT216&lt;&gt;"",$AB216=1),_xlfn.CONCAT(Y$3,PROPER(_xlfn.XLOOKUP($AZ216,入力キー,入力コード)),IF(OR($BK216="",$BK216=$BI216),_xlfn.CONCAT(Y$4,IF($AZ216=_xlfn.XLOOKUP($AZ216,仮想キートップ,入力キー),Y$7,Y$10),_xlfn.XLOOKUP($AZ216,仮想キートップ,入力コード),Y$13,$BI216,Y$14,_xlfn.XLOOKUP($AZ216,仮想キートップ,キー位置),Y$15,_xlfn.XLOOKUP($AZ216,仮想キートップ,キー位置),Y$17,IF($AZ216=_xlfn.XLOOKUP($AZ216,仮想キートップ,入力キー),Y$12,Y$11),_xlfn.XLOOKUP($AZ216,仮想キートップ,入力コード),Y$13,$BI216,Y$14,_xlfn.XLOOKUP($AZ216,仮想キートップ,キー位置),Y$16,_xlfn.XLOOKUP($AZ216,仮想キートップ,キー位置),IF(COUNTA($AT216:$AT$352)&gt;1,Y$17,Y$18)),_xlfn.CONCAT(Y$4,Y$6,IF($AZ216=_xlfn.XLOOKUP($AZ216,仮想キートップ,入力キー),Y$7,Y$10),_xlfn.XLOOKUP($AZ216,仮想キートップ,入力コード),Y$13,$BI216,Y$14,_xlfn.XLOOKUP($AZ216,仮想キートップ,キー位置),Y$15,_xlfn.XLOOKUP($AZ216,仮想キートップ,キー位置),Y$17,IF($AZ216=_xlfn.XLOOKUP($AZ216,仮想キートップ,入力キー),Y$8,Y$9),_xlfn.XLOOKUP($AZ216,仮想キートップ,入力コード),Y$13,$BI216,Y$14,_xlfn.XLOOKUP($AZ216,仮想キートップ,キー位置),Y$16,_xlfn.XLOOKUP($AZ216,仮想キートップ,キー位置),Y$17,Y$5,IF($AZ216=_xlfn.XLOOKUP($AZ216,仮想キートップ,入力キー),Y$7,Y$10),_xlfn.XLOOKUP($AZ216,仮想キートップ,入力コード),Y$13,$BK216,Y$14,_xlfn.XLOOKUP($AZ216,仮想キートップ,キー位置),Y$15,_xlfn.XLOOKUP($AZ216,仮想キートップ,キー位置),Y$17,IF($AZ216=_xlfn.XLOOKUP($AZ216,仮想キートップ,入力キー),Y$12,Y$11),_xlfn.XLOOKUP($AZ216,仮想キートップ,入力コード),Y$13,$BK216,Y$14,_xlfn.XLOOKUP($AZ216,仮想キートップ,キー位置),Y$16,_xlfn.XLOOKUP($AZ216,仮想キートップ,キー位置),IF(COUNTA($AT216:$AT$352)&gt;1,Y$17,Y$18)))),"")</f>
        <v/>
      </c>
      <c r="Z216" s="325"/>
      <c r="AB216" s="28">
        <f t="shared" si="131"/>
        <v>2</v>
      </c>
      <c r="AC216" s="27" t="str">
        <f t="shared" si="132"/>
        <v>A</v>
      </c>
      <c r="AD216" s="27">
        <f t="shared" si="133"/>
        <v>1</v>
      </c>
      <c r="AE216" s="27">
        <f t="shared" si="134"/>
        <v>0</v>
      </c>
      <c r="AF216" s="34">
        <f t="shared" si="135"/>
        <v>4294975488</v>
      </c>
      <c r="AG216" s="203">
        <f t="shared" si="136"/>
        <v>1</v>
      </c>
      <c r="AH216" s="90"/>
      <c r="AI216" s="466" t="str">
        <f t="shared" si="137"/>
        <v/>
      </c>
      <c r="AJ216" s="57" t="str">
        <f t="shared" si="138"/>
        <v/>
      </c>
      <c r="AK216" s="58">
        <f t="shared" si="139"/>
        <v>0</v>
      </c>
      <c r="AL216" s="56" t="str">
        <f t="shared" si="140"/>
        <v/>
      </c>
      <c r="AM216" s="57" t="str">
        <f t="shared" si="141"/>
        <v/>
      </c>
      <c r="AN216" s="55">
        <f t="shared" si="142"/>
        <v>0</v>
      </c>
      <c r="AO216" s="466" t="str">
        <f t="shared" si="143"/>
        <v/>
      </c>
      <c r="AP216" s="57" t="str">
        <f t="shared" si="144"/>
        <v/>
      </c>
      <c r="AQ216" s="58">
        <f t="shared" si="145"/>
        <v>0</v>
      </c>
      <c r="AR216" s="90"/>
      <c r="AS216" s="131">
        <v>231</v>
      </c>
      <c r="AT216" s="2"/>
      <c r="AU216" s="389"/>
      <c r="AV216" s="389"/>
      <c r="AW216" s="13"/>
      <c r="AX216" s="4" t="s">
        <v>296</v>
      </c>
      <c r="AY216" s="16"/>
      <c r="AZ216" s="16" t="s">
        <v>23</v>
      </c>
      <c r="BA216" s="16" t="s">
        <v>69</v>
      </c>
      <c r="BB216" s="115"/>
      <c r="BC216" s="26" t="s">
        <v>649</v>
      </c>
      <c r="BD216" s="6"/>
      <c r="BE216" s="7"/>
      <c r="BF216" s="15"/>
      <c r="BG216" s="140" t="str">
        <f t="shared" si="146"/>
        <v>{"key_code":"x"},{"key_code":"i"}</v>
      </c>
      <c r="BH216" s="98"/>
      <c r="BI216" s="140" t="str">
        <f t="shared" si="147"/>
        <v>{"key_code":"x"},{"key_code":"i"}</v>
      </c>
      <c r="BJ216" s="370"/>
      <c r="BK216" s="371"/>
    </row>
    <row r="217" spans="1:63" ht="21">
      <c r="A217" s="328"/>
      <c r="B217" s="329"/>
      <c r="C217" s="338"/>
      <c r="D217" s="339"/>
      <c r="E217" s="334"/>
      <c r="F217" s="233" t="str">
        <f t="shared" ref="F217:F280" si="148">IF(AND($AB217=3,$AC217="A",$BG217&lt;&gt;""),_xlfn.CONCAT(F$3,$AZ217,", ",$BA217," &amp; ",$BB217," → ",$BC217,CLEAN($BD217),F$4,IF(AND($AK217=1,OR($AT217="",$BG217&lt;&gt;$BI217)),"",_xlfn.CONCAT(IF(OR($BJ217="",$BJ217=$BG217),"",F$6),F$7,_xlfn.XLOOKUP($AZ217,仮想キートップ,キー位置),F$10,_xlfn.XLOOKUP($BA217,仮想キートップ,キー位置),IF(AND($AT217&lt;&gt;"",$BG217=$BI217),F$12,F$11),_xlfn.XLOOKUP($BB217,仮想キートップ,入力コード),F$13,IF($AW217="",_xlfn.CONCAT($BG217,",",F$16,_xlfn.XLOOKUP($BB217,仮想キートップ,キー位置),F$17),_xlfn.CONCAT(F$16,_xlfn.XLOOKUP($BB217,仮想キートップ,キー位置),F$17,",",$BG217)),F$18,_xlfn.XLOOKUP($BB217,仮想キートップ,キー位置),F$19,F$5)),IF(OR($BJ217="",$BJ217=$BG217),"",F$6),F$8,_xlfn.XLOOKUP($AZ217,仮想キートップ,キー位置),F$10,_xlfn.XLOOKUP($BA217,仮想キートップ,キー位置),IF(AND($AT217&lt;&gt;"",$BG217=$BI217),F$12,F$11),_xlfn.XLOOKUP($BB217,仮想キートップ,入力コード),F$14,IF($AW217="",_xlfn.CONCAT($BG217,",",F$16,_xlfn.XLOOKUP($BB217,仮想キートップ,キー位置),F$17),_xlfn.CONCAT(F$16,_xlfn.XLOOKUP($BB217,仮想キートップ,キー位置),F$17,",",$BG217)),F$18,_xlfn.XLOOKUP($BB217,仮想キートップ,キー位置),F$19,F$5,IF(OR($BJ217="",$BJ217=$BG217),"",F$6),F$9,_xlfn.XLOOKUP($AZ217,仮想キートップ,キー位置),F$10,_xlfn.XLOOKUP($BA217,仮想キートップ,キー位置),IF(AND($AT217&lt;&gt;"",$BG217=$BI217),F$12,F$11),_xlfn.XLOOKUP($BB217,仮想キートップ,入力コード),F$15,IF($AW217="",_xlfn.CONCAT($BG217,",",F$16,_xlfn.XLOOKUP($BB217,仮想キートップ,キー位置),F$17),_xlfn.CONCAT(F$16,_xlfn.XLOOKUP($BB217,仮想キートップ,キー位置),F$17,",",$BG217)),F$18,_xlfn.XLOOKUP($BB217,仮想キートップ,キー位置),F$19,IF(OR($BJ217="",$BJ217=$BG217),"",_xlfn.CONCAT(IF(AND($AK217=1,OR($AT217="",$BG217&lt;&gt;$BI217)),"",_xlfn.CONCAT(F$5,F$7,_xlfn.XLOOKUP($AZ217,仮想キートップ,キー位置),F$10,_xlfn.XLOOKUP($BA217,仮想キートップ,キー位置),IF(AND($AT217&lt;&gt;"",$BK217=$BJ217),F$12,F$11),_xlfn.XLOOKUP($BB217,仮想キートップ,入力コード),F$13,IF($AW217="",_xlfn.CONCAT($BJ217,",",F$16,_xlfn.XLOOKUP($BB217,仮想キートップ,キー位置),F$17),_xlfn.CONCAT(F$16,_xlfn.XLOOKUP($BB217,仮想キートップ,キー位置),F$17,",",$BJ217)),F$18,_xlfn.XLOOKUP($BB217,仮想キートップ,キー位置),F$19)),F$5,F$8,_xlfn.XLOOKUP($AZ217,仮想キートップ,キー位置),F$10,_xlfn.XLOOKUP($BA217,仮想キートップ,キー位置),IF(AND($AT217&lt;&gt;"",$BK217=$BJ217),F$12,F$11),_xlfn.XLOOKUP($BB217,仮想キートップ,入力コード),F$14,IF($AW217="",_xlfn.CONCAT($BJ217,",",F$16,_xlfn.XLOOKUP($BB217,仮想キートップ,キー位置),F$17),_xlfn.CONCAT(F$16,_xlfn.XLOOKUP($BB217,仮想キートップ,キー位置),F$17,",",$BJ217)),F$18,_xlfn.XLOOKUP($BB217,仮想キートップ,キー位置),F$19,F$5,F$9,_xlfn.XLOOKUP($AZ217,仮想キートップ,キー位置),F$10,_xlfn.XLOOKUP($BA217,仮想キートップ,キー位置),IF(AND($AT217&lt;&gt;"",$BK217=$BJ217),F$12,F$11),_xlfn.XLOOKUP($BB217,仮想キートップ,入力コード),F$15,IF($AW217="",_xlfn.CONCAT($BJ217,",",F$16,_xlfn.XLOOKUP($BB217,仮想キートップ,キー位置),F$17),_xlfn.CONCAT(F$16,_xlfn.XLOOKUP($BB217,仮想キートップ,キー位置),F$17,",",$BJ217)),F$18,_xlfn.XLOOKUP($BB217,仮想キートップ,キー位置),F$19))),"")</f>
        <v/>
      </c>
      <c r="G217" s="101" t="str">
        <f t="shared" ref="G217:G280" si="149">IF(AND($AB217=3,$AC217="A",$BG217&lt;&gt;""),_xlfn.CONCAT(IF(AND($AN217=1,OR($AT217="",$BG217&lt;&gt;$BI217)),"",_xlfn.CONCAT(F$5,IF(OR($BJ217="",$BJ217=$BG217),"",F$6),F$7,_xlfn.XLOOKUP($AZ217,仮想キートップ,キー位置),F$10,_xlfn.XLOOKUP($BB217,仮想キートップ,キー位置),IF(AND($AT217&lt;&gt;"",$BG217=$BI217),F$12,F$11),_xlfn.XLOOKUP($BA217,仮想キートップ,入力コード),F$13,IF($AW217="",_xlfn.CONCAT($BG217,",",F$16,_xlfn.XLOOKUP($BA217,仮想キートップ,キー位置),F$17),_xlfn.CONCAT(F$16,_xlfn.XLOOKUP($BA217,仮想キートップ,キー位置),F$17,",",$BG217)),F$18,_xlfn.XLOOKUP($BA217,仮想キートップ,キー位置),F$19)),F$5,IF(OR($BJ217="",$BJ217=$BG217),"",F$6),F$8,_xlfn.XLOOKUP($AZ217,仮想キートップ,キー位置),F$10,_xlfn.XLOOKUP($BB217,仮想キートップ,キー位置),IF(AND($AT217&lt;&gt;"",$BG217=$BI217),F$12,F$11),_xlfn.XLOOKUP($BA217,仮想キートップ,入力コード),F$14,IF($AW217="",_xlfn.CONCAT($BG217,",",F$16,_xlfn.XLOOKUP($BA217,仮想キートップ,キー位置),F$17),_xlfn.CONCAT(F$16,_xlfn.XLOOKUP($BA217,仮想キートップ,キー位置),F$17,",",$BG217)),F$18,_xlfn.XLOOKUP($BA217,仮想キートップ,キー位置),F$19,F$5,IF(OR($BJ217="",$BJ217=$BG217),"",F$6),F$9,_xlfn.XLOOKUP($AZ217,仮想キートップ,キー位置),F$10,_xlfn.XLOOKUP($BB217,仮想キートップ,キー位置),IF(AND($AT217&lt;&gt;"",$BG217=$BI217),F$12,F$11),_xlfn.XLOOKUP($BA217,仮想キートップ,入力コード),F$15,IF($AW217="",_xlfn.CONCAT($BG217,",",F$16,_xlfn.XLOOKUP($BA217,仮想キートップ,キー位置),F$17),_xlfn.CONCAT(F$16,_xlfn.XLOOKUP($BA217,仮想キートップ,キー位置),F$17,",",$BG217)),F$18,_xlfn.XLOOKUP($BA217,仮想キートップ,キー位置),F$19,IF(OR($BJ217="",$BJ217=$BG217),"",_xlfn.CONCAT(IF(AND($AN217=1,OR($AT217="",$BG217&lt;&gt;$BI217)),"",_xlfn.CONCAT(F$5,F$7,_xlfn.XLOOKUP($AZ217,仮想キートップ,キー位置),F$10,_xlfn.XLOOKUP($BB217,仮想キートップ,キー位置),IF(AND($AT217&lt;&gt;"",$BK217=$BJ217),F$12,F$11),_xlfn.XLOOKUP($BA217,仮想キートップ,入力コード),F$13,IF($AW217="",_xlfn.CONCAT($BJ217,",",F$16,_xlfn.XLOOKUP($BA217,仮想キートップ,キー位置),F$17),_xlfn.CONCAT(F$16,_xlfn.XLOOKUP($BA217,仮想キートップ,キー位置),F$17,",",$BJ217)),F$18,_xlfn.XLOOKUP($BA217,仮想キートップ,キー位置),F$19)),F$5,F$8,_xlfn.XLOOKUP($AZ217,仮想キートップ,キー位置),F$10,_xlfn.XLOOKUP($BB217,仮想キートップ,キー位置),IF(AND($AT217&lt;&gt;"",$BK217=$BJ217),F$12,F$11),_xlfn.XLOOKUP($BA217,仮想キートップ,入力コード),F$14,IF($AW217="",_xlfn.CONCAT($BJ217,",",F$16,_xlfn.XLOOKUP($BA217,仮想キートップ,キー位置),F$17),_xlfn.CONCAT(F$16,_xlfn.XLOOKUP($BA217,仮想キートップ,キー位置),F$17,",",$BJ217)),F$18,_xlfn.XLOOKUP($BA217,仮想キートップ,キー位置),F$19,F$5,F$9,_xlfn.XLOOKUP($AZ217,仮想キートップ,キー位置),F$10,_xlfn.XLOOKUP($BB217,仮想キートップ,キー位置),IF(AND($AT217&lt;&gt;"",$BK217=$BJ217),F$12,F$11),_xlfn.XLOOKUP($BA217,仮想キートップ,入力コード),F$15,IF($AW217="",_xlfn.CONCAT($BJ217,",",F$16,_xlfn.XLOOKUP($BA217,仮想キートップ,キー位置),F$17),_xlfn.CONCAT(F$16,_xlfn.XLOOKUP($BA217,仮想キートップ,キー位置),F$17,",",$BJ217)),F$18,_xlfn.XLOOKUP($BA217,仮想キートップ,キー位置),F$19))),"")</f>
        <v/>
      </c>
      <c r="H217" s="101" t="str">
        <f t="shared" ref="H217:H280" si="150">IF(AND($AB217=3,$AC217="A",$BG217&lt;&gt;""),_xlfn.CONCAT(IF(AND($AQ217=1,OR($AT217="",$BG217&lt;&gt;$BI217)),"",_xlfn.CONCAT(F$5,IF(OR($BJ217="",$BJ217=$BG217),"",F$6),F$7,_xlfn.XLOOKUP($BA217,仮想キートップ,キー位置),F$10,_xlfn.XLOOKUP($BB217,仮想キートップ,キー位置),IF(AND($AT217&lt;&gt;"",$BG217=$BI217),F$12,F$11),_xlfn.XLOOKUP($AZ217,仮想キートップ,入力コード),F$13,IF($AW217="",_xlfn.CONCAT($BG217,",",F$16,_xlfn.XLOOKUP($AZ217,仮想キートップ,キー位置),F$17),_xlfn.CONCAT(F$16,_xlfn.XLOOKUP($AZ217,仮想キートップ,キー位置),F$17,",",$BG217)),F$18,_xlfn.XLOOKUP($AZ217,仮想キートップ,キー位置),F$19)),F$5,IF(OR($BJ217="",$BJ217=$BG217),"",F$6),F$8,_xlfn.XLOOKUP($BA217,仮想キートップ,キー位置),F$10,_xlfn.XLOOKUP($BB217,仮想キートップ,キー位置),IF(AND($AT217&lt;&gt;"",$BG217=$BI217),F$12,F$11),_xlfn.XLOOKUP($AZ217,仮想キートップ,入力コード),F$14,IF($AW217="",_xlfn.CONCAT($BG217,",",F$16,_xlfn.XLOOKUP($AZ217,仮想キートップ,キー位置),F$17),_xlfn.CONCAT(F$16,_xlfn.XLOOKUP($AZ217,仮想キートップ,キー位置),F$17,",",$BG217)),F$18,_xlfn.XLOOKUP($AZ217,仮想キートップ,キー位置),F$19,F$5,IF(OR($BJ217="",$BJ217=$BG217),"",F$6),F$9,_xlfn.XLOOKUP($BA217,仮想キートップ,キー位置),F$10,_xlfn.XLOOKUP($BB217,仮想キートップ,キー位置),IF(AND($AT217&lt;&gt;"",$BG217=$BI217),F$12,F$11),_xlfn.XLOOKUP($AZ217,仮想キートップ,入力コード),F$15,IF($AW217="",_xlfn.CONCAT($BG217,",",F$16,_xlfn.XLOOKUP($AZ217,仮想キートップ,キー位置),F$17),_xlfn.CONCAT(F$16,_xlfn.XLOOKUP($AZ217,仮想キートップ,キー位置),F$17,",",$BG217)),F$18,_xlfn.XLOOKUP($AZ217,仮想キートップ,キー位置),F$19,IF(OR($BJ217="",$BJ217=$BG217),"",_xlfn.CONCAT(IF(AND($AQ217=1,OR($AT217="",$BG217&lt;&gt;$BI217)),"",_xlfn.CONCAT(F$5,F$7,_xlfn.XLOOKUP($BA217,仮想キートップ,キー位置),F$10,_xlfn.XLOOKUP($BB217,仮想キートップ,キー位置),IF(AND($AT217&lt;&gt;"",$BK217=$BJ217),F$12,F$11),_xlfn.XLOOKUP($AZ217,仮想キートップ,入力コード),F$13,IF($AW217="",_xlfn.CONCAT($BJ217,",",F$16,_xlfn.XLOOKUP($AZ217,仮想キートップ,キー位置),F$17),_xlfn.CONCAT(F$16,_xlfn.XLOOKUP($AZ217,仮想キートップ,キー位置),F$17,",",$BJ217)),F$18,_xlfn.XLOOKUP($AZ217,仮想キートップ,キー位置),F$19)),F$5,F$8,_xlfn.XLOOKUP($BA217,仮想キートップ,キー位置),F$10,_xlfn.XLOOKUP($BB217,仮想キートップ,キー位置),IF(AND($AT217&lt;&gt;"",$BK217=$BJ217),F$12,F$11),_xlfn.XLOOKUP($AZ217,仮想キートップ,入力コード),F$14,IF($AW217="",_xlfn.CONCAT($BJ217,",",F$16,_xlfn.XLOOKUP($AZ217,仮想キートップ,キー位置),F$17),_xlfn.CONCAT(F$16,_xlfn.XLOOKUP($AZ217,仮想キートップ,キー位置),F$17,",",$BJ217)),F$18,_xlfn.XLOOKUP($AZ217,仮想キートップ,キー位置),F$19,F$5,F$9,_xlfn.XLOOKUP($BA217,仮想キートップ,キー位置),F$10,_xlfn.XLOOKUP($BB217,仮想キートップ,キー位置),IF(AND($AT217&lt;&gt;"",$BK217=$BJ217),F$12,F$11),_xlfn.XLOOKUP($AZ217,仮想キートップ,入力コード),F$15,IF($AW217="",_xlfn.CONCAT($BJ217,",",F$16,_xlfn.XLOOKUP($AZ217,仮想キートップ,キー位置),F$17),_xlfn.CONCAT(F$16,_xlfn.XLOOKUP($AZ217,仮想キートップ,キー位置),F$17,",",$BJ217)),F$18,_xlfn.XLOOKUP($AZ217,仮想キートップ,キー位置),F$19))),"")</f>
        <v/>
      </c>
      <c r="I217" s="101" t="str">
        <f t="shared" ref="I217:I280" si="151">IF(AND($AB217=3,$AC217="C"),_xlfn.CONCAT(I$3,$AZ217,", ",$BA217," &amp; ",$BB217," → ",$BC217,CLEAN($BD217),I$4,IF($AK217=1,"",_xlfn.CONCAT(IF(OR($BJ217="",$BJ217=$BG217),"",I$6),I$7,_xlfn.XLOOKUP($AZ217,仮想キートップ,キー位置),I$10,_xlfn.XLOOKUP($BA217,仮想キートップ,キー位置),I$11,_xlfn.XLOOKUP($BB217,仮想キートップ,入力コード),I$12,$BG217,I$15,_xlfn.XLOOKUP($BB217,仮想キートップ,キー位置),I$16,_xlfn.XLOOKUP($BB217,仮想キートップ,キー位置),I$17,I$5)),IF(OR($BJ217="",$BJ217=$BG217),"",I$6),I$8,_xlfn.XLOOKUP($AZ217,仮想キートップ,キー位置),I$10,_xlfn.XLOOKUP($BA217,仮想キートップ,キー位置),I$11,_xlfn.XLOOKUP($BB217,仮想キートップ,入力コード),IF(AND(_xlfn.XLOOKUP($BC217,ひらがな,移動単位)=2,LEFT($BC217)=$AJ217),_xlfn.CONCAT(I$14,_xlfn.XLOOKUP(_xlfn.CONCAT("(",RIGHT($BC217),")"),ひらがな,ローマ字コード)),_xlfn.CONCAT(I$13,$BG217)),I$15,_xlfn.XLOOKUP($BB217,仮想キートップ,キー位置),I$16,_xlfn.XLOOKUP($BB217,仮想キートップ,キー位置),I$17,I$5,IF(OR($BJ217="",$BJ217=$BG217),"",I$6),I$9,_xlfn.XLOOKUP($AZ217,仮想キートップ,キー位置),I$10,_xlfn.XLOOKUP($BA217,仮想キートップ,キー位置),I$11,_xlfn.XLOOKUP($BB217,仮想キートップ,入力コード),I$14,$BG217,I$15,_xlfn.XLOOKUP($BB217,仮想キートップ,キー位置),I$16,_xlfn.XLOOKUP($BB217,仮想キートップ,キー位置),I$17,IF(OR($BJ217="",$BJ217=$BG217),"",_xlfn.CONCAT(IF($AK217=1,"",_xlfn.CONCAT(I$5,I$7,_xlfn.XLOOKUP($AZ217,仮想キートップ,キー位置),I$10,_xlfn.XLOOKUP($BA217,仮想キートップ,キー位置),I$11,_xlfn.XLOOKUP($BB217,仮想キートップ,入力コード),I$12,$BJ217,I$15,_xlfn.XLOOKUP($BB217,仮想キートップ,キー位置),I$16,_xlfn.XLOOKUP($BB217,仮想キートップ,キー位置),I$17)),I$5,I$8,_xlfn.XLOOKUP($AZ217,仮想キートップ,キー位置),I$10,_xlfn.XLOOKUP($BA217,仮想キートップ,キー位置),I$11,_xlfn.XLOOKUP($BB217,仮想キートップ,入力コード),I$13,$BJ217,I$15,_xlfn.XLOOKUP($BB217,仮想キートップ,キー位置),I$16,_xlfn.XLOOKUP($BB217,仮想キートップ,キー位置),I$17,I$5,I$9,_xlfn.XLOOKUP($AZ217,仮想キートップ,キー位置),I$10,_xlfn.XLOOKUP($BA217,仮想キートップ,キー位置),I$11,_xlfn.XLOOKUP($BB217,仮想キートップ,入力コード),I$14,$BJ217,I$15,_xlfn.XLOOKUP($BB217,仮想キートップ,キー位置),I$16,_xlfn.XLOOKUP($BB217,仮想キートップ,キー位置),I$17))),"")</f>
        <v/>
      </c>
      <c r="J217" s="101" t="str">
        <f t="shared" ref="J217:J280" si="152">IF(AND($AB217=3,$AC217="C"),_xlfn.CONCAT(IF($AN217=1,"",_xlfn.CONCAT(I$5,IF(OR($BJ217="",$BJ217=$BG217),"",I$6),I$7,_xlfn.XLOOKUP($AZ217,仮想キートップ,キー位置),I$10,_xlfn.XLOOKUP($BB217,仮想キートップ,キー位置),I$11,_xlfn.XLOOKUP($BA217,仮想キートップ,入力コード),I$12,$BG217,I$15,_xlfn.XLOOKUP($BA217,仮想キートップ,キー位置),I$16,_xlfn.XLOOKUP($BA217,仮想キートップ,キー位置),I$17)),I$5,IF(OR($BJ217="",$BJ217=$BG217),"",I$6),I$8,_xlfn.XLOOKUP($AZ217,仮想キートップ,キー位置),I$10,_xlfn.XLOOKUP($BB217,仮想キートップ,キー位置),I$11,_xlfn.XLOOKUP($BA217,仮想キートップ,入力コード),IF(AND(_xlfn.XLOOKUP($BC217,ひらがな,移動単位)=2,LEFT($BC217)=$AM217),_xlfn.CONCAT(I$14,_xlfn.XLOOKUP(_xlfn.CONCAT("(",RIGHT($BC217),")"),ひらがな,ローマ字コード)),_xlfn.CONCAT(I$13,$BG217)),I$15,_xlfn.XLOOKUP($BA217,仮想キートップ,キー位置),I$16,_xlfn.XLOOKUP($BA217,仮想キートップ,キー位置),I$17,I$5,IF(OR($BJ217="",$BJ217=$BG217),"",I$6),I$9,_xlfn.XLOOKUP($AZ217,仮想キートップ,キー位置),I$10,_xlfn.XLOOKUP($BB217,仮想キートップ,キー位置),I$11,_xlfn.XLOOKUP($BA217,仮想キートップ,入力コード),I$14,$BG217,I$15,_xlfn.XLOOKUP($BA217,仮想キートップ,キー位置),I$16,_xlfn.XLOOKUP($BA217,仮想キートップ,キー位置),I$17,IF(OR($BJ217="",$BJ217=$BG217),"",_xlfn.CONCAT(IF($AN217=1,"",_xlfn.CONCAT(I$5,I$7,_xlfn.XLOOKUP($AZ217,仮想キートップ,キー位置),I$10,_xlfn.XLOOKUP($BB217,仮想キートップ,キー位置),I$11,_xlfn.XLOOKUP($BA217,仮想キートップ,入力コード),I$12,$BJ217,I$15,_xlfn.XLOOKUP($BA217,仮想キートップ,キー位置),I$16,_xlfn.XLOOKUP($BA217,仮想キートップ,キー位置),I$17)),I$5,I$8,_xlfn.XLOOKUP($AZ217,仮想キートップ,キー位置),I$10,_xlfn.XLOOKUP($BB217,仮想キートップ,キー位置),I$11,_xlfn.XLOOKUP($BA217,仮想キートップ,入力コード),I$13,$BJ217,I$15,_xlfn.XLOOKUP($BA217,仮想キートップ,キー位置),I$16,_xlfn.XLOOKUP($BA217,仮想キートップ,キー位置),I$17,I$5,I$9,_xlfn.XLOOKUP($AZ217,仮想キートップ,キー位置),I$10,_xlfn.XLOOKUP($BB217,仮想キートップ,キー位置),I$11,_xlfn.XLOOKUP($BA217,仮想キートップ,入力コード),I$14,$BJ217,I$15,_xlfn.XLOOKUP($BA217,仮想キートップ,キー位置),I$16,_xlfn.XLOOKUP($BA217,仮想キートップ,キー位置),I$17))),"")</f>
        <v/>
      </c>
      <c r="K217" s="101" t="str">
        <f t="shared" ref="K217:K280" si="153">IF(AND($AB217=3,$AC217="C"),_xlfn.CONCAT(IF($AQ217=1,"",_xlfn.CONCAT(I$5,IF(OR($BJ217="",$BJ217=$BG217),"",I$6),I$7,_xlfn.XLOOKUP($BA217,仮想キートップ,キー位置),I$10,_xlfn.XLOOKUP($BB217,仮想キートップ,キー位置),I$11,_xlfn.XLOOKUP($AZ217,仮想キートップ,入力コード),I$12,$BG217,I$15,_xlfn.XLOOKUP($AZ217,仮想キートップ,キー位置),I$16,_xlfn.XLOOKUP($AZ217,仮想キートップ,キー位置),I$17)),I$5,IF(OR($BJ217="",$BJ217=$BG217),"",I$6),I$8,_xlfn.XLOOKUP($BA217,仮想キートップ,キー位置),I$10,_xlfn.XLOOKUP($BB217,仮想キートップ,キー位置),I$11,_xlfn.XLOOKUP($AZ217,仮想キートップ,入力コード),IF(AND(_xlfn.XLOOKUP($BC217,ひらがな,移動単位)=2,LEFT($BC217)=$AP217),_xlfn.CONCAT(I$14,_xlfn.XLOOKUP(_xlfn.CONCAT("(",RIGHT($BC217),")"),ひらがな,ローマ字コード)),_xlfn.CONCAT(I$13,$BG217)),I$15,_xlfn.XLOOKUP($AZ217,仮想キートップ,キー位置),I$16,_xlfn.XLOOKUP($AZ217,仮想キートップ,キー位置),I$17,I$5,IF(OR($BJ217="",$BJ217=$BG217),"",I$6),I$9,_xlfn.XLOOKUP($BA217,仮想キートップ,キー位置),I$10,_xlfn.XLOOKUP($BB217,仮想キートップ,キー位置),I$11,_xlfn.XLOOKUP($AZ217,仮想キートップ,入力コード),I$14,$BG217,I$15,_xlfn.XLOOKUP($AZ217,仮想キートップ,キー位置),I$16,_xlfn.XLOOKUP($AZ217,仮想キートップ,キー位置),I$17,IF(OR($BJ217="",$BJ217=$BG217),"",_xlfn.CONCAT(IF($AQ217=1,"",_xlfn.CONCAT(I$5,I$7,_xlfn.XLOOKUP($BA217,仮想キートップ,キー位置),I$10,_xlfn.XLOOKUP($BB217,仮想キートップ,キー位置),I$11,_xlfn.XLOOKUP($AZ217,仮想キートップ,入力コード),I$12,$BJ217,I$15,_xlfn.XLOOKUP($AZ217,仮想キートップ,キー位置),I$16,_xlfn.XLOOKUP($AZ217,仮想キートップ,キー位置),I$17)),I$5,I$8,_xlfn.XLOOKUP($BA217,仮想キートップ,キー位置),I$10,_xlfn.XLOOKUP($BB217,仮想キートップ,キー位置),I$11,_xlfn.XLOOKUP($AZ217,仮想キートップ,入力コード),I$13,$BJ217,I$15,_xlfn.XLOOKUP($AZ217,仮想キートップ,キー位置),I$16,_xlfn.XLOOKUP($AZ217,仮想キートップ,キー位置),I$17,I$5,I$9,_xlfn.XLOOKUP($BA217,仮想キートップ,キー位置),I$10,_xlfn.XLOOKUP($BB217,仮想キートップ,キー位置),I$11,_xlfn.XLOOKUP($AZ217,仮想キートップ,入力コード),I$14,$BJ217,I$15,_xlfn.XLOOKUP($AZ217,仮想キートップ,キー位置),I$16,_xlfn.XLOOKUP($AZ217,仮想キートップ,キー位置),I$17))),"")</f>
        <v/>
      </c>
      <c r="L217" s="101" t="str">
        <f t="shared" ref="L217:L280" si="154">IF(AND($AB217=2,$AC217="A"),_xlfn.CONCAT(L$3,$AZ217," &amp; ",$BA217," → ",$BC217,CLEAN($BD217),L$4,IF(OR($BJ217="",$BJ217=$BG217),"",L$6),L$7,_xlfn.XLOOKUP($AZ217,仮想キートップ,キー位置),IF(AND($AT217&lt;&gt;"",$BG217=$BI217),L$10,L$9),_xlfn.XLOOKUP($BA217,仮想キートップ,入力コード),L$11,IF($AV217="",_xlfn.CONCAT($BG217,","),""),L$13,_xlfn.XLOOKUP($BA217,仮想キートップ,キー位置),L$14,$AG217,IF($AV217="",L$15,_xlfn.CONCAT(L$16,$BG217,L$17)),_xlfn.XLOOKUP($BA217,仮想キートップ,キー位置),L$18,L$5,IF(OR($BJ217="",$BJ217=$BG217),"",L$6),L$8,_xlfn.XLOOKUP($AZ217,仮想キートップ,キー位置),IF(AND($AT217&lt;&gt;"",$BG217=$BI217),L$10,L$9),_xlfn.XLOOKUP($BA217,仮想キートップ,入力コード),L$12,IF($AV217="",_xlfn.CONCAT($BG217,","),""),L$13,_xlfn.XLOOKUP($BA217,仮想キートップ,キー位置),L$14,$AG217,IF($AV217="",L$15,_xlfn.CONCAT(L$16,$BG217,L$17)),_xlfn.XLOOKUP($BA217,仮想キートップ,キー位置),L$18,IF(OR($BJ217="",$BJ217=$BG217),"",_xlfn.CONCAT(L$5,L$7,_xlfn.XLOOKUP($AZ217,仮想キートップ,キー位置),IF(AND($AT217&lt;&gt;"",$BG217=$BI217),L$10,L$9),_xlfn.XLOOKUP($BA217,仮想キートップ,入力コード),L$11,IF($AV217="",_xlfn.CONCAT($BJ217,","),""),L$13,_xlfn.XLOOKUP($BA217,仮想キートップ,キー位置),L$14,$AG217,IF($AV217="",L$15,_xlfn.CONCAT(L$16,$BJ217,L$17)),_xlfn.XLOOKUP($BA217,仮想キートップ,キー位置),L$18,L$5,L$8,_xlfn.XLOOKUP($AZ217,仮想キートップ,キー位置),IF(AND($AT217&lt;&gt;"",$BG217=$BI217),L$10,L$9),_xlfn.XLOOKUP($BA217,仮想キートップ,入力コード),L$12,IF($AV217="",_xlfn.CONCAT($BJ217,","),""),L$13,_xlfn.XLOOKUP($BA217,仮想キートップ,キー位置),L$14,$AG217,IF($AV217="",L$15,_xlfn.CONCAT(L$16,$BJ217,L$17)),_xlfn.XLOOKUP($BA217,仮想キートップ,キー位置),L$18))),"")</f>
        <v>{"description":"小 &amp; う → (ぅ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l","modifiers":{"optional":["caps_lock"]}},"to":[{"key_code":"delete_or_backspace"},{"key_code":"x"},{"key_code":"u"},{"set_variable":{"name":"KC_L","value":1}},{"set_variable":{"name":"USC","value":0}},{"set_variable":{"name":"LKS","value":2}}],"to_after_key_up":[{"set_variable":{"name":"KC_L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l","modifiers":{"optional":["caps_lock"]}},"to":[{"key_code":"x"},{"key_code":"u"},{"set_variable":{"name":"KC_L","value":1}},{"set_variable":{"name":"USC","value":0}},{"set_variable":{"name":"LKS","value":2}}],"to_after_key_up":[{"set_variable":{"name":"KC_L","value":0}},{"set_variable":{"name":"USC","value":0}}],"type":"basic"},</v>
      </c>
      <c r="M217" s="101" t="str">
        <f t="shared" ref="M217:M280" si="155">IF(AND($AB217=2,$AC217="A"),_xlfn.CONCAT(L$5,IF(OR($BJ217="",$BJ217=$BG217),"",L$6),L$7,_xlfn.XLOOKUP($BA217,仮想キートップ,キー位置),IF(AND($AT217&lt;&gt;"",$BG217=$BI217),L$10,L$9),_xlfn.XLOOKUP($AZ217,仮想キートップ,入力コード),L$11,IF($AV217="",_xlfn.CONCAT($BG217,","),""),L$13,_xlfn.XLOOKUP($AZ217,仮想キートップ,キー位置),L$14,$AG217,IF($AV217="",L$15,_xlfn.CONCAT(L$16,$BG217,L$17)),_xlfn.XLOOKUP($AZ217,仮想キートップ,キー位置),L$18,L$5,IF(OR($BJ217="",$BJ217=$BG217),"",L$6),L$8,_xlfn.XLOOKUP($BA217,仮想キートップ,キー位置),IF(AND($AT217&lt;&gt;"",$BG217=$BI217),L$10,L$9),_xlfn.XLOOKUP($AZ217,仮想キートップ,入力コード),L$12,IF($AV217="",_xlfn.CONCAT($BG217,","),""),L$13,_xlfn.XLOOKUP($AZ217,仮想キートップ,キー位置),L$14,$AG217,IF($AV217="",L$15,_xlfn.CONCAT(L$16,$BG217,L$17)),_xlfn.XLOOKUP($AZ217,仮想キートップ,キー位置),L$18,IF(OR($BJ217="",$BJ217=$BG217),"",_xlfn.CONCAT(L$5,L$7,_xlfn.XLOOKUP($BA217,仮想キートップ,キー位置),IF(AND($AT217&lt;&gt;"",$BG217=$BI217),L$10,L$9),_xlfn.XLOOKUP($AZ217,仮想キートップ,入力コード),L$11,IF($AV217="",_xlfn.CONCAT($BJ217,","),""),L$13,_xlfn.XLOOKUP($AZ217,仮想キートップ,キー位置),L$14,$AG217,IF($AV217="",L$15,_xlfn.CONCAT(L$16,$BJ217,L$17)),_xlfn.XLOOKUP($AZ217,仮想キートップ,キー位置),L$18,L$5,L$8,_xlfn.XLOOKUP($BA217,仮想キートップ,キー位置),IF(AND($AT217&lt;&gt;"",$BG217=$BI217),L$10,L$9),_xlfn.XLOOKUP($AZ217,仮想キートップ,入力コード),L$12,IF($AV217="",_xlfn.CONCAT($BJ217,","),""),L$13,_xlfn.XLOOKUP($AZ217,仮想キートップ,キー位置),L$14,$AG217,IF($AV217="",L$15,_xlfn.CONCAT(L$16,$BJ217,L$17)),_xlfn.XLOOKUP($AZ217,仮想キートップ,キー位置),L$18))),"")</f>
        <v>{"conditions":[{"type":"variable_unless","name":"LKS","value":2},{"type":"variable_unless","name":"USC","value":0},{"type":"variable_unless","name":"KC_L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u"},{"set_variable":{"name":"KC_Q","value":1}},{"set_variable":{"name":"USC","value":0}},{"set_variable":{"name":"LKS","value":2}}],"to_after_key_up":[{"set_variable":{"name":"KC_Q","value":0}},{"set_variable":{"name":"USC","value":0}}],"type":"basic"},{"conditions":[{"type":"variable_unless","name":"KC_L","value":0},{"input_sources":[{"language":"ja"}],"type":"input_source_if"},{"input_sources":[{"input_mode_id":"Roman$"}],"type":"input_source_unless"}],"from":{"key_code":"q","modifiers":{"optional":["caps_lock"]}},"to":[{"key_code":"x"},{"key_code":"u"},{"set_variable":{"name":"KC_Q","value":1}},{"set_variable":{"name":"USC","value":0}},{"set_variable":{"name":"LKS","value":2}}],"to_after_key_up":[{"set_variable":{"name":"KC_Q","value":0}},{"set_variable":{"name":"USC","value":0}}],"type":"basic"},</v>
      </c>
      <c r="N217" s="101" t="str">
        <f t="shared" ref="N217:N280" si="156">IF(AND($AB217=2,$AC217="B"),_xlfn.CONCAT(N$3,$AZ217," &amp; ",$BA217," → ",$BC217,CLEAN($BD217),N$4,IF(OR($BJ217="",$BJ217=$BG217),"",N$6),N$7,_xlfn.XLOOKUP($AZ217,仮想キートップ,キー位置),IF(AND($AT217&lt;&gt;"",$BG217=$BI217),N$10,N$9),_xlfn.XLOOKUP($BA217,仮想キートップ,入力コード),N$11,IF($AV217="",_xlfn.CONCAT($BG217,","),""),N$13,_xlfn.XLOOKUP($BA217,仮想キートップ,キー位置),N$14,$AG217,IF($AV217="",N$15,_xlfn.CONCAT(N$16,$BG217,N$17)),_xlfn.XLOOKUP($BA217,仮想キートップ,キー位置),N$18,N$5,IF(OR($BJ217="",$BJ217=$BG217),"",N$6),N$8,_xlfn.XLOOKUP($AZ217,仮想キートップ,キー位置),IF(AND($AT217&lt;&gt;"",$BG217=$BI217),N$10,N$9),_xlfn.XLOOKUP($BA217,仮想キートップ,入力コード),N$12,IF($AV217="",_xlfn.CONCAT($BG217,","),""),N$13,_xlfn.XLOOKUP($BA217,仮想キートップ,キー位置),N$14,$AG217,IF($AV217="",N$15,_xlfn.CONCAT(N$16,$BG217,N$17)),_xlfn.XLOOKUP($BA217,仮想キートップ,キー位置),N$18,IF(OR($BJ217="",$BJ217=$BG217),"",_xlfn.CONCAT(N$5,N$7,_xlfn.XLOOKUP($AZ217,仮想キートップ,キー位置),IF(AND($AT217&lt;&gt;"",$BG217=$BI217),N$10,N$9),_xlfn.XLOOKUP($BA217,仮想キートップ,入力コード),N$11,IF($AV217="",_xlfn.CONCAT($BJ217,","),""),N$13,_xlfn.XLOOKUP($BA217,仮想キートップ,キー位置),N$14,$AG217,IF($AV217="",N$15,_xlfn.CONCAT(N$16,$BJ217,N$17)),_xlfn.XLOOKUP($BA217,仮想キートップ,キー位置),N$18,N$5,N$8,_xlfn.XLOOKUP($AZ217,仮想キートップ,キー位置),IF(AND($AT217&lt;&gt;"",$BG217=$BI217),N$10,N$9),_xlfn.XLOOKUP($BA217,仮想キートップ,入力コード),N$12,IF($AV217="",_xlfn.CONCAT($BJ217,","),""),N$13,_xlfn.XLOOKUP($BA217,仮想キートップ,キー位置),N$14,$AG217,IF($AV217="",N$15,_xlfn.CONCAT(N$16,$BJ217,N$17)),_xlfn.XLOOKUP($BA217,仮想キートップ,キー位置),N$18))),"")</f>
        <v/>
      </c>
      <c r="O217" s="101" t="str">
        <f t="shared" ref="O217:O280" si="157">IF(AND($AB217=2,$AC217="B"),_xlfn.CONCAT(N$5,IF(OR($BJ217="",$BJ217=$BG217),"",N$6),N$7,_xlfn.XLOOKUP($BA217,仮想キートップ,キー位置),IF(AND($AT217&lt;&gt;"",$BG217=$BI217),N$10,N$9),_xlfn.XLOOKUP($AZ217,仮想キートップ,入力コード),N$11,IF($AV217="",_xlfn.CONCAT($BG217,","),""),N$13,_xlfn.XLOOKUP($AZ217,仮想キートップ,キー位置),N$14,$AG217,IF($AV217="",N$15,_xlfn.CONCAT(N$16,$BG217,N$17)),_xlfn.XLOOKUP($AZ217,仮想キートップ,キー位置),N$18,N$5,IF(OR($BJ217="",$BJ217=$BG217),"",N$6),N$8,_xlfn.XLOOKUP($BA217,仮想キートップ,キー位置),IF(AND($AT217&lt;&gt;"",$BG217=$BI217),N$10,N$9),_xlfn.XLOOKUP($AZ217,仮想キートップ,入力コード),N$12,IF($AV217="",_xlfn.CONCAT($BG217,","),""),N$13,_xlfn.XLOOKUP($AZ217,仮想キートップ,キー位置),N$14,$AG217,IF($AV217="",N$15,_xlfn.CONCAT(N$16,$BG217,N$17)),_xlfn.XLOOKUP($AZ217,仮想キートップ,キー位置),N$18,IF(OR($BJ217="",$BJ217=$BG217),"",_xlfn.CONCAT(N$5,N$7,_xlfn.XLOOKUP($BA217,仮想キートップ,キー位置),IF(AND($AT217&lt;&gt;"",$BG217=$BI217),N$10,N$9),_xlfn.XLOOKUP($AZ217,仮想キートップ,入力コード),N$11,IF($AV217="",_xlfn.CONCAT($BJ217,","),""),N$13,_xlfn.XLOOKUP($AZ217,仮想キートップ,キー位置),N$14,$AG217,IF($AV217="",N$15,_xlfn.CONCAT(N$16,$BJ217,N$17)),_xlfn.XLOOKUP($AZ217,仮想キートップ,キー位置),N$18,N$5,N$8,_xlfn.XLOOKUP($BA217,仮想キートップ,キー位置),IF(AND($AT217&lt;&gt;"",$BG217=$BI217),N$10,N$9),_xlfn.XLOOKUP($AZ217,仮想キートップ,入力コード),N$12,IF($AV217="",_xlfn.CONCAT($BJ217,","),""),N$13,_xlfn.XLOOKUP($AZ217,仮想キートップ,キー位置),N$14,$AG217,IF($AV217="",N$15,_xlfn.CONCAT(N$16,$BJ217,N$17)),_xlfn.XLOOKUP($AZ217,仮想キートップ,キー位置),N$18))),"")</f>
        <v/>
      </c>
      <c r="P217" s="101" t="str">
        <f t="shared" ref="P217:P280" si="158">IF(AND($AB217=2,$AC217="C"),_xlfn.CONCAT(P$3,$AZ217," &amp; ",$BA217," → ",$BC217,CLEAN($BD217),P$4,IF(OR($BJ217="",$BJ217=$BG217),"",P$6),P$7,_xlfn.XLOOKUP($AZ217,仮想キートップ,キー位置),IF(AND($AT217&lt;&gt;"",$BG217=$BI217),P$10,P$9),_xlfn.XLOOKUP($BA217,仮想キートップ,入力コード),P$11,IF($AV217="",_xlfn.CONCAT($BG217,","),""),P$13,_xlfn.XLOOKUP($BA217,仮想キートップ,キー位置),P$14,$AG217,IF($AV217="",P$15,_xlfn.CONCAT(P$16,$BG217,P$17)),_xlfn.XLOOKUP($BA217,仮想キートップ,キー位置),P$18,P$5,IF(OR($BJ217="",$BJ217=$BG217),"",P$6),P$8,_xlfn.XLOOKUP($AZ217,仮想キートップ,キー位置),IF(AND($AT217&lt;&gt;"",$BG217=$BI217),P$10,P$9),_xlfn.XLOOKUP($BA217,仮想キートップ,入力コード),P$12,IF($AV217="",_xlfn.CONCAT($BG217,","),""),P$13,_xlfn.XLOOKUP($BA217,仮想キートップ,キー位置),P$14,$AG217,IF($AV217="",P$15,_xlfn.CONCAT(P$16,$BG217,P$17)),_xlfn.XLOOKUP($BA217,仮想キートップ,キー位置),P$18,IF(OR($BJ217="",$BJ217=$BG217),"",_xlfn.CONCAT(P$5,P$7,_xlfn.XLOOKUP($AZ217,仮想キートップ,キー位置),IF(AND($AT217&lt;&gt;"",$BG217=$BI217),P$10,P$9),_xlfn.XLOOKUP($BA217,仮想キートップ,入力コード),P$11,IF($AV217="",_xlfn.CONCAT($BJ217,","),""),P$13,_xlfn.XLOOKUP($BA217,仮想キートップ,キー位置),P$14,$AG217,IF($AV217="",P$15,_xlfn.CONCAT(P$16,$BJ217,P$17)),_xlfn.XLOOKUP($BA217,仮想キートップ,キー位置),P$18,P$5,P$8,_xlfn.XLOOKUP($AZ217,仮想キートップ,キー位置),IF(AND($AT217&lt;&gt;"",$BG217=$BI217),P$10,P$9),_xlfn.XLOOKUP($BA217,仮想キートップ,入力コード),P$12,IF($AV217="",_xlfn.CONCAT($BJ217,","),""),P$13,_xlfn.XLOOKUP($BA217,仮想キートップ,キー位置),P$14,$AG217,IF($AV217="",P$15,_xlfn.CONCAT(P$16,$BJ217,P$17)),_xlfn.XLOOKUP($BA217,仮想キートップ,キー位置),P$18))),"")</f>
        <v/>
      </c>
      <c r="Q217" s="101" t="str">
        <f t="shared" ref="Q217:Q280" si="159">IF(AND($AB217=2,$AC217="C"),_xlfn.CONCAT(P$5,IF(OR($BJ217="",$BJ217=$BG217),"",P$6),P$7,_xlfn.XLOOKUP($BA217,仮想キートップ,キー位置),IF(AND($AT217&lt;&gt;"",$BG217=$BI217),P$10,P$9),_xlfn.XLOOKUP($AZ217,仮想キートップ,入力コード),P$11,IF($AV217="",_xlfn.CONCAT($BG217,","),""),P$13,_xlfn.XLOOKUP($AZ217,仮想キートップ,キー位置),P$14,$AG217,IF($AV217="",P$15,_xlfn.CONCAT(P$16,$BG217,P$17)),_xlfn.XLOOKUP($AZ217,仮想キートップ,キー位置),P$18,P$5,IF(OR($BJ217="",$BJ217=$BG217),"",P$6),P$8,_xlfn.XLOOKUP($BA217,仮想キートップ,キー位置),IF(AND($AT217&lt;&gt;"",$BG217=$BI217),P$10,P$9),_xlfn.XLOOKUP($AZ217,仮想キートップ,入力コード),P$12,IF($AV217="",_xlfn.CONCAT($BG217,","),""),P$13,_xlfn.XLOOKUP($AZ217,仮想キートップ,キー位置),P$14,$AG217,IF($AV217="",P$15,_xlfn.CONCAT(P$16,$BG217,P$17)),_xlfn.XLOOKUP($AZ217,仮想キートップ,キー位置),P$18,IF(OR($BJ217="",$BJ217=$BG217),"",_xlfn.CONCAT(P$5,P$7,_xlfn.XLOOKUP($BA217,仮想キートップ,キー位置),IF(AND($AT217&lt;&gt;"",$BG217=$BI217),P$10,P$9),_xlfn.XLOOKUP($AZ217,仮想キートップ,入力コード),P$11,IF($AV217="",_xlfn.CONCAT($BJ217,","),""),P$13,_xlfn.XLOOKUP($AZ217,仮想キートップ,キー位置),P$14,$AG217,IF($AV217="",P$15,_xlfn.CONCAT(P$16,$BJ217,P$17)),_xlfn.XLOOKUP($AZ217,仮想キートップ,キー位置),P$18,P$5,P$8,_xlfn.XLOOKUP($BA217,仮想キートップ,キー位置),IF(AND($AT217&lt;&gt;"",$BG217=$BI217),P$10,P$9),_xlfn.XLOOKUP($AZ217,仮想キートップ,入力コード),P$12,IF($AV217="",_xlfn.CONCAT($BJ217,","),""),P$13,_xlfn.XLOOKUP($AZ217,仮想キートップ,キー位置),P$14,$AG217,IF($AV217="",P$15,_xlfn.CONCAT(P$16,$BJ217,P$17)),_xlfn.XLOOKUP($AZ217,仮想キートップ,キー位置),P$18))),"")</f>
        <v/>
      </c>
      <c r="R217" s="101" t="str">
        <f t="shared" ref="R217:R280" si="160">IF(AND($AB217=1,$AC217="A"),_xlfn.CONCAT(R$3,$AZ217,R$4,IF(OR($BJ217="",$BJ217=$BG217),"",R$6),R$7,IF(_xlfn.XLOOKUP($AZ217,仮想キートップ,十六進数文字)=0,R$9,R$10),_xlfn.XLOOKUP($AZ217,仮想キートップ,入力コード),R$11,$BG217,R$12,_xlfn.XLOOKUP($AZ217,仮想キートップ,キー位置),R$13,IF($AG217=0,0,2),R$14,_xlfn.XLOOKUP($AZ217,仮想キートップ,キー位置),R$15,R$5,IF(OR($BJ217="",$BJ217=$BG217),"",R$6),R$8,IF(_xlfn.XLOOKUP($AZ217,仮想キートップ,十六進数文字)=0,R$9,R$10),_xlfn.XLOOKUP($AZ217,仮想キートップ,入力コード),R$11,$BG217,R$12,_xlfn.XLOOKUP($AZ217,仮想キートップ,キー位置),R$13,$AG217,R$14,_xlfn.XLOOKUP($AZ217,仮想キートップ,キー位置),R$15,IF(OR($BJ217="",$BJ217=$BG217),"",_xlfn.CONCAT(R$5,R$7,IF(_xlfn.XLOOKUP($AZ217,仮想キートップ,十六進数文字)=0,R$9,R$10),_xlfn.XLOOKUP($AZ217,仮想キートップ,入力コード),R$11,$BJ217,R$12,_xlfn.XLOOKUP($AZ217,仮想キートップ,キー位置),R$13,IF($AG217=0,0,2),R$14,_xlfn.XLOOKUP($AZ217,仮想キートップ,キー位置),R$15,R$5,R$8,IF(_xlfn.XLOOKUP($AZ217,仮想キートップ,十六進数文字)=0,R$9,R$10),_xlfn.XLOOKUP($AZ217,仮想キートップ,入力コード),R$11,$BJ217,R$12,_xlfn.XLOOKUP($AZ217,仮想キートップ,キー位置),R$13,$AG217,R$14,_xlfn.XLOOKUP($AZ217,仮想キートップ,キー位置),R$15))),"")</f>
        <v/>
      </c>
      <c r="S217" s="101" t="str">
        <f t="shared" ref="S217:S280" si="161">IF(AND($AB217=1,$AC217="B"),_xlfn.CONCAT(S$3,$AZ217,S$4,IF(OR($BJ217="",$BJ217=$BG217),"",S$6),S$7,IF(_xlfn.XLOOKUP($AZ217,仮想キートップ,十六進数文字)=0,S$9,S$10),_xlfn.XLOOKUP($AZ217,仮想キートップ,入力コード),S$11,$BG217,S$12,_xlfn.XLOOKUP($AZ217,仮想キートップ,キー位置),S$13,IF($AG217=0,0,2),S$14,_xlfn.XLOOKUP($AZ217,仮想キートップ,キー位置),S$15,S$5,IF(OR($BJ217="",$BJ217=$BG217),"",S$6),S$8,IF(_xlfn.XLOOKUP($AZ217,仮想キートップ,十六進数文字)=0,S$9,S$10),_xlfn.XLOOKUP($AZ217,仮想キートップ,入力コード),S$11,$BG217,S$12,_xlfn.XLOOKUP($AZ217,仮想キートップ,キー位置),S$13,$AG217,S$14,_xlfn.XLOOKUP($AZ217,仮想キートップ,キー位置),S$15,IF(OR($BJ217="",$BJ217=$BG217),"",_xlfn.CONCAT(S$5,S$7,IF(_xlfn.XLOOKUP($AZ217,仮想キートップ,十六進数文字)=0,S$9,S$10),_xlfn.XLOOKUP($AZ217,仮想キートップ,入力コード),S$11,$BJ217,S$12,_xlfn.XLOOKUP($AZ217,仮想キートップ,キー位置),S$13,IF($AG217=0,0,2),S$14,_xlfn.XLOOKUP($AZ217,仮想キートップ,キー位置),S$15,S$5,S$8,IF(_xlfn.XLOOKUP($AZ217,仮想キートップ,十六進数文字)=0,S$9,S$10),_xlfn.XLOOKUP($AZ217,仮想キートップ,入力コード),S$11,$BJ217,S$12,_xlfn.XLOOKUP($AZ217,仮想キートップ,キー位置),S$13,$AG217,S$14,_xlfn.XLOOKUP($AZ217,仮想キートップ,キー位置),S$15))),"")</f>
        <v/>
      </c>
      <c r="T217" s="101" t="str">
        <f t="shared" ref="T217:T280" si="162">IF(AND($AB217=1,$AC217="C"),_xlfn.CONCAT(T$3,$AZ217,T$4,IF(OR($BJ217="",$BJ217=$BG217),"",T$6),T$7,IF(_xlfn.XLOOKUP($AZ217,仮想キートップ,十六進数文字)=0,T$9,T$10),_xlfn.XLOOKUP($AZ217,仮想キートップ,入力コード),T$11,$BG217,T$12,_xlfn.XLOOKUP($AZ217,仮想キートップ,キー位置),T$13,IF($AG217=0,0,2),T$14,_xlfn.XLOOKUP($AZ217,仮想キートップ,キー位置),T$15,T$5,IF(OR($BJ217="",$BJ217=$BG217),"",T$6),T$8,IF(_xlfn.XLOOKUP($AZ217,仮想キートップ,十六進数文字)=0,T$9,T$10),_xlfn.XLOOKUP($AZ217,仮想キートップ,入力コード),T$11,$BG217,T$12,_xlfn.XLOOKUP($AZ217,仮想キートップ,キー位置),T$13,$AG217,T$14,_xlfn.XLOOKUP($AZ217,仮想キートップ,キー位置),T$15,IF(OR($BJ217="",$BJ217=$BG217),"",_xlfn.CONCAT(T$5,T$7,IF(_xlfn.XLOOKUP($AZ217,仮想キートップ,十六進数文字)=0,T$9,T$10),_xlfn.XLOOKUP($AZ217,仮想キートップ,入力コード),T$11,$BJ217,T$12,_xlfn.XLOOKUP($AZ217,仮想キートップ,キー位置),T$13,IF($AG217=0,0,2),T$14,_xlfn.XLOOKUP($AZ217,仮想キートップ,キー位置),T$15,T$5,T$8,IF(_xlfn.XLOOKUP($AZ217,仮想キートップ,十六進数文字)=0,T$9,T$10),_xlfn.XLOOKUP($AZ217,仮想キートップ,入力コード),T$11,$BJ217,T$12,_xlfn.XLOOKUP($AZ217,仮想キートップ,キー位置),T$13,$AG217,T$14,_xlfn.XLOOKUP($AZ217,仮想キートップ,キー位置),T$15))),"")</f>
        <v/>
      </c>
      <c r="U217" s="329"/>
      <c r="V217" s="107" t="str">
        <f t="shared" ref="V217:V280" si="163">IF(AND($AT217&lt;&gt;"",$AB217=3,OR($BG217&lt;&gt;$BI217,AND($BK217&lt;&gt;"",$BK217&lt;&gt;$BI217))),_xlfn.CONCAT(V$3,PROPER(_xlfn.XLOOKUP($AZ217,仮想キートップ,入力コード)),", ",PROPER(_xlfn.XLOOKUP($BA217,仮想キートップ,入力コード))," &amp; ",PROPER(_xlfn.XLOOKUP($BB217,仮想キートップ,入力コード))," → ",$BC217,CLEAN($BD217),IF(OR($BK217="",$BK217=$BI217),_xlfn.CONCAT(V$4,V$7,_xlfn.XLOOKUP($AZ217,仮想キートップ,キー位置),V$10,_xlfn.XLOOKUP($BA217,仮想キートップ,キー位置),V$11,_xlfn.XLOOKUP($BB217,仮想キートップ,入力コード),V$12,$BI217,V$15,_xlfn.XLOOKUP($BB217,仮想キートップ,キー位置),V$16,_xlfn.XLOOKUP($BB217,仮想キートップ,キー位置),V$17,V$5,V$8,_xlfn.XLOOKUP($AZ217,仮想キートップ,キー位置),V$10,_xlfn.XLOOKUP($BA217,仮想キートップ,キー位置),V$11,_xlfn.XLOOKUP($BB217,仮想キートップ,入力コード),V$13,$BI217,V$15,_xlfn.XLOOKUP($BB217,仮想キートップ,キー位置),V$16,_xlfn.XLOOKUP($BB217,仮想キートップ,キー位置),V$17,V$5,V$9,_xlfn.XLOOKUP($AZ217,仮想キートップ,キー位置),V$10,_xlfn.XLOOKUP($BA217,仮想キートップ,キー位置),V$11,_xlfn.XLOOKUP($BB217,仮想キートップ,入力コード),V$14,$BI217,V$15,_xlfn.XLOOKUP($BB217,仮想キートップ,キー位置),V$16,_xlfn.XLOOKUP($BB217,仮想キートップ,キー位置),V$17),_xlfn.CONCAT(V$4,V$6,V$7,_xlfn.XLOOKUP($AZ217,仮想キートップ,キー位置),V$10,_xlfn.XLOOKUP($BA217,仮想キートップ,キー位置),V$11,_xlfn.XLOOKUP($BB217,仮想キートップ,入力コード),V$12,$BI217,V$15,_xlfn.XLOOKUP($BB217,仮想キートップ,キー位置),V$16,_xlfn.XLOOKUP($BB217,仮想キートップ,キー位置),V$17,V$5,V$6,V$8,_xlfn.XLOOKUP($AZ217,仮想キートップ,キー位置),V$10,_xlfn.XLOOKUP($BA217,仮想キートップ,キー位置),V$11,_xlfn.XLOOKUP($BB217,仮想キートップ,入力コード),V$13,$BI217,V$15,_xlfn.XLOOKUP($BB217,仮想キートップ,キー位置),V$16,_xlfn.XLOOKUP($BB217,仮想キートップ,キー位置),V$17,V$5,V$6,V$9,_xlfn.XLOOKUP($AZ217,仮想キートップ,キー位置),V$10,_xlfn.XLOOKUP($BA217,仮想キートップ,キー位置),V$11,_xlfn.XLOOKUP($BB217,仮想キートップ,入力コード),V$14,$BI217,V$15,_xlfn.XLOOKUP($BB217,仮想キートップ,キー位置),V$16,_xlfn.XLOOKUP($BB217,仮想キートップ,キー位置),V$17,V$5,V$7,_xlfn.XLOOKUP($AZ217,仮想キートップ,キー位置),V$10,_xlfn.XLOOKUP($BA217,仮想キートップ,キー位置),V$11,_xlfn.XLOOKUP($BB217,仮想キートップ,入力コード),V$12,$BK217,V$15,_xlfn.XLOOKUP($BB217,仮想キートップ,キー位置),V$16,_xlfn.XLOOKUP($BB217,仮想キートップ,キー位置),V$17,V$5,V$8,_xlfn.XLOOKUP($AZ217,仮想キートップ,キー位置),V$10,_xlfn.XLOOKUP($BA217,仮想キートップ,キー位置),V$11,_xlfn.XLOOKUP($BB217,仮想キートップ,入力コード),V$13,$BK217,V$15,_xlfn.XLOOKUP($BB217,仮想キートップ,キー位置),V$16,_xlfn.XLOOKUP($BB217,仮想キートップ,キー位置),V$17,V$5,V$9,_xlfn.XLOOKUP($AZ217,仮想キートップ,キー位置),V$10,_xlfn.XLOOKUP($BA217,仮想キートップ,キー位置),V$11,_xlfn.XLOOKUP($BB217,仮想キートップ,入力コード),V$14,$BK217,V$15,_xlfn.XLOOKUP($BB217,仮想キートップ,キー位置),V$16,_xlfn.XLOOKUP($BB217,仮想キートップ,キー位置),V$17))),"")</f>
        <v/>
      </c>
      <c r="W217" s="101" t="str">
        <f t="shared" ref="W217:W280" si="164">IF(AND($AT217&lt;&gt;"",$AB217=3,OR($BG217&lt;&gt;$BI217,AND($BK217&lt;&gt;"",$BK217&lt;&gt;$BI217))),IF(OR($BK217="",$BK217=$BI217),_xlfn.CONCAT(V$5,V$7,_xlfn.XLOOKUP($AZ217,仮想キートップ,キー位置),V$10,_xlfn.XLOOKUP($BB217,仮想キートップ,キー位置),V$11,_xlfn.XLOOKUP($BA217,仮想キートップ,入力コード),V$12,$BI217,V$15,_xlfn.XLOOKUP($BA217,仮想キートップ,キー位置),V$16,_xlfn.XLOOKUP($BA217,仮想キートップ,キー位置),V$17,V$5,V$8,_xlfn.XLOOKUP($AZ217,仮想キートップ,キー位置),V$10,_xlfn.XLOOKUP($BB217,仮想キートップ,キー位置),V$11,_xlfn.XLOOKUP($BA217,仮想キートップ,入力コード),V$13,$BI217,V$15,_xlfn.XLOOKUP($BA217,仮想キートップ,キー位置),V$16,_xlfn.XLOOKUP($BA217,仮想キートップ,キー位置),V$17,V$5,V$9,_xlfn.XLOOKUP($AZ217,仮想キートップ,キー位置),V$10,_xlfn.XLOOKUP($BB217,仮想キートップ,キー位置),V$11,_xlfn.XLOOKUP($BA217,仮想キートップ,入力コード),V$14,$BI217,V$15,_xlfn.XLOOKUP($BA217,仮想キートップ,キー位置),V$16,_xlfn.XLOOKUP($BA217,仮想キートップ,キー位置),V$17),_xlfn.CONCAT(V$5,V$6,V$7,_xlfn.XLOOKUP($AZ217,仮想キートップ,キー位置),V$10,_xlfn.XLOOKUP($BB217,仮想キートップ,キー位置),V$11,_xlfn.XLOOKUP($BA217,仮想キートップ,入力コード),V$12,$BI217,V$15,_xlfn.XLOOKUP($BA217,仮想キートップ,キー位置),V$16,_xlfn.XLOOKUP($BA217,仮想キートップ,キー位置),V$17,V$5,V$6,V$8,_xlfn.XLOOKUP($AZ217,仮想キートップ,キー位置),V$10,_xlfn.XLOOKUP($BB217,仮想キートップ,キー位置),V$11,_xlfn.XLOOKUP($BA217,仮想キートップ,入力コード),V$13,$BI217,V$15,_xlfn.XLOOKUP($BA217,仮想キートップ,キー位置),V$16,_xlfn.XLOOKUP($BA217,仮想キートップ,キー位置),V$17,V$5,V$6,V$9,_xlfn.XLOOKUP($AZ217,仮想キートップ,キー位置),V$10,_xlfn.XLOOKUP($BB217,仮想キートップ,キー位置),V$11,_xlfn.XLOOKUP($BA217,仮想キートップ,入力コード),V$14,$BI217,V$15,_xlfn.XLOOKUP($BA217,仮想キートップ,キー位置),V$16,_xlfn.XLOOKUP($BA217,仮想キートップ,キー位置),V$17,V$5,V$7,_xlfn.XLOOKUP($AZ217,仮想キートップ,キー位置),V$10,_xlfn.XLOOKUP($BB217,仮想キートップ,キー位置),V$11,_xlfn.XLOOKUP($BA217,仮想キートップ,入力コード),V$12,$BK217,V$15,_xlfn.XLOOKUP($BA217,仮想キートップ,キー位置),V$16,_xlfn.XLOOKUP($BA217,仮想キートップ,キー位置),V$17,V$5,V$8,_xlfn.XLOOKUP($AZ217,仮想キートップ,キー位置),V$10,_xlfn.XLOOKUP($BB217,仮想キートップ,キー位置),V$11,_xlfn.XLOOKUP($BA217,仮想キートップ,入力コード),V$13,$BK217,V$15,_xlfn.XLOOKUP($BA217,仮想キートップ,キー位置),V$16,_xlfn.XLOOKUP($BA217,仮想キートップ,キー位置),V$17,V$5,V$9,_xlfn.XLOOKUP($AZ217,仮想キートップ,キー位置),V$10,_xlfn.XLOOKUP($BB217,仮想キートップ,キー位置),V$11,_xlfn.XLOOKUP($BA217,仮想キートップ,入力コード),V$14,$BK217,V$15,_xlfn.XLOOKUP($BA217,仮想キートップ,キー位置),V$16,_xlfn.XLOOKUP($BA217,仮想キートップ,キー位置),V$17)),"")</f>
        <v/>
      </c>
      <c r="X217" s="101" t="str">
        <f t="shared" ref="X217:X280" si="165">IF(AND($AT217&lt;&gt;"",$AB217=3,OR($BG217&lt;&gt;$BI217,AND($BK217&lt;&gt;"",$BK217&lt;&gt;$BI217))),IF(OR($BK217="",$BK217=$BI217),_xlfn.CONCAT(V$5,V$7,_xlfn.XLOOKUP($BA217,仮想キートップ,キー位置),V$10,_xlfn.XLOOKUP($BB217,仮想キートップ,キー位置),V$11,_xlfn.XLOOKUP($AZ217,仮想キートップ,入力コード),V$12,$BI217,V$15,_xlfn.XLOOKUP($AZ217,仮想キートップ,キー位置),V$16,_xlfn.XLOOKUP($AZ217,仮想キートップ,キー位置),V$17,V$5,V$8,_xlfn.XLOOKUP($BA217,仮想キートップ,キー位置),V$10,_xlfn.XLOOKUP($BB217,仮想キートップ,キー位置),V$11,_xlfn.XLOOKUP($AZ217,仮想キートップ,入力コード),V$13,$BI217,V$15,_xlfn.XLOOKUP($AZ217,仮想キートップ,キー位置),V$16,_xlfn.XLOOKUP($AZ217,仮想キートップ,キー位置),V$17,V$5,V$9,_xlfn.XLOOKUP($BA217,仮想キートップ,キー位置),V$10,_xlfn.XLOOKUP($BB217,仮想キートップ,キー位置),V$11,_xlfn.XLOOKUP($AZ217,仮想キートップ,入力コード),V$14,$BI217,V$15,_xlfn.XLOOKUP($AZ217,仮想キートップ,キー位置),V$16,_xlfn.XLOOKUP($AZ217,仮想キートップ,キー位置),V$17),_xlfn.CONCAT(V$5,V$6,V$7,_xlfn.XLOOKUP($BA217,仮想キートップ,キー位置),V$10,_xlfn.XLOOKUP($BB217,仮想キートップ,キー位置),V$11,_xlfn.XLOOKUP($AZ217,仮想キートップ,入力コード),V$12,$BI217,V$15,_xlfn.XLOOKUP($AZ217,仮想キートップ,キー位置),V$16,_xlfn.XLOOKUP($AZ217,仮想キートップ,キー位置),V$17,V$5,V$6,V$8,_xlfn.XLOOKUP($BA217,仮想キートップ,キー位置),V$10,_xlfn.XLOOKUP($BB217,仮想キートップ,キー位置),V$11,_xlfn.XLOOKUP($AZ217,仮想キートップ,入力コード),V$13,$BI217,V$15,_xlfn.XLOOKUP($AZ217,仮想キートップ,キー位置),V$16,_xlfn.XLOOKUP($AZ217,仮想キートップ,キー位置),V$17,V$5,V$6,V$9,_xlfn.XLOOKUP($BA217,仮想キートップ,キー位置),V$10,_xlfn.XLOOKUP($BB217,仮想キートップ,キー位置),V$11,_xlfn.XLOOKUP($AZ217,仮想キートップ,入力コード),V$14,$BI217,V$15,_xlfn.XLOOKUP($AZ217,仮想キートップ,キー位置),V$16,_xlfn.XLOOKUP($AZ217,仮想キートップ,キー位置),V$17,V$5,V$7,_xlfn.XLOOKUP($BA217,仮想キートップ,キー位置),V$10,_xlfn.XLOOKUP($BB217,仮想キートップ,キー位置),V$11,_xlfn.XLOOKUP($AZ217,仮想キートップ,入力コード),V$12,$BK217,V$15,_xlfn.XLOOKUP($AZ217,仮想キートップ,キー位置),V$16,_xlfn.XLOOKUP($AZ217,仮想キートップ,キー位置),V$17,V$5,V$8,_xlfn.XLOOKUP($BA217,仮想キートップ,キー位置),V$10,_xlfn.XLOOKUP($BB217,仮想キートップ,キー位置),V$11,_xlfn.XLOOKUP($AZ217,仮想キートップ,入力コード),V$13,$BK217,V$15,_xlfn.XLOOKUP($AZ217,仮想キートップ,キー位置),V$16,_xlfn.XLOOKUP($AZ217,仮想キートップ,キー位置),V$17,V$5,V$9,_xlfn.XLOOKUP($BA217,仮想キートップ,キー位置),V$10,_xlfn.XLOOKUP($BB217,仮想キートップ,キー位置),V$11,_xlfn.XLOOKUP($AZ217,仮想キートップ,入力コード),V$14,$BK217,V$15,_xlfn.XLOOKUP($AZ217,仮想キートップ,キー位置),V$16,_xlfn.XLOOKUP($AZ217,仮想キートップ,キー位置),V$17)),"")</f>
        <v/>
      </c>
      <c r="Y217" s="108" t="str">
        <f>IF(AND($AT217&lt;&gt;"",$AB217=1),_xlfn.CONCAT(Y$3,PROPER(_xlfn.XLOOKUP($AZ217,入力キー,入力コード)),IF(OR($BK217="",$BK217=$BI217),_xlfn.CONCAT(Y$4,IF($AZ217=_xlfn.XLOOKUP($AZ217,仮想キートップ,入力キー),Y$7,Y$10),_xlfn.XLOOKUP($AZ217,仮想キートップ,入力コード),Y$13,$BI217,Y$14,_xlfn.XLOOKUP($AZ217,仮想キートップ,キー位置),Y$15,_xlfn.XLOOKUP($AZ217,仮想キートップ,キー位置),Y$17,IF($AZ217=_xlfn.XLOOKUP($AZ217,仮想キートップ,入力キー),Y$12,Y$11),_xlfn.XLOOKUP($AZ217,仮想キートップ,入力コード),Y$13,$BI217,Y$14,_xlfn.XLOOKUP($AZ217,仮想キートップ,キー位置),Y$16,_xlfn.XLOOKUP($AZ217,仮想キートップ,キー位置),IF(COUNTA($AT217:$AT$352)&gt;1,Y$17,Y$18)),_xlfn.CONCAT(Y$4,Y$6,IF($AZ217=_xlfn.XLOOKUP($AZ217,仮想キートップ,入力キー),Y$7,Y$10),_xlfn.XLOOKUP($AZ217,仮想キートップ,入力コード),Y$13,$BI217,Y$14,_xlfn.XLOOKUP($AZ217,仮想キートップ,キー位置),Y$15,_xlfn.XLOOKUP($AZ217,仮想キートップ,キー位置),Y$17,IF($AZ217=_xlfn.XLOOKUP($AZ217,仮想キートップ,入力キー),Y$8,Y$9),_xlfn.XLOOKUP($AZ217,仮想キートップ,入力コード),Y$13,$BI217,Y$14,_xlfn.XLOOKUP($AZ217,仮想キートップ,キー位置),Y$16,_xlfn.XLOOKUP($AZ217,仮想キートップ,キー位置),Y$17,Y$5,IF($AZ217=_xlfn.XLOOKUP($AZ217,仮想キートップ,入力キー),Y$7,Y$10),_xlfn.XLOOKUP($AZ217,仮想キートップ,入力コード),Y$13,$BK217,Y$14,_xlfn.XLOOKUP($AZ217,仮想キートップ,キー位置),Y$15,_xlfn.XLOOKUP($AZ217,仮想キートップ,キー位置),Y$17,IF($AZ217=_xlfn.XLOOKUP($AZ217,仮想キートップ,入力キー),Y$12,Y$11),_xlfn.XLOOKUP($AZ217,仮想キートップ,入力コード),Y$13,$BK217,Y$14,_xlfn.XLOOKUP($AZ217,仮想キートップ,キー位置),Y$16,_xlfn.XLOOKUP($AZ217,仮想キートップ,キー位置),IF(COUNTA($AT217:$AT$352)&gt;1,Y$17,Y$18)))),"")</f>
        <v/>
      </c>
      <c r="Z217" s="325"/>
      <c r="AB217" s="28">
        <f t="shared" si="131"/>
        <v>2</v>
      </c>
      <c r="AC217" s="27" t="str">
        <f t="shared" si="132"/>
        <v>A</v>
      </c>
      <c r="AD217" s="27">
        <f t="shared" si="133"/>
        <v>1</v>
      </c>
      <c r="AE217" s="27">
        <f t="shared" si="134"/>
        <v>0</v>
      </c>
      <c r="AF217" s="34">
        <f t="shared" si="135"/>
        <v>8589942784</v>
      </c>
      <c r="AG217" s="203">
        <f t="shared" si="136"/>
        <v>0</v>
      </c>
      <c r="AH217" s="90"/>
      <c r="AI217" s="466" t="str">
        <f t="shared" si="137"/>
        <v/>
      </c>
      <c r="AJ217" s="57" t="str">
        <f t="shared" si="138"/>
        <v/>
      </c>
      <c r="AK217" s="58">
        <f t="shared" si="139"/>
        <v>0</v>
      </c>
      <c r="AL217" s="56" t="str">
        <f t="shared" si="140"/>
        <v/>
      </c>
      <c r="AM217" s="57" t="str">
        <f t="shared" si="141"/>
        <v/>
      </c>
      <c r="AN217" s="55">
        <f t="shared" si="142"/>
        <v>0</v>
      </c>
      <c r="AO217" s="466" t="str">
        <f t="shared" si="143"/>
        <v/>
      </c>
      <c r="AP217" s="57" t="str">
        <f t="shared" si="144"/>
        <v/>
      </c>
      <c r="AQ217" s="58">
        <f t="shared" si="145"/>
        <v>0</v>
      </c>
      <c r="AR217" s="90"/>
      <c r="AS217" s="131">
        <v>232</v>
      </c>
      <c r="AT217" s="2"/>
      <c r="AU217" s="389"/>
      <c r="AV217" s="389"/>
      <c r="AW217" s="13"/>
      <c r="AX217" s="4" t="s">
        <v>296</v>
      </c>
      <c r="AY217" s="16"/>
      <c r="AZ217" s="16" t="s">
        <v>23</v>
      </c>
      <c r="BA217" s="16" t="s">
        <v>71</v>
      </c>
      <c r="BB217" s="115"/>
      <c r="BC217" s="26" t="s">
        <v>651</v>
      </c>
      <c r="BD217" s="6"/>
      <c r="BE217" s="9"/>
      <c r="BF217" s="15"/>
      <c r="BG217" s="140" t="str">
        <f t="shared" si="146"/>
        <v>{"key_code":"x"},{"key_code":"u"}</v>
      </c>
      <c r="BH217" s="98"/>
      <c r="BI217" s="140" t="str">
        <f t="shared" si="147"/>
        <v>{"key_code":"x"},{"key_code":"u"}</v>
      </c>
      <c r="BJ217" s="370"/>
      <c r="BK217" s="371"/>
    </row>
    <row r="218" spans="1:63" ht="21">
      <c r="A218" s="328"/>
      <c r="B218" s="329"/>
      <c r="C218" s="338"/>
      <c r="D218" s="339"/>
      <c r="E218" s="334"/>
      <c r="F218" s="233" t="str">
        <f t="shared" si="148"/>
        <v/>
      </c>
      <c r="G218" s="101" t="str">
        <f t="shared" si="149"/>
        <v/>
      </c>
      <c r="H218" s="101" t="str">
        <f t="shared" si="150"/>
        <v/>
      </c>
      <c r="I218" s="101" t="str">
        <f t="shared" si="151"/>
        <v/>
      </c>
      <c r="J218" s="101" t="str">
        <f t="shared" si="152"/>
        <v/>
      </c>
      <c r="K218" s="101" t="str">
        <f t="shared" si="153"/>
        <v/>
      </c>
      <c r="L218" s="101" t="str">
        <f t="shared" si="154"/>
        <v>{"description":"小 &amp; え → (ぇ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o","modifiers":{"optional":["caps_lock"]}},"to":[{"key_code":"delete_or_backspace"},{"key_code":"x"},{"key_code":"e"},{"set_variable":{"name":"KC_O","value":1}},{"set_variable":{"name":"USC","value":0}},{"set_variable":{"name":"LKS","value":2}}],"to_after_key_up":[{"set_variable":{"name":"KC_O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o","modifiers":{"optional":["caps_lock"]}},"to":[{"key_code":"x"},{"key_code":"e"},{"set_variable":{"name":"KC_O","value":1}},{"set_variable":{"name":"USC","value":0}},{"set_variable":{"name":"LKS","value":2}}],"to_after_key_up":[{"set_variable":{"name":"KC_O","value":0}},{"set_variable":{"name":"USC","value":0}}],"type":"basic"},</v>
      </c>
      <c r="M218" s="101" t="str">
        <f t="shared" si="155"/>
        <v>{"conditions":[{"type":"variable_unless","name":"LKS","value":2},{"type":"variable_unless","name":"USC","value":0},{"type":"variable_unless","name":"KC_O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e"},{"set_variable":{"name":"KC_Q","value":1}},{"set_variable":{"name":"USC","value":0}},{"set_variable":{"name":"LKS","value":2}}],"to_after_key_up":[{"set_variable":{"name":"KC_Q","value":0}},{"set_variable":{"name":"USC","value":0}}],"type":"basic"},{"conditions":[{"type":"variable_unless","name":"KC_O","value":0},{"input_sources":[{"language":"ja"}],"type":"input_source_if"},{"input_sources":[{"input_mode_id":"Roman$"}],"type":"input_source_unless"}],"from":{"key_code":"q","modifiers":{"optional":["caps_lock"]}},"to":[{"key_code":"x"},{"key_code":"e"},{"set_variable":{"name":"KC_Q","value":1}},{"set_variable":{"name":"USC","value":0}},{"set_variable":{"name":"LKS","value":2}}],"to_after_key_up":[{"set_variable":{"name":"KC_Q","value":0}},{"set_variable":{"name":"USC","value":0}}],"type":"basic"},</v>
      </c>
      <c r="N218" s="101" t="str">
        <f t="shared" si="156"/>
        <v/>
      </c>
      <c r="O218" s="101" t="str">
        <f t="shared" si="157"/>
        <v/>
      </c>
      <c r="P218" s="101" t="str">
        <f t="shared" si="158"/>
        <v/>
      </c>
      <c r="Q218" s="101" t="str">
        <f t="shared" si="159"/>
        <v/>
      </c>
      <c r="R218" s="101" t="str">
        <f t="shared" si="160"/>
        <v/>
      </c>
      <c r="S218" s="101" t="str">
        <f t="shared" si="161"/>
        <v/>
      </c>
      <c r="T218" s="101" t="str">
        <f t="shared" si="162"/>
        <v/>
      </c>
      <c r="U218" s="329"/>
      <c r="V218" s="107" t="str">
        <f t="shared" si="163"/>
        <v/>
      </c>
      <c r="W218" s="101" t="str">
        <f t="shared" si="164"/>
        <v/>
      </c>
      <c r="X218" s="101" t="str">
        <f t="shared" si="165"/>
        <v/>
      </c>
      <c r="Y218" s="108" t="str">
        <f>IF(AND($AT218&lt;&gt;"",$AB218=1),_xlfn.CONCAT(Y$3,PROPER(_xlfn.XLOOKUP($AZ218,入力キー,入力コード)),IF(OR($BK218="",$BK218=$BI218),_xlfn.CONCAT(Y$4,IF($AZ218=_xlfn.XLOOKUP($AZ218,仮想キートップ,入力キー),Y$7,Y$10),_xlfn.XLOOKUP($AZ218,仮想キートップ,入力コード),Y$13,$BI218,Y$14,_xlfn.XLOOKUP($AZ218,仮想キートップ,キー位置),Y$15,_xlfn.XLOOKUP($AZ218,仮想キートップ,キー位置),Y$17,IF($AZ218=_xlfn.XLOOKUP($AZ218,仮想キートップ,入力キー),Y$12,Y$11),_xlfn.XLOOKUP($AZ218,仮想キートップ,入力コード),Y$13,$BI218,Y$14,_xlfn.XLOOKUP($AZ218,仮想キートップ,キー位置),Y$16,_xlfn.XLOOKUP($AZ218,仮想キートップ,キー位置),IF(COUNTA($AT218:$AT$352)&gt;1,Y$17,Y$18)),_xlfn.CONCAT(Y$4,Y$6,IF($AZ218=_xlfn.XLOOKUP($AZ218,仮想キートップ,入力キー),Y$7,Y$10),_xlfn.XLOOKUP($AZ218,仮想キートップ,入力コード),Y$13,$BI218,Y$14,_xlfn.XLOOKUP($AZ218,仮想キートップ,キー位置),Y$15,_xlfn.XLOOKUP($AZ218,仮想キートップ,キー位置),Y$17,IF($AZ218=_xlfn.XLOOKUP($AZ218,仮想キートップ,入力キー),Y$8,Y$9),_xlfn.XLOOKUP($AZ218,仮想キートップ,入力コード),Y$13,$BI218,Y$14,_xlfn.XLOOKUP($AZ218,仮想キートップ,キー位置),Y$16,_xlfn.XLOOKUP($AZ218,仮想キートップ,キー位置),Y$17,Y$5,IF($AZ218=_xlfn.XLOOKUP($AZ218,仮想キートップ,入力キー),Y$7,Y$10),_xlfn.XLOOKUP($AZ218,仮想キートップ,入力コード),Y$13,$BK218,Y$14,_xlfn.XLOOKUP($AZ218,仮想キートップ,キー位置),Y$15,_xlfn.XLOOKUP($AZ218,仮想キートップ,キー位置),Y$17,IF($AZ218=_xlfn.XLOOKUP($AZ218,仮想キートップ,入力キー),Y$12,Y$11),_xlfn.XLOOKUP($AZ218,仮想キートップ,入力コード),Y$13,$BK218,Y$14,_xlfn.XLOOKUP($AZ218,仮想キートップ,キー位置),Y$16,_xlfn.XLOOKUP($AZ218,仮想キートップ,キー位置),IF(COUNTA($AT218:$AT$352)&gt;1,Y$17,Y$18)))),"")</f>
        <v/>
      </c>
      <c r="Z218" s="325"/>
      <c r="AB218" s="28">
        <f t="shared" si="131"/>
        <v>2</v>
      </c>
      <c r="AC218" s="27" t="str">
        <f t="shared" si="132"/>
        <v>A</v>
      </c>
      <c r="AD218" s="27">
        <f t="shared" si="133"/>
        <v>1</v>
      </c>
      <c r="AE218" s="27">
        <f t="shared" si="134"/>
        <v>0</v>
      </c>
      <c r="AF218" s="34">
        <f t="shared" si="135"/>
        <v>2105344</v>
      </c>
      <c r="AG218" s="203">
        <f t="shared" si="136"/>
        <v>0</v>
      </c>
      <c r="AH218" s="90"/>
      <c r="AI218" s="466" t="str">
        <f t="shared" si="137"/>
        <v/>
      </c>
      <c r="AJ218" s="57" t="str">
        <f t="shared" si="138"/>
        <v/>
      </c>
      <c r="AK218" s="58">
        <f t="shared" si="139"/>
        <v>0</v>
      </c>
      <c r="AL218" s="56" t="str">
        <f t="shared" si="140"/>
        <v/>
      </c>
      <c r="AM218" s="57" t="str">
        <f t="shared" si="141"/>
        <v/>
      </c>
      <c r="AN218" s="55">
        <f t="shared" si="142"/>
        <v>0</v>
      </c>
      <c r="AO218" s="466" t="str">
        <f t="shared" si="143"/>
        <v/>
      </c>
      <c r="AP218" s="57" t="str">
        <f t="shared" si="144"/>
        <v/>
      </c>
      <c r="AQ218" s="58">
        <f t="shared" si="145"/>
        <v>0</v>
      </c>
      <c r="AR218" s="90"/>
      <c r="AS218" s="131">
        <v>233</v>
      </c>
      <c r="AT218" s="2"/>
      <c r="AU218" s="389"/>
      <c r="AV218" s="389"/>
      <c r="AW218" s="13"/>
      <c r="AX218" s="4" t="s">
        <v>296</v>
      </c>
      <c r="AY218" s="16"/>
      <c r="AZ218" s="16" t="s">
        <v>23</v>
      </c>
      <c r="BA218" s="16" t="s">
        <v>20</v>
      </c>
      <c r="BB218" s="115"/>
      <c r="BC218" s="26" t="s">
        <v>648</v>
      </c>
      <c r="BD218" s="6"/>
      <c r="BE218" s="7"/>
      <c r="BF218" s="15"/>
      <c r="BG218" s="140" t="str">
        <f t="shared" si="146"/>
        <v>{"key_code":"x"},{"key_code":"e"}</v>
      </c>
      <c r="BH218" s="98"/>
      <c r="BI218" s="140" t="str">
        <f t="shared" si="147"/>
        <v>{"key_code":"x"},{"key_code":"e"}</v>
      </c>
      <c r="BJ218" s="370"/>
      <c r="BK218" s="371"/>
    </row>
    <row r="219" spans="1:63" ht="21">
      <c r="A219" s="328"/>
      <c r="B219" s="329"/>
      <c r="C219" s="338"/>
      <c r="D219" s="339"/>
      <c r="E219" s="334"/>
      <c r="F219" s="233" t="str">
        <f t="shared" si="148"/>
        <v/>
      </c>
      <c r="G219" s="101" t="str">
        <f t="shared" si="149"/>
        <v/>
      </c>
      <c r="H219" s="101" t="str">
        <f t="shared" si="150"/>
        <v/>
      </c>
      <c r="I219" s="101" t="str">
        <f t="shared" si="151"/>
        <v/>
      </c>
      <c r="J219" s="101" t="str">
        <f t="shared" si="152"/>
        <v/>
      </c>
      <c r="K219" s="101" t="str">
        <f t="shared" si="153"/>
        <v/>
      </c>
      <c r="L219" s="101" t="str">
        <f t="shared" si="154"/>
        <v>{"description":"小 &amp; お → (ぉ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n","modifiers":{"optional":["caps_lock"]}},"to":[{"key_code":"delete_or_backspace"},{"key_code":"x"},{"key_code":"o"},{"set_variable":{"name":"KC_N","value":1}},{"set_variable":{"name":"USC","value":0}},{"set_variable":{"name":"LKS","value":2}}],"to_after_key_up":[{"set_variable":{"name":"KC_N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n","modifiers":{"optional":["caps_lock"]}},"to":[{"key_code":"x"},{"key_code":"o"},{"set_variable":{"name":"KC_N","value":1}},{"set_variable":{"name":"USC","value":0}},{"set_variable":{"name":"LKS","value":2}}],"to_after_key_up":[{"set_variable":{"name":"KC_N","value":0}},{"set_variable":{"name":"USC","value":0}}],"type":"basic"},</v>
      </c>
      <c r="M219" s="101" t="str">
        <f t="shared" si="155"/>
        <v>{"conditions":[{"type":"variable_unless","name":"LKS","value":2},{"type":"variable_unless","name":"USC","value":0},{"type":"variable_unless","name":"KC_N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o"},{"set_variable":{"name":"KC_Q","value":1}},{"set_variable":{"name":"USC","value":0}},{"set_variable":{"name":"LKS","value":2}}],"to_after_key_up":[{"set_variable":{"name":"KC_Q","value":0}},{"set_variable":{"name":"USC","value":0}}],"type":"basic"},{"conditions":[{"type":"variable_unless","name":"KC_N","value":0},{"input_sources":[{"language":"ja"}],"type":"input_source_if"},{"input_sources":[{"input_mode_id":"Roman$"}],"type":"input_source_unless"}],"from":{"key_code":"q","modifiers":{"optional":["caps_lock"]}},"to":[{"key_code":"x"},{"key_code":"o"},{"set_variable":{"name":"KC_Q","value":1}},{"set_variable":{"name":"USC","value":0}},{"set_variable":{"name":"LKS","value":2}}],"to_after_key_up":[{"set_variable":{"name":"KC_Q","value":0}},{"set_variable":{"name":"USC","value":0}}],"type":"basic"},</v>
      </c>
      <c r="N219" s="101" t="str">
        <f t="shared" si="156"/>
        <v/>
      </c>
      <c r="O219" s="101" t="str">
        <f t="shared" si="157"/>
        <v/>
      </c>
      <c r="P219" s="101" t="str">
        <f t="shared" si="158"/>
        <v/>
      </c>
      <c r="Q219" s="101" t="str">
        <f t="shared" si="159"/>
        <v/>
      </c>
      <c r="R219" s="101" t="str">
        <f t="shared" si="160"/>
        <v/>
      </c>
      <c r="S219" s="101" t="str">
        <f t="shared" si="161"/>
        <v/>
      </c>
      <c r="T219" s="101" t="str">
        <f t="shared" si="162"/>
        <v/>
      </c>
      <c r="U219" s="329"/>
      <c r="V219" s="107" t="str">
        <f t="shared" si="163"/>
        <v/>
      </c>
      <c r="W219" s="101" t="str">
        <f t="shared" si="164"/>
        <v/>
      </c>
      <c r="X219" s="101" t="str">
        <f t="shared" si="165"/>
        <v/>
      </c>
      <c r="Y219" s="108" t="str">
        <f>IF(AND($AT219&lt;&gt;"",$AB219=1),_xlfn.CONCAT(Y$3,PROPER(_xlfn.XLOOKUP($AZ219,入力キー,入力コード)),IF(OR($BK219="",$BK219=$BI219),_xlfn.CONCAT(Y$4,IF($AZ219=_xlfn.XLOOKUP($AZ219,仮想キートップ,入力キー),Y$7,Y$10),_xlfn.XLOOKUP($AZ219,仮想キートップ,入力コード),Y$13,$BI219,Y$14,_xlfn.XLOOKUP($AZ219,仮想キートップ,キー位置),Y$15,_xlfn.XLOOKUP($AZ219,仮想キートップ,キー位置),Y$17,IF($AZ219=_xlfn.XLOOKUP($AZ219,仮想キートップ,入力キー),Y$12,Y$11),_xlfn.XLOOKUP($AZ219,仮想キートップ,入力コード),Y$13,$BI219,Y$14,_xlfn.XLOOKUP($AZ219,仮想キートップ,キー位置),Y$16,_xlfn.XLOOKUP($AZ219,仮想キートップ,キー位置),IF(COUNTA($AT219:$AT$352)&gt;1,Y$17,Y$18)),_xlfn.CONCAT(Y$4,Y$6,IF($AZ219=_xlfn.XLOOKUP($AZ219,仮想キートップ,入力キー),Y$7,Y$10),_xlfn.XLOOKUP($AZ219,仮想キートップ,入力コード),Y$13,$BI219,Y$14,_xlfn.XLOOKUP($AZ219,仮想キートップ,キー位置),Y$15,_xlfn.XLOOKUP($AZ219,仮想キートップ,キー位置),Y$17,IF($AZ219=_xlfn.XLOOKUP($AZ219,仮想キートップ,入力キー),Y$8,Y$9),_xlfn.XLOOKUP($AZ219,仮想キートップ,入力コード),Y$13,$BI219,Y$14,_xlfn.XLOOKUP($AZ219,仮想キートップ,キー位置),Y$16,_xlfn.XLOOKUP($AZ219,仮想キートップ,キー位置),Y$17,Y$5,IF($AZ219=_xlfn.XLOOKUP($AZ219,仮想キートップ,入力キー),Y$7,Y$10),_xlfn.XLOOKUP($AZ219,仮想キートップ,入力コード),Y$13,$BK219,Y$14,_xlfn.XLOOKUP($AZ219,仮想キートップ,キー位置),Y$15,_xlfn.XLOOKUP($AZ219,仮想キートップ,キー位置),Y$17,IF($AZ219=_xlfn.XLOOKUP($AZ219,仮想キートップ,入力キー),Y$12,Y$11),_xlfn.XLOOKUP($AZ219,仮想キートップ,入力コード),Y$13,$BK219,Y$14,_xlfn.XLOOKUP($AZ219,仮想キートップ,キー位置),Y$16,_xlfn.XLOOKUP($AZ219,仮想キートップ,キー位置),IF(COUNTA($AT219:$AT$352)&gt;1,Y$17,Y$18)))),"")</f>
        <v/>
      </c>
      <c r="Z219" s="325"/>
      <c r="AB219" s="28">
        <f t="shared" si="131"/>
        <v>2</v>
      </c>
      <c r="AC219" s="27" t="str">
        <f t="shared" si="132"/>
        <v>A</v>
      </c>
      <c r="AD219" s="27">
        <f t="shared" si="133"/>
        <v>1</v>
      </c>
      <c r="AE219" s="27">
        <f t="shared" si="134"/>
        <v>0</v>
      </c>
      <c r="AF219" s="34">
        <f t="shared" si="135"/>
        <v>4398046519296</v>
      </c>
      <c r="AG219" s="203">
        <f t="shared" si="136"/>
        <v>0</v>
      </c>
      <c r="AH219" s="90"/>
      <c r="AI219" s="466" t="str">
        <f t="shared" si="137"/>
        <v/>
      </c>
      <c r="AJ219" s="57" t="str">
        <f t="shared" si="138"/>
        <v/>
      </c>
      <c r="AK219" s="58">
        <f t="shared" si="139"/>
        <v>0</v>
      </c>
      <c r="AL219" s="56" t="str">
        <f t="shared" si="140"/>
        <v/>
      </c>
      <c r="AM219" s="57" t="str">
        <f t="shared" si="141"/>
        <v/>
      </c>
      <c r="AN219" s="55">
        <f t="shared" si="142"/>
        <v>0</v>
      </c>
      <c r="AO219" s="466" t="str">
        <f t="shared" si="143"/>
        <v/>
      </c>
      <c r="AP219" s="57" t="str">
        <f t="shared" si="144"/>
        <v/>
      </c>
      <c r="AQ219" s="58">
        <f t="shared" si="145"/>
        <v>0</v>
      </c>
      <c r="AR219" s="90"/>
      <c r="AS219" s="131">
        <v>234</v>
      </c>
      <c r="AT219" s="2"/>
      <c r="AU219" s="389"/>
      <c r="AV219" s="389"/>
      <c r="AW219" s="13"/>
      <c r="AX219" s="4" t="s">
        <v>296</v>
      </c>
      <c r="AY219" s="16"/>
      <c r="AZ219" s="16" t="s">
        <v>23</v>
      </c>
      <c r="BA219" s="16" t="s">
        <v>79</v>
      </c>
      <c r="BB219" s="115"/>
      <c r="BC219" s="26" t="s">
        <v>650</v>
      </c>
      <c r="BD219" s="6"/>
      <c r="BE219" s="7"/>
      <c r="BF219" s="15"/>
      <c r="BG219" s="140" t="str">
        <f t="shared" si="146"/>
        <v>{"key_code":"x"},{"key_code":"o"}</v>
      </c>
      <c r="BH219" s="98"/>
      <c r="BI219" s="140" t="str">
        <f t="shared" si="147"/>
        <v>{"key_code":"x"},{"key_code":"o"}</v>
      </c>
      <c r="BJ219" s="370"/>
      <c r="BK219" s="371"/>
    </row>
    <row r="220" spans="1:63" ht="21">
      <c r="A220" s="328"/>
      <c r="B220" s="329"/>
      <c r="C220" s="338"/>
      <c r="D220" s="339"/>
      <c r="E220" s="334"/>
      <c r="F220" s="233" t="str">
        <f t="shared" si="148"/>
        <v/>
      </c>
      <c r="G220" s="101" t="str">
        <f t="shared" si="149"/>
        <v/>
      </c>
      <c r="H220" s="101" t="str">
        <f t="shared" si="150"/>
        <v/>
      </c>
      <c r="I220" s="101" t="str">
        <f t="shared" si="151"/>
        <v/>
      </c>
      <c r="J220" s="101" t="str">
        <f t="shared" si="152"/>
        <v/>
      </c>
      <c r="K220" s="101" t="str">
        <f t="shared" si="153"/>
        <v/>
      </c>
      <c r="L220" s="101" t="str">
        <f t="shared" si="154"/>
        <v>{"description":"み &amp; や → みゃ","conditions":[{"type":"variable_unless","name":"LKS","value":2},{"type":"variable_unless","name":"USC","value":0},{"type":"variable_unless","name":"KC_B","value":0},{"input_sources":[{"language":"ja"}],"type":"input_source_if"},{"input_sources":[{"input_mode_id":"Roman$"}],"type":"input_source_unless"}],"from":{"key_code":"h","modifiers":{"optional":["caps_lock"]}},"to":[{"key_code":"delete_or_backspace"},{"key_code":"m"},{"key_code":"y"},{"key_code":"a"},{"set_variable":{"name":"KC_H","value":1}},{"set_variable":{"name":"USC","value":0}},{"set_variable":{"name":"LKS","value":2}}],"to_after_key_up":[{"set_variable":{"name":"KC_H","value":0}},{"set_variable":{"name":"USC","value":0}}],"type":"basic"},{"conditions":[{"type":"variable_unless","name":"KC_B","value":0},{"input_sources":[{"language":"ja"}],"type":"input_source_if"},{"input_sources":[{"input_mode_id":"Roman$"}],"type":"input_source_unless"}],"from":{"key_code":"h","modifiers":{"optional":["caps_lock"]}},"to":[{"key_code":"m"},{"key_code":"y"},{"key_code":"a"},{"set_variable":{"name":"KC_H","value":1}},{"set_variable":{"name":"USC","value":0}},{"set_variable":{"name":"LKS","value":2}}],"to_after_key_up":[{"set_variable":{"name":"KC_H","value":0}},{"set_variable":{"name":"USC","value":0}}],"type":"basic"},</v>
      </c>
      <c r="M220" s="101" t="str">
        <f t="shared" si="155"/>
        <v>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b","modifiers":{"optional":["caps_lock"]}},"to":[{"key_code":"delete_or_backspace"},{"key_code":"m"},{"key_code":"y"},{"key_code":"a"},{"set_variable":{"name":"KC_B","value":1}},{"set_variable":{"name":"USC","value":0}},{"set_variable":{"name":"LKS","value":2}}],"to_after_key_up":[{"set_variable":{"name":"KC_B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b","modifiers":{"optional":["caps_lock"]}},"to":[{"key_code":"m"},{"key_code":"y"},{"key_code":"a"},{"set_variable":{"name":"KC_B","value":1}},{"set_variable":{"name":"USC","value":0}},{"set_variable":{"name":"LKS","value":2}}],"to_after_key_up":[{"set_variable":{"name":"KC_B","value":0}},{"set_variable":{"name":"USC","value":0}}],"type":"basic"},</v>
      </c>
      <c r="N220" s="101" t="str">
        <f t="shared" si="156"/>
        <v/>
      </c>
      <c r="O220" s="101" t="str">
        <f t="shared" si="157"/>
        <v/>
      </c>
      <c r="P220" s="101" t="str">
        <f t="shared" si="158"/>
        <v/>
      </c>
      <c r="Q220" s="101" t="str">
        <f t="shared" si="159"/>
        <v/>
      </c>
      <c r="R220" s="101" t="str">
        <f t="shared" si="160"/>
        <v/>
      </c>
      <c r="S220" s="101" t="str">
        <f t="shared" si="161"/>
        <v/>
      </c>
      <c r="T220" s="101" t="str">
        <f t="shared" si="162"/>
        <v/>
      </c>
      <c r="U220" s="329"/>
      <c r="V220" s="107" t="str">
        <f t="shared" si="163"/>
        <v/>
      </c>
      <c r="W220" s="101" t="str">
        <f t="shared" si="164"/>
        <v/>
      </c>
      <c r="X220" s="101" t="str">
        <f t="shared" si="165"/>
        <v/>
      </c>
      <c r="Y220" s="108" t="str">
        <f>IF(AND($AT220&lt;&gt;"",$AB220=1),_xlfn.CONCAT(Y$3,PROPER(_xlfn.XLOOKUP($AZ220,入力キー,入力コード)),IF(OR($BK220="",$BK220=$BI220),_xlfn.CONCAT(Y$4,IF($AZ220=_xlfn.XLOOKUP($AZ220,仮想キートップ,入力キー),Y$7,Y$10),_xlfn.XLOOKUP($AZ220,仮想キートップ,入力コード),Y$13,$BI220,Y$14,_xlfn.XLOOKUP($AZ220,仮想キートップ,キー位置),Y$15,_xlfn.XLOOKUP($AZ220,仮想キートップ,キー位置),Y$17,IF($AZ220=_xlfn.XLOOKUP($AZ220,仮想キートップ,入力キー),Y$12,Y$11),_xlfn.XLOOKUP($AZ220,仮想キートップ,入力コード),Y$13,$BI220,Y$14,_xlfn.XLOOKUP($AZ220,仮想キートップ,キー位置),Y$16,_xlfn.XLOOKUP($AZ220,仮想キートップ,キー位置),IF(COUNTA($AT220:$AT$352)&gt;1,Y$17,Y$18)),_xlfn.CONCAT(Y$4,Y$6,IF($AZ220=_xlfn.XLOOKUP($AZ220,仮想キートップ,入力キー),Y$7,Y$10),_xlfn.XLOOKUP($AZ220,仮想キートップ,入力コード),Y$13,$BI220,Y$14,_xlfn.XLOOKUP($AZ220,仮想キートップ,キー位置),Y$15,_xlfn.XLOOKUP($AZ220,仮想キートップ,キー位置),Y$17,IF($AZ220=_xlfn.XLOOKUP($AZ220,仮想キートップ,入力キー),Y$8,Y$9),_xlfn.XLOOKUP($AZ220,仮想キートップ,入力コード),Y$13,$BI220,Y$14,_xlfn.XLOOKUP($AZ220,仮想キートップ,キー位置),Y$16,_xlfn.XLOOKUP($AZ220,仮想キートップ,キー位置),Y$17,Y$5,IF($AZ220=_xlfn.XLOOKUP($AZ220,仮想キートップ,入力キー),Y$7,Y$10),_xlfn.XLOOKUP($AZ220,仮想キートップ,入力コード),Y$13,$BK220,Y$14,_xlfn.XLOOKUP($AZ220,仮想キートップ,キー位置),Y$15,_xlfn.XLOOKUP($AZ220,仮想キートップ,キー位置),Y$17,IF($AZ220=_xlfn.XLOOKUP($AZ220,仮想キートップ,入力キー),Y$12,Y$11),_xlfn.XLOOKUP($AZ220,仮想キートップ,入力コード),Y$13,$BK220,Y$14,_xlfn.XLOOKUP($AZ220,仮想キートップ,キー位置),Y$16,_xlfn.XLOOKUP($AZ220,仮想キートップ,キー位置),IF(COUNTA($AT220:$AT$352)&gt;1,Y$17,Y$18)))),"")</f>
        <v/>
      </c>
      <c r="Z220" s="325"/>
      <c r="AB220" s="28">
        <f t="shared" si="131"/>
        <v>2</v>
      </c>
      <c r="AC220" s="27" t="str">
        <f t="shared" si="132"/>
        <v>A</v>
      </c>
      <c r="AD220" s="27">
        <f t="shared" si="133"/>
        <v>1</v>
      </c>
      <c r="AE220" s="27">
        <f t="shared" si="134"/>
        <v>0</v>
      </c>
      <c r="AF220" s="34">
        <f t="shared" si="135"/>
        <v>2200096997376</v>
      </c>
      <c r="AG220" s="203">
        <f t="shared" si="136"/>
        <v>0</v>
      </c>
      <c r="AH220" s="90"/>
      <c r="AI220" s="466" t="str">
        <f t="shared" si="137"/>
        <v/>
      </c>
      <c r="AJ220" s="57" t="str">
        <f t="shared" si="138"/>
        <v/>
      </c>
      <c r="AK220" s="58">
        <f t="shared" si="139"/>
        <v>0</v>
      </c>
      <c r="AL220" s="56" t="str">
        <f t="shared" si="140"/>
        <v/>
      </c>
      <c r="AM220" s="57" t="str">
        <f t="shared" si="141"/>
        <v/>
      </c>
      <c r="AN220" s="55">
        <f t="shared" si="142"/>
        <v>0</v>
      </c>
      <c r="AO220" s="466" t="str">
        <f t="shared" si="143"/>
        <v/>
      </c>
      <c r="AP220" s="57" t="str">
        <f t="shared" si="144"/>
        <v/>
      </c>
      <c r="AQ220" s="58">
        <f t="shared" si="145"/>
        <v>0</v>
      </c>
      <c r="AR220" s="90"/>
      <c r="AS220" s="131">
        <v>236</v>
      </c>
      <c r="AT220" s="2"/>
      <c r="AU220" s="389"/>
      <c r="AV220" s="389"/>
      <c r="AW220" s="13"/>
      <c r="AX220" s="4" t="s">
        <v>296</v>
      </c>
      <c r="AY220" s="16"/>
      <c r="AZ220" s="16" t="s">
        <v>78</v>
      </c>
      <c r="BA220" s="16" t="s">
        <v>50</v>
      </c>
      <c r="BB220" s="115"/>
      <c r="BC220" s="26" t="s">
        <v>452</v>
      </c>
      <c r="BD220" s="6"/>
      <c r="BE220" s="7"/>
      <c r="BF220" s="15"/>
      <c r="BG220" s="140" t="str">
        <f t="shared" si="146"/>
        <v>{"key_code":"m"},{"key_code":"y"},{"key_code":"a"}</v>
      </c>
      <c r="BH220" s="98"/>
      <c r="BI220" s="140" t="str">
        <f t="shared" si="147"/>
        <v>{"key_code":"m"},{"key_code":"y"},{"key_code":"a"}</v>
      </c>
      <c r="BJ220" s="370"/>
      <c r="BK220" s="371"/>
    </row>
    <row r="221" spans="1:63" ht="21">
      <c r="A221" s="328"/>
      <c r="B221" s="329"/>
      <c r="C221" s="338"/>
      <c r="D221" s="339"/>
      <c r="E221" s="334"/>
      <c r="F221" s="233" t="str">
        <f t="shared" si="148"/>
        <v/>
      </c>
      <c r="G221" s="101" t="str">
        <f t="shared" si="149"/>
        <v/>
      </c>
      <c r="H221" s="101" t="str">
        <f t="shared" si="150"/>
        <v/>
      </c>
      <c r="I221" s="101" t="str">
        <f t="shared" si="151"/>
        <v/>
      </c>
      <c r="J221" s="101" t="str">
        <f t="shared" si="152"/>
        <v/>
      </c>
      <c r="K221" s="101" t="str">
        <f t="shared" si="153"/>
        <v/>
      </c>
      <c r="L221" s="101" t="str">
        <f t="shared" si="154"/>
        <v>{"description":"み &amp; ゆ → みゅ","conditions":[{"type":"variable_unless","name":"LKS","value":2},{"type":"variable_unless","name":"USC","value":0},{"type":"variable_unless","name":"KC_B","value":0},{"input_sources":[{"language":"ja"}],"type":"input_source_if"},{"input_sources":[{"input_mode_id":"Roman$"}],"type":"input_source_unless"}],"from":{"key_code":"p","modifiers":{"optional":["caps_lock"]}},"to":[{"key_code":"delete_or_backspace"},{"key_code":"m"},{"key_code":"y"},{"key_code":"u"},{"set_variable":{"name":"KC_P","value":1}},{"set_variable":{"name":"USC","value":0}},{"set_variable":{"name":"LKS","value":2}}],"to_after_key_up":[{"set_variable":{"name":"KC_P","value":0}},{"set_variable":{"name":"USC","value":0}}],"type":"basic"},{"conditions":[{"type":"variable_unless","name":"KC_B","value":0},{"input_sources":[{"language":"ja"}],"type":"input_source_if"},{"input_sources":[{"input_mode_id":"Roman$"}],"type":"input_source_unless"}],"from":{"key_code":"p","modifiers":{"optional":["caps_lock"]}},"to":[{"key_code":"m"},{"key_code":"y"},{"key_code":"u"},{"set_variable":{"name":"KC_P","value":1}},{"set_variable":{"name":"USC","value":0}},{"set_variable":{"name":"LKS","value":2}}],"to_after_key_up":[{"set_variable":{"name":"KC_P","value":0}},{"set_variable":{"name":"USC","value":0}}],"type":"basic"},</v>
      </c>
      <c r="M221" s="101" t="str">
        <f t="shared" si="155"/>
        <v>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b","modifiers":{"optional":["caps_lock"]}},"to":[{"key_code":"delete_or_backspace"},{"key_code":"m"},{"key_code":"y"},{"key_code":"u"},{"set_variable":{"name":"KC_B","value":1}},{"set_variable":{"name":"USC","value":0}},{"set_variable":{"name":"LKS","value":2}}],"to_after_key_up":[{"set_variable":{"name":"KC_B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b","modifiers":{"optional":["caps_lock"]}},"to":[{"key_code":"m"},{"key_code":"y"},{"key_code":"u"},{"set_variable":{"name":"KC_B","value":1}},{"set_variable":{"name":"USC","value":0}},{"set_variable":{"name":"LKS","value":2}}],"to_after_key_up":[{"set_variable":{"name":"KC_B","value":0}},{"set_variable":{"name":"USC","value":0}}],"type":"basic"},</v>
      </c>
      <c r="N221" s="101" t="str">
        <f t="shared" si="156"/>
        <v/>
      </c>
      <c r="O221" s="101" t="str">
        <f t="shared" si="157"/>
        <v/>
      </c>
      <c r="P221" s="101" t="str">
        <f t="shared" si="158"/>
        <v/>
      </c>
      <c r="Q221" s="101" t="str">
        <f t="shared" si="159"/>
        <v/>
      </c>
      <c r="R221" s="101" t="str">
        <f t="shared" si="160"/>
        <v/>
      </c>
      <c r="S221" s="101" t="str">
        <f t="shared" si="161"/>
        <v/>
      </c>
      <c r="T221" s="101" t="str">
        <f t="shared" si="162"/>
        <v/>
      </c>
      <c r="U221" s="329"/>
      <c r="V221" s="107" t="str">
        <f t="shared" si="163"/>
        <v/>
      </c>
      <c r="W221" s="101" t="str">
        <f t="shared" si="164"/>
        <v/>
      </c>
      <c r="X221" s="101" t="str">
        <f t="shared" si="165"/>
        <v/>
      </c>
      <c r="Y221" s="108" t="str">
        <f>IF(AND($AT221&lt;&gt;"",$AB221=1),_xlfn.CONCAT(Y$3,PROPER(_xlfn.XLOOKUP($AZ221,入力キー,入力コード)),IF(OR($BK221="",$BK221=$BI221),_xlfn.CONCAT(Y$4,IF($AZ221=_xlfn.XLOOKUP($AZ221,仮想キートップ,入力キー),Y$7,Y$10),_xlfn.XLOOKUP($AZ221,仮想キートップ,入力コード),Y$13,$BI221,Y$14,_xlfn.XLOOKUP($AZ221,仮想キートップ,キー位置),Y$15,_xlfn.XLOOKUP($AZ221,仮想キートップ,キー位置),Y$17,IF($AZ221=_xlfn.XLOOKUP($AZ221,仮想キートップ,入力キー),Y$12,Y$11),_xlfn.XLOOKUP($AZ221,仮想キートップ,入力コード),Y$13,$BI221,Y$14,_xlfn.XLOOKUP($AZ221,仮想キートップ,キー位置),Y$16,_xlfn.XLOOKUP($AZ221,仮想キートップ,キー位置),IF(COUNTA($AT221:$AT$352)&gt;1,Y$17,Y$18)),_xlfn.CONCAT(Y$4,Y$6,IF($AZ221=_xlfn.XLOOKUP($AZ221,仮想キートップ,入力キー),Y$7,Y$10),_xlfn.XLOOKUP($AZ221,仮想キートップ,入力コード),Y$13,$BI221,Y$14,_xlfn.XLOOKUP($AZ221,仮想キートップ,キー位置),Y$15,_xlfn.XLOOKUP($AZ221,仮想キートップ,キー位置),Y$17,IF($AZ221=_xlfn.XLOOKUP($AZ221,仮想キートップ,入力キー),Y$8,Y$9),_xlfn.XLOOKUP($AZ221,仮想キートップ,入力コード),Y$13,$BI221,Y$14,_xlfn.XLOOKUP($AZ221,仮想キートップ,キー位置),Y$16,_xlfn.XLOOKUP($AZ221,仮想キートップ,キー位置),Y$17,Y$5,IF($AZ221=_xlfn.XLOOKUP($AZ221,仮想キートップ,入力キー),Y$7,Y$10),_xlfn.XLOOKUP($AZ221,仮想キートップ,入力コード),Y$13,$BK221,Y$14,_xlfn.XLOOKUP($AZ221,仮想キートップ,キー位置),Y$15,_xlfn.XLOOKUP($AZ221,仮想キートップ,キー位置),Y$17,IF($AZ221=_xlfn.XLOOKUP($AZ221,仮想キートップ,入力キー),Y$12,Y$11),_xlfn.XLOOKUP($AZ221,仮想キートップ,入力コード),Y$13,$BK221,Y$14,_xlfn.XLOOKUP($AZ221,仮想キートップ,キー位置),Y$16,_xlfn.XLOOKUP($AZ221,仮想キートップ,キー位置),IF(COUNTA($AT221:$AT$352)&gt;1,Y$17,Y$18)))),"")</f>
        <v/>
      </c>
      <c r="Z221" s="325"/>
      <c r="AB221" s="28">
        <f t="shared" si="131"/>
        <v>2</v>
      </c>
      <c r="AC221" s="27" t="str">
        <f t="shared" si="132"/>
        <v>A</v>
      </c>
      <c r="AD221" s="27">
        <f t="shared" si="133"/>
        <v>1</v>
      </c>
      <c r="AE221" s="27">
        <f t="shared" si="134"/>
        <v>0</v>
      </c>
      <c r="AF221" s="34">
        <f t="shared" si="135"/>
        <v>2199027449856</v>
      </c>
      <c r="AG221" s="203">
        <f t="shared" si="136"/>
        <v>0</v>
      </c>
      <c r="AH221" s="90"/>
      <c r="AI221" s="466" t="str">
        <f t="shared" si="137"/>
        <v/>
      </c>
      <c r="AJ221" s="57" t="str">
        <f t="shared" si="138"/>
        <v/>
      </c>
      <c r="AK221" s="58">
        <f t="shared" si="139"/>
        <v>0</v>
      </c>
      <c r="AL221" s="56" t="str">
        <f t="shared" si="140"/>
        <v/>
      </c>
      <c r="AM221" s="57" t="str">
        <f t="shared" si="141"/>
        <v/>
      </c>
      <c r="AN221" s="55">
        <f t="shared" si="142"/>
        <v>0</v>
      </c>
      <c r="AO221" s="466" t="str">
        <f t="shared" si="143"/>
        <v/>
      </c>
      <c r="AP221" s="57" t="str">
        <f t="shared" si="144"/>
        <v/>
      </c>
      <c r="AQ221" s="58">
        <f t="shared" si="145"/>
        <v>0</v>
      </c>
      <c r="AR221" s="90"/>
      <c r="AS221" s="131">
        <v>237</v>
      </c>
      <c r="AT221" s="2"/>
      <c r="AU221" s="389"/>
      <c r="AV221" s="389"/>
      <c r="AW221" s="13"/>
      <c r="AX221" s="4" t="s">
        <v>296</v>
      </c>
      <c r="AY221" s="16"/>
      <c r="AZ221" s="16" t="s">
        <v>78</v>
      </c>
      <c r="BA221" s="16" t="s">
        <v>21</v>
      </c>
      <c r="BB221" s="115"/>
      <c r="BC221" s="26" t="s">
        <v>453</v>
      </c>
      <c r="BD221" s="6"/>
      <c r="BE221" s="7"/>
      <c r="BF221" s="15"/>
      <c r="BG221" s="140" t="str">
        <f t="shared" si="146"/>
        <v>{"key_code":"m"},{"key_code":"y"},{"key_code":"u"}</v>
      </c>
      <c r="BH221" s="98"/>
      <c r="BI221" s="140" t="str">
        <f t="shared" si="147"/>
        <v>{"key_code":"m"},{"key_code":"y"},{"key_code":"u"}</v>
      </c>
      <c r="BJ221" s="370"/>
      <c r="BK221" s="371"/>
    </row>
    <row r="222" spans="1:63" ht="21">
      <c r="A222" s="328"/>
      <c r="B222" s="329"/>
      <c r="C222" s="338"/>
      <c r="D222" s="339"/>
      <c r="E222" s="334"/>
      <c r="F222" s="233" t="str">
        <f t="shared" si="148"/>
        <v/>
      </c>
      <c r="G222" s="101" t="str">
        <f t="shared" si="149"/>
        <v/>
      </c>
      <c r="H222" s="101" t="str">
        <f t="shared" si="150"/>
        <v/>
      </c>
      <c r="I222" s="101" t="str">
        <f t="shared" si="151"/>
        <v/>
      </c>
      <c r="J222" s="101" t="str">
        <f t="shared" si="152"/>
        <v/>
      </c>
      <c r="K222" s="101" t="str">
        <f t="shared" si="153"/>
        <v/>
      </c>
      <c r="L222" s="101" t="str">
        <f t="shared" si="154"/>
        <v>{"description":"み &amp; よ → みょ","conditions":[{"type":"variable_unless","name":"LKS","value":2},{"type":"variable_unless","name":"USC","value":0},{"type":"variable_unless","name":"KC_B","value":0},{"input_sources":[{"language":"ja"}],"type":"input_source_if"},{"input_sources":[{"input_mode_id":"Roman$"}],"type":"input_source_unless"}],"from":{"key_code":"i","modifiers":{"optional":["caps_lock"]}},"to":[{"key_code":"delete_or_backspace"},{"key_code":"m"},{"key_code":"y"},{"key_code":"o"},{"set_variable":{"name":"KC_I","value":1}},{"set_variable":{"name":"USC","value":0}},{"set_variable":{"name":"LKS","value":2}}],"to_after_key_up":[{"set_variable":{"name":"KC_I","value":0}},{"set_variable":{"name":"USC","value":0}}],"type":"basic"},{"conditions":[{"type":"variable_unless","name":"KC_B","value":0},{"input_sources":[{"language":"ja"}],"type":"input_source_if"},{"input_sources":[{"input_mode_id":"Roman$"}],"type":"input_source_unless"}],"from":{"key_code":"i","modifiers":{"optional":["caps_lock"]}},"to":[{"key_code":"m"},{"key_code":"y"},{"key_code":"o"},{"set_variable":{"name":"KC_I","value":1}},{"set_variable":{"name":"USC","value":0}},{"set_variable":{"name":"LKS","value":2}}],"to_after_key_up":[{"set_variable":{"name":"KC_I","value":0}},{"set_variable":{"name":"USC","value":0}}],"type":"basic"},</v>
      </c>
      <c r="M222" s="101" t="str">
        <f t="shared" si="155"/>
        <v>{"conditions":[{"type":"variable_unless","name":"LKS","value":2},{"type":"variable_unless","name":"USC","value":0},{"type":"variable_unless","name":"KC_I","value":0},{"input_sources":[{"language":"ja"}],"type":"input_source_if"},{"input_sources":[{"input_mode_id":"Roman$"}],"type":"input_source_unless"}],"from":{"key_code":"b","modifiers":{"optional":["caps_lock"]}},"to":[{"key_code":"delete_or_backspace"},{"key_code":"m"},{"key_code":"y"},{"key_code":"o"},{"set_variable":{"name":"KC_B","value":1}},{"set_variable":{"name":"USC","value":0}},{"set_variable":{"name":"LKS","value":2}}],"to_after_key_up":[{"set_variable":{"name":"KC_B","value":0}},{"set_variable":{"name":"USC","value":0}}],"type":"basic"},{"conditions":[{"type":"variable_unless","name":"KC_I","value":0},{"input_sources":[{"language":"ja"}],"type":"input_source_if"},{"input_sources":[{"input_mode_id":"Roman$"}],"type":"input_source_unless"}],"from":{"key_code":"b","modifiers":{"optional":["caps_lock"]}},"to":[{"key_code":"m"},{"key_code":"y"},{"key_code":"o"},{"set_variable":{"name":"KC_B","value":1}},{"set_variable":{"name":"USC","value":0}},{"set_variable":{"name":"LKS","value":2}}],"to_after_key_up":[{"set_variable":{"name":"KC_B","value":0}},{"set_variable":{"name":"USC","value":0}}],"type":"basic"},</v>
      </c>
      <c r="N222" s="101" t="str">
        <f t="shared" si="156"/>
        <v/>
      </c>
      <c r="O222" s="101" t="str">
        <f t="shared" si="157"/>
        <v/>
      </c>
      <c r="P222" s="101" t="str">
        <f t="shared" si="158"/>
        <v/>
      </c>
      <c r="Q222" s="101" t="str">
        <f t="shared" si="159"/>
        <v/>
      </c>
      <c r="R222" s="101" t="str">
        <f t="shared" si="160"/>
        <v/>
      </c>
      <c r="S222" s="101" t="str">
        <f t="shared" si="161"/>
        <v/>
      </c>
      <c r="T222" s="101" t="str">
        <f t="shared" si="162"/>
        <v/>
      </c>
      <c r="U222" s="329"/>
      <c r="V222" s="107" t="str">
        <f t="shared" si="163"/>
        <v/>
      </c>
      <c r="W222" s="101" t="str">
        <f t="shared" si="164"/>
        <v/>
      </c>
      <c r="X222" s="101" t="str">
        <f t="shared" si="165"/>
        <v/>
      </c>
      <c r="Y222" s="108" t="str">
        <f>IF(AND($AT222&lt;&gt;"",$AB222=1),_xlfn.CONCAT(Y$3,PROPER(_xlfn.XLOOKUP($AZ222,入力キー,入力コード)),IF(OR($BK222="",$BK222=$BI222),_xlfn.CONCAT(Y$4,IF($AZ222=_xlfn.XLOOKUP($AZ222,仮想キートップ,入力キー),Y$7,Y$10),_xlfn.XLOOKUP($AZ222,仮想キートップ,入力コード),Y$13,$BI222,Y$14,_xlfn.XLOOKUP($AZ222,仮想キートップ,キー位置),Y$15,_xlfn.XLOOKUP($AZ222,仮想キートップ,キー位置),Y$17,IF($AZ222=_xlfn.XLOOKUP($AZ222,仮想キートップ,入力キー),Y$12,Y$11),_xlfn.XLOOKUP($AZ222,仮想キートップ,入力コード),Y$13,$BI222,Y$14,_xlfn.XLOOKUP($AZ222,仮想キートップ,キー位置),Y$16,_xlfn.XLOOKUP($AZ222,仮想キートップ,キー位置),IF(COUNTA($AT222:$AT$352)&gt;1,Y$17,Y$18)),_xlfn.CONCAT(Y$4,Y$6,IF($AZ222=_xlfn.XLOOKUP($AZ222,仮想キートップ,入力キー),Y$7,Y$10),_xlfn.XLOOKUP($AZ222,仮想キートップ,入力コード),Y$13,$BI222,Y$14,_xlfn.XLOOKUP($AZ222,仮想キートップ,キー位置),Y$15,_xlfn.XLOOKUP($AZ222,仮想キートップ,キー位置),Y$17,IF($AZ222=_xlfn.XLOOKUP($AZ222,仮想キートップ,入力キー),Y$8,Y$9),_xlfn.XLOOKUP($AZ222,仮想キートップ,入力コード),Y$13,$BI222,Y$14,_xlfn.XLOOKUP($AZ222,仮想キートップ,キー位置),Y$16,_xlfn.XLOOKUP($AZ222,仮想キートップ,キー位置),Y$17,Y$5,IF($AZ222=_xlfn.XLOOKUP($AZ222,仮想キートップ,入力キー),Y$7,Y$10),_xlfn.XLOOKUP($AZ222,仮想キートップ,入力コード),Y$13,$BK222,Y$14,_xlfn.XLOOKUP($AZ222,仮想キートップ,キー位置),Y$15,_xlfn.XLOOKUP($AZ222,仮想キートップ,キー位置),Y$17,IF($AZ222=_xlfn.XLOOKUP($AZ222,仮想キートップ,入力キー),Y$12,Y$11),_xlfn.XLOOKUP($AZ222,仮想キートップ,入力コード),Y$13,$BK222,Y$14,_xlfn.XLOOKUP($AZ222,仮想キートップ,キー位置),Y$16,_xlfn.XLOOKUP($AZ222,仮想キートップ,キー位置),IF(COUNTA($AT222:$AT$352)&gt;1,Y$17,Y$18)))),"")</f>
        <v/>
      </c>
      <c r="Z222" s="325"/>
      <c r="AB222" s="28">
        <f t="shared" si="131"/>
        <v>2</v>
      </c>
      <c r="AC222" s="27" t="str">
        <f t="shared" si="132"/>
        <v>A</v>
      </c>
      <c r="AD222" s="27">
        <f t="shared" si="133"/>
        <v>1</v>
      </c>
      <c r="AE222" s="27">
        <f t="shared" si="134"/>
        <v>0</v>
      </c>
      <c r="AF222" s="34">
        <f t="shared" si="135"/>
        <v>2199024304128</v>
      </c>
      <c r="AG222" s="203">
        <f t="shared" si="136"/>
        <v>0</v>
      </c>
      <c r="AH222" s="90"/>
      <c r="AI222" s="466" t="str">
        <f t="shared" si="137"/>
        <v/>
      </c>
      <c r="AJ222" s="57" t="str">
        <f t="shared" si="138"/>
        <v/>
      </c>
      <c r="AK222" s="58">
        <f t="shared" si="139"/>
        <v>0</v>
      </c>
      <c r="AL222" s="56" t="str">
        <f t="shared" si="140"/>
        <v/>
      </c>
      <c r="AM222" s="57" t="str">
        <f t="shared" si="141"/>
        <v/>
      </c>
      <c r="AN222" s="55">
        <f t="shared" si="142"/>
        <v>0</v>
      </c>
      <c r="AO222" s="466" t="str">
        <f t="shared" si="143"/>
        <v/>
      </c>
      <c r="AP222" s="57" t="str">
        <f t="shared" si="144"/>
        <v/>
      </c>
      <c r="AQ222" s="58">
        <f t="shared" si="145"/>
        <v>0</v>
      </c>
      <c r="AR222" s="90"/>
      <c r="AS222" s="131">
        <v>238</v>
      </c>
      <c r="AT222" s="2"/>
      <c r="AU222" s="389"/>
      <c r="AV222" s="389"/>
      <c r="AW222" s="13"/>
      <c r="AX222" s="4" t="s">
        <v>296</v>
      </c>
      <c r="AY222" s="16"/>
      <c r="AZ222" s="16" t="s">
        <v>78</v>
      </c>
      <c r="BA222" s="16" t="s">
        <v>19</v>
      </c>
      <c r="BB222" s="115"/>
      <c r="BC222" s="26" t="s">
        <v>454</v>
      </c>
      <c r="BD222" s="6"/>
      <c r="BE222" s="7"/>
      <c r="BF222" s="15"/>
      <c r="BG222" s="140" t="str">
        <f t="shared" si="146"/>
        <v>{"key_code":"m"},{"key_code":"y"},{"key_code":"o"}</v>
      </c>
      <c r="BH222" s="98"/>
      <c r="BI222" s="140" t="str">
        <f t="shared" si="147"/>
        <v>{"key_code":"m"},{"key_code":"y"},{"key_code":"o"}</v>
      </c>
      <c r="BJ222" s="370"/>
      <c r="BK222" s="371"/>
    </row>
    <row r="223" spans="1:63" ht="21">
      <c r="A223" s="328"/>
      <c r="B223" s="329"/>
      <c r="C223" s="338"/>
      <c r="D223" s="339"/>
      <c r="E223" s="334"/>
      <c r="F223" s="233" t="str">
        <f t="shared" si="148"/>
        <v/>
      </c>
      <c r="G223" s="101" t="str">
        <f t="shared" si="149"/>
        <v/>
      </c>
      <c r="H223" s="101" t="str">
        <f t="shared" si="150"/>
        <v/>
      </c>
      <c r="I223" s="101" t="str">
        <f t="shared" si="151"/>
        <v/>
      </c>
      <c r="J223" s="101" t="str">
        <f t="shared" si="152"/>
        <v/>
      </c>
      <c r="K223" s="101" t="str">
        <f t="shared" si="153"/>
        <v/>
      </c>
      <c r="L223" s="101" t="str">
        <f t="shared" si="154"/>
        <v>{"description":"り &amp; や → りゃ","conditions":[{"type":"variable_unless","name":"LKS","value":2},{"type":"variable_unless","name":"USC","value":0},{"type":"variable_unless","name":"KC_E","value":0},{"input_sources":[{"language":"ja"}],"type":"input_source_if"},{"input_sources":[{"input_mode_id":"Roman$"}],"type":"input_source_unless"}],"from":{"key_code":"h","modifiers":{"optional":["caps_lock"]}},"to":[{"key_code":"delete_or_backspace"},{"key_code":"r"},{"key_code":"y"},{"key_code":"a"},{"set_variable":{"name":"KC_H","value":1}},{"set_variable":{"name":"USC","value":0}},{"set_variable":{"name":"LKS","value":2}}],"to_after_key_up":[{"set_variable":{"name":"KC_H","value":0}},{"set_variable":{"name":"USC","value":0}}],"type":"basic"},{"conditions":[{"type":"variable_unless","name":"KC_E","value":0},{"input_sources":[{"language":"ja"}],"type":"input_source_if"},{"input_sources":[{"input_mode_id":"Roman$"}],"type":"input_source_unless"}],"from":{"key_code":"h","modifiers":{"optional":["caps_lock"]}},"to":[{"key_code":"r"},{"key_code":"y"},{"key_code":"a"},{"set_variable":{"name":"KC_H","value":1}},{"set_variable":{"name":"USC","value":0}},{"set_variable":{"name":"LKS","value":2}}],"to_after_key_up":[{"set_variable":{"name":"KC_H","value":0}},{"set_variable":{"name":"USC","value":0}}],"type":"basic"},</v>
      </c>
      <c r="M223" s="101" t="str">
        <f t="shared" si="155"/>
        <v>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e","modifiers":{"optional":["caps_lock"]}},"to":[{"key_code":"delete_or_backspace"},{"key_code":"r"},{"key_code":"y"},{"key_code":"a"},{"set_variable":{"name":"KC_E","value":1}},{"set_variable":{"name":"USC","value":0}},{"set_variable":{"name":"LKS","value":2}}],"to_after_key_up":[{"set_variable":{"name":"KC_E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e","modifiers":{"optional":["caps_lock"]}},"to":[{"key_code":"r"},{"key_code":"y"},{"key_code":"a"},{"set_variable":{"name":"KC_E","value":1}},{"set_variable":{"name":"USC","value":0}},{"set_variable":{"name":"LKS","value":2}}],"to_after_key_up":[{"set_variable":{"name":"KC_E","value":0}},{"set_variable":{"name":"USC","value":0}}],"type":"basic"},</v>
      </c>
      <c r="N223" s="101" t="str">
        <f t="shared" si="156"/>
        <v/>
      </c>
      <c r="O223" s="101" t="str">
        <f t="shared" si="157"/>
        <v/>
      </c>
      <c r="P223" s="101" t="str">
        <f t="shared" si="158"/>
        <v/>
      </c>
      <c r="Q223" s="101" t="str">
        <f t="shared" si="159"/>
        <v/>
      </c>
      <c r="R223" s="101" t="str">
        <f t="shared" si="160"/>
        <v/>
      </c>
      <c r="S223" s="101" t="str">
        <f t="shared" si="161"/>
        <v/>
      </c>
      <c r="T223" s="101" t="str">
        <f t="shared" si="162"/>
        <v/>
      </c>
      <c r="U223" s="329"/>
      <c r="V223" s="107" t="str">
        <f t="shared" si="163"/>
        <v/>
      </c>
      <c r="W223" s="101" t="str">
        <f t="shared" si="164"/>
        <v/>
      </c>
      <c r="X223" s="101" t="str">
        <f t="shared" si="165"/>
        <v/>
      </c>
      <c r="Y223" s="108" t="str">
        <f>IF(AND($AT223&lt;&gt;"",$AB223=1),_xlfn.CONCAT(Y$3,PROPER(_xlfn.XLOOKUP($AZ223,入力キー,入力コード)),IF(OR($BK223="",$BK223=$BI223),_xlfn.CONCAT(Y$4,IF($AZ223=_xlfn.XLOOKUP($AZ223,仮想キートップ,入力キー),Y$7,Y$10),_xlfn.XLOOKUP($AZ223,仮想キートップ,入力コード),Y$13,$BI223,Y$14,_xlfn.XLOOKUP($AZ223,仮想キートップ,キー位置),Y$15,_xlfn.XLOOKUP($AZ223,仮想キートップ,キー位置),Y$17,IF($AZ223=_xlfn.XLOOKUP($AZ223,仮想キートップ,入力キー),Y$12,Y$11),_xlfn.XLOOKUP($AZ223,仮想キートップ,入力コード),Y$13,$BI223,Y$14,_xlfn.XLOOKUP($AZ223,仮想キートップ,キー位置),Y$16,_xlfn.XLOOKUP($AZ223,仮想キートップ,キー位置),IF(COUNTA($AT223:$AT$352)&gt;1,Y$17,Y$18)),_xlfn.CONCAT(Y$4,Y$6,IF($AZ223=_xlfn.XLOOKUP($AZ223,仮想キートップ,入力キー),Y$7,Y$10),_xlfn.XLOOKUP($AZ223,仮想キートップ,入力コード),Y$13,$BI223,Y$14,_xlfn.XLOOKUP($AZ223,仮想キートップ,キー位置),Y$15,_xlfn.XLOOKUP($AZ223,仮想キートップ,キー位置),Y$17,IF($AZ223=_xlfn.XLOOKUP($AZ223,仮想キートップ,入力キー),Y$8,Y$9),_xlfn.XLOOKUP($AZ223,仮想キートップ,入力コード),Y$13,$BI223,Y$14,_xlfn.XLOOKUP($AZ223,仮想キートップ,キー位置),Y$16,_xlfn.XLOOKUP($AZ223,仮想キートップ,キー位置),Y$17,Y$5,IF($AZ223=_xlfn.XLOOKUP($AZ223,仮想キートップ,入力キー),Y$7,Y$10),_xlfn.XLOOKUP($AZ223,仮想キートップ,入力コード),Y$13,$BK223,Y$14,_xlfn.XLOOKUP($AZ223,仮想キートップ,キー位置),Y$15,_xlfn.XLOOKUP($AZ223,仮想キートップ,キー位置),Y$17,IF($AZ223=_xlfn.XLOOKUP($AZ223,仮想キートップ,入力キー),Y$12,Y$11),_xlfn.XLOOKUP($AZ223,仮想キートップ,入力コード),Y$13,$BK223,Y$14,_xlfn.XLOOKUP($AZ223,仮想キートップ,キー位置),Y$16,_xlfn.XLOOKUP($AZ223,仮想キートップ,キー位置),IF(COUNTA($AT223:$AT$352)&gt;1,Y$17,Y$18)))),"")</f>
        <v/>
      </c>
      <c r="Z223" s="325"/>
      <c r="AB223" s="28">
        <f t="shared" si="131"/>
        <v>2</v>
      </c>
      <c r="AC223" s="27" t="str">
        <f t="shared" si="132"/>
        <v>A</v>
      </c>
      <c r="AD223" s="27">
        <f t="shared" si="133"/>
        <v>1</v>
      </c>
      <c r="AE223" s="27">
        <f t="shared" si="134"/>
        <v>0</v>
      </c>
      <c r="AF223" s="34">
        <f t="shared" si="135"/>
        <v>1073774592</v>
      </c>
      <c r="AG223" s="203">
        <f t="shared" si="136"/>
        <v>0</v>
      </c>
      <c r="AH223" s="90"/>
      <c r="AI223" s="466" t="str">
        <f t="shared" si="137"/>
        <v/>
      </c>
      <c r="AJ223" s="57" t="str">
        <f t="shared" si="138"/>
        <v/>
      </c>
      <c r="AK223" s="58">
        <f t="shared" si="139"/>
        <v>0</v>
      </c>
      <c r="AL223" s="56" t="str">
        <f t="shared" si="140"/>
        <v/>
      </c>
      <c r="AM223" s="57" t="str">
        <f t="shared" si="141"/>
        <v/>
      </c>
      <c r="AN223" s="55">
        <f t="shared" si="142"/>
        <v>0</v>
      </c>
      <c r="AO223" s="466" t="str">
        <f t="shared" si="143"/>
        <v/>
      </c>
      <c r="AP223" s="57" t="str">
        <f t="shared" si="144"/>
        <v/>
      </c>
      <c r="AQ223" s="58">
        <f t="shared" si="145"/>
        <v>0</v>
      </c>
      <c r="AR223" s="90"/>
      <c r="AS223" s="131">
        <v>239</v>
      </c>
      <c r="AT223" s="2"/>
      <c r="AU223" s="389"/>
      <c r="AV223" s="389"/>
      <c r="AW223" s="13"/>
      <c r="AX223" s="4" t="s">
        <v>296</v>
      </c>
      <c r="AY223" s="16"/>
      <c r="AZ223" s="16" t="s">
        <v>16</v>
      </c>
      <c r="BA223" s="16" t="s">
        <v>50</v>
      </c>
      <c r="BB223" s="115"/>
      <c r="BC223" s="26" t="s">
        <v>455</v>
      </c>
      <c r="BD223" s="6"/>
      <c r="BE223" s="7"/>
      <c r="BF223" s="15"/>
      <c r="BG223" s="140" t="str">
        <f t="shared" si="146"/>
        <v>{"key_code":"r"},{"key_code":"y"},{"key_code":"a"}</v>
      </c>
      <c r="BH223" s="98"/>
      <c r="BI223" s="140" t="str">
        <f t="shared" si="147"/>
        <v>{"key_code":"r"},{"key_code":"y"},{"key_code":"a"}</v>
      </c>
      <c r="BJ223" s="370"/>
      <c r="BK223" s="371"/>
    </row>
    <row r="224" spans="1:63" ht="21">
      <c r="A224" s="328"/>
      <c r="B224" s="329"/>
      <c r="C224" s="338"/>
      <c r="D224" s="339"/>
      <c r="E224" s="334"/>
      <c r="F224" s="233" t="str">
        <f t="shared" si="148"/>
        <v/>
      </c>
      <c r="G224" s="101" t="str">
        <f t="shared" si="149"/>
        <v/>
      </c>
      <c r="H224" s="101" t="str">
        <f t="shared" si="150"/>
        <v/>
      </c>
      <c r="I224" s="101" t="str">
        <f t="shared" si="151"/>
        <v/>
      </c>
      <c r="J224" s="101" t="str">
        <f t="shared" si="152"/>
        <v/>
      </c>
      <c r="K224" s="101" t="str">
        <f t="shared" si="153"/>
        <v/>
      </c>
      <c r="L224" s="101" t="str">
        <f t="shared" si="154"/>
        <v>{"description":"り &amp; ゆ → りゅ","conditions":[{"type":"variable_unless","name":"LKS","value":2},{"type":"variable_unless","name":"USC","value":0},{"type":"variable_unless","name":"KC_E","value":0},{"input_sources":[{"language":"ja"}],"type":"input_source_if"},{"input_sources":[{"input_mode_id":"Roman$"}],"type":"input_source_unless"}],"from":{"key_code":"p","modifiers":{"optional":["caps_lock"]}},"to":[{"key_code":"delete_or_backspace"},{"key_code":"r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KC_E","value":0},{"input_sources":[{"language":"ja"}],"type":"input_source_if"},{"input_sources":[{"input_mode_id":"Roman$"}],"type":"input_source_unless"}],"from":{"key_code":"p","modifiers":{"optional":["caps_lock"]}},"to":[{"key_code":"r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</v>
      </c>
      <c r="M224" s="101" t="str">
        <f t="shared" si="155"/>
        <v>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e","modifiers":{"optional":["caps_lock"]}},"to":[{"key_code":"delete_or_backspace"},{"key_code":"r"},{"key_code":"y"},{"key_code":"u"},{"set_variable":{"name":"KC_E","value":1}},{"set_variable":{"name":"USC","value":1}},{"set_variable":{"name":"LKS","value":2}}],"to_after_key_up":[{"set_variable":{"name":"KC_E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e","modifiers":{"optional":["caps_lock"]}},"to":[{"key_code":"r"},{"key_code":"y"},{"key_code":"u"},{"set_variable":{"name":"KC_E","value":1}},{"set_variable":{"name":"USC","value":1}},{"set_variable":{"name":"LKS","value":2}}],"to_after_key_up":[{"set_variable":{"name":"KC_E","value":0}},{"set_variable":{"name":"USC","value":0}}],"type":"basic"},</v>
      </c>
      <c r="N224" s="101" t="str">
        <f t="shared" si="156"/>
        <v/>
      </c>
      <c r="O224" s="101" t="str">
        <f t="shared" si="157"/>
        <v/>
      </c>
      <c r="P224" s="101" t="str">
        <f t="shared" si="158"/>
        <v/>
      </c>
      <c r="Q224" s="101" t="str">
        <f t="shared" si="159"/>
        <v/>
      </c>
      <c r="R224" s="101" t="str">
        <f t="shared" si="160"/>
        <v/>
      </c>
      <c r="S224" s="101" t="str">
        <f t="shared" si="161"/>
        <v/>
      </c>
      <c r="T224" s="101" t="str">
        <f t="shared" si="162"/>
        <v/>
      </c>
      <c r="U224" s="329"/>
      <c r="V224" s="107" t="str">
        <f t="shared" si="163"/>
        <v/>
      </c>
      <c r="W224" s="101" t="str">
        <f t="shared" si="164"/>
        <v/>
      </c>
      <c r="X224" s="101" t="str">
        <f t="shared" si="165"/>
        <v/>
      </c>
      <c r="Y224" s="108" t="str">
        <f>IF(AND($AT224&lt;&gt;"",$AB224=1),_xlfn.CONCAT(Y$3,PROPER(_xlfn.XLOOKUP($AZ224,入力キー,入力コード)),IF(OR($BK224="",$BK224=$BI224),_xlfn.CONCAT(Y$4,IF($AZ224=_xlfn.XLOOKUP($AZ224,仮想キートップ,入力キー),Y$7,Y$10),_xlfn.XLOOKUP($AZ224,仮想キートップ,入力コード),Y$13,$BI224,Y$14,_xlfn.XLOOKUP($AZ224,仮想キートップ,キー位置),Y$15,_xlfn.XLOOKUP($AZ224,仮想キートップ,キー位置),Y$17,IF($AZ224=_xlfn.XLOOKUP($AZ224,仮想キートップ,入力キー),Y$12,Y$11),_xlfn.XLOOKUP($AZ224,仮想キートップ,入力コード),Y$13,$BI224,Y$14,_xlfn.XLOOKUP($AZ224,仮想キートップ,キー位置),Y$16,_xlfn.XLOOKUP($AZ224,仮想キートップ,キー位置),IF(COUNTA($AT224:$AT$352)&gt;1,Y$17,Y$18)),_xlfn.CONCAT(Y$4,Y$6,IF($AZ224=_xlfn.XLOOKUP($AZ224,仮想キートップ,入力キー),Y$7,Y$10),_xlfn.XLOOKUP($AZ224,仮想キートップ,入力コード),Y$13,$BI224,Y$14,_xlfn.XLOOKUP($AZ224,仮想キートップ,キー位置),Y$15,_xlfn.XLOOKUP($AZ224,仮想キートップ,キー位置),Y$17,IF($AZ224=_xlfn.XLOOKUP($AZ224,仮想キートップ,入力キー),Y$8,Y$9),_xlfn.XLOOKUP($AZ224,仮想キートップ,入力コード),Y$13,$BI224,Y$14,_xlfn.XLOOKUP($AZ224,仮想キートップ,キー位置),Y$16,_xlfn.XLOOKUP($AZ224,仮想キートップ,キー位置),Y$17,Y$5,IF($AZ224=_xlfn.XLOOKUP($AZ224,仮想キートップ,入力キー),Y$7,Y$10),_xlfn.XLOOKUP($AZ224,仮想キートップ,入力コード),Y$13,$BK224,Y$14,_xlfn.XLOOKUP($AZ224,仮想キートップ,キー位置),Y$15,_xlfn.XLOOKUP($AZ224,仮想キートップ,キー位置),Y$17,IF($AZ224=_xlfn.XLOOKUP($AZ224,仮想キートップ,入力キー),Y$12,Y$11),_xlfn.XLOOKUP($AZ224,仮想キートップ,入力コード),Y$13,$BK224,Y$14,_xlfn.XLOOKUP($AZ224,仮想キートップ,キー位置),Y$16,_xlfn.XLOOKUP($AZ224,仮想キートップ,キー位置),IF(COUNTA($AT224:$AT$352)&gt;1,Y$17,Y$18)))),"")</f>
        <v/>
      </c>
      <c r="Z224" s="325"/>
      <c r="AB224" s="28">
        <f t="shared" si="131"/>
        <v>2</v>
      </c>
      <c r="AC224" s="27" t="str">
        <f t="shared" si="132"/>
        <v>A</v>
      </c>
      <c r="AD224" s="27">
        <f t="shared" si="133"/>
        <v>1</v>
      </c>
      <c r="AE224" s="27">
        <f t="shared" si="134"/>
        <v>0</v>
      </c>
      <c r="AF224" s="34">
        <f t="shared" si="135"/>
        <v>4227072</v>
      </c>
      <c r="AG224" s="203">
        <f t="shared" si="136"/>
        <v>1</v>
      </c>
      <c r="AH224" s="90"/>
      <c r="AI224" s="466" t="str">
        <f t="shared" si="137"/>
        <v/>
      </c>
      <c r="AJ224" s="57" t="str">
        <f t="shared" si="138"/>
        <v/>
      </c>
      <c r="AK224" s="58">
        <f t="shared" si="139"/>
        <v>0</v>
      </c>
      <c r="AL224" s="56" t="str">
        <f t="shared" si="140"/>
        <v/>
      </c>
      <c r="AM224" s="57" t="str">
        <f t="shared" si="141"/>
        <v/>
      </c>
      <c r="AN224" s="55">
        <f t="shared" si="142"/>
        <v>0</v>
      </c>
      <c r="AO224" s="466" t="str">
        <f t="shared" si="143"/>
        <v/>
      </c>
      <c r="AP224" s="57" t="str">
        <f t="shared" si="144"/>
        <v/>
      </c>
      <c r="AQ224" s="58">
        <f t="shared" si="145"/>
        <v>0</v>
      </c>
      <c r="AR224" s="90"/>
      <c r="AS224" s="131">
        <v>240</v>
      </c>
      <c r="AT224" s="2"/>
      <c r="AU224" s="389"/>
      <c r="AV224" s="389"/>
      <c r="AW224" s="13"/>
      <c r="AX224" s="4" t="s">
        <v>296</v>
      </c>
      <c r="AY224" s="16"/>
      <c r="AZ224" s="16" t="s">
        <v>16</v>
      </c>
      <c r="BA224" s="16" t="s">
        <v>21</v>
      </c>
      <c r="BB224" s="115"/>
      <c r="BC224" s="26" t="s">
        <v>456</v>
      </c>
      <c r="BD224" s="6"/>
      <c r="BE224" s="7"/>
      <c r="BF224" s="15"/>
      <c r="BG224" s="140" t="str">
        <f t="shared" si="146"/>
        <v>{"key_code":"r"},{"key_code":"y"},{"key_code":"u"}</v>
      </c>
      <c r="BH224" s="98"/>
      <c r="BI224" s="140" t="str">
        <f t="shared" si="147"/>
        <v>{"key_code":"r"},{"key_code":"y"},{"key_code":"u"}</v>
      </c>
      <c r="BJ224" s="370"/>
      <c r="BK224" s="371"/>
    </row>
    <row r="225" spans="1:63" ht="21">
      <c r="A225" s="328"/>
      <c r="B225" s="329"/>
      <c r="C225" s="338"/>
      <c r="D225" s="339"/>
      <c r="E225" s="334"/>
      <c r="F225" s="233" t="str">
        <f t="shared" si="148"/>
        <v/>
      </c>
      <c r="G225" s="101" t="str">
        <f t="shared" si="149"/>
        <v/>
      </c>
      <c r="H225" s="101" t="str">
        <f t="shared" si="150"/>
        <v/>
      </c>
      <c r="I225" s="101" t="str">
        <f t="shared" si="151"/>
        <v/>
      </c>
      <c r="J225" s="101" t="str">
        <f t="shared" si="152"/>
        <v/>
      </c>
      <c r="K225" s="101" t="str">
        <f t="shared" si="153"/>
        <v/>
      </c>
      <c r="L225" s="101" t="str">
        <f t="shared" si="154"/>
        <v>{"description":"り &amp; よ → りょ","conditions":[{"type":"variable_unless","name":"LKS","value":2},{"type":"variable_unless","name":"USC","value":0},{"type":"variable_unless","name":"KC_E","value":0},{"input_sources":[{"language":"ja"}],"type":"input_source_if"},{"input_sources":[{"input_mode_id":"Roman$"}],"type":"input_source_unless"}],"from":{"key_code":"i","modifiers":{"optional":["caps_lock"]}},"to":[{"key_code":"delete_or_backspace"},{"key_code":"r"},{"key_code":"y"},{"key_code":"o"},{"set_variable":{"name":"KC_I","value":1}},{"set_variable":{"name":"USC","value":0}},{"set_variable":{"name":"LKS","value":2}}],"to_after_key_up":[{"set_variable":{"name":"KC_I","value":0}},{"set_variable":{"name":"USC","value":0}}],"type":"basic"},{"conditions":[{"type":"variable_unless","name":"KC_E","value":0},{"input_sources":[{"language":"ja"}],"type":"input_source_if"},{"input_sources":[{"input_mode_id":"Roman$"}],"type":"input_source_unless"}],"from":{"key_code":"i","modifiers":{"optional":["caps_lock"]}},"to":[{"key_code":"r"},{"key_code":"y"},{"key_code":"o"},{"set_variable":{"name":"KC_I","value":1}},{"set_variable":{"name":"USC","value":0}},{"set_variable":{"name":"LKS","value":2}}],"to_after_key_up":[{"set_variable":{"name":"KC_I","value":0}},{"set_variable":{"name":"USC","value":0}}],"type":"basic"},</v>
      </c>
      <c r="M225" s="101" t="str">
        <f t="shared" si="155"/>
        <v>{"conditions":[{"type":"variable_unless","name":"LKS","value":2},{"type":"variable_unless","name":"USC","value":0},{"type":"variable_unless","name":"KC_I","value":0},{"input_sources":[{"language":"ja"}],"type":"input_source_if"},{"input_sources":[{"input_mode_id":"Roman$"}],"type":"input_source_unless"}],"from":{"key_code":"e","modifiers":{"optional":["caps_lock"]}},"to":[{"key_code":"delete_or_backspace"},{"key_code":"r"},{"key_code":"y"},{"key_code":"o"},{"set_variable":{"name":"KC_E","value":1}},{"set_variable":{"name":"USC","value":0}},{"set_variable":{"name":"LKS","value":2}}],"to_after_key_up":[{"set_variable":{"name":"KC_E","value":0}},{"set_variable":{"name":"USC","value":0}}],"type":"basic"},{"conditions":[{"type":"variable_unless","name":"KC_I","value":0},{"input_sources":[{"language":"ja"}],"type":"input_source_if"},{"input_sources":[{"input_mode_id":"Roman$"}],"type":"input_source_unless"}],"from":{"key_code":"e","modifiers":{"optional":["caps_lock"]}},"to":[{"key_code":"r"},{"key_code":"y"},{"key_code":"o"},{"set_variable":{"name":"KC_E","value":1}},{"set_variable":{"name":"USC","value":0}},{"set_variable":{"name":"LKS","value":2}}],"to_after_key_up":[{"set_variable":{"name":"KC_E","value":0}},{"set_variable":{"name":"USC","value":0}}],"type":"basic"},</v>
      </c>
      <c r="N225" s="101" t="str">
        <f t="shared" si="156"/>
        <v/>
      </c>
      <c r="O225" s="101" t="str">
        <f t="shared" si="157"/>
        <v/>
      </c>
      <c r="P225" s="101" t="str">
        <f t="shared" si="158"/>
        <v/>
      </c>
      <c r="Q225" s="101" t="str">
        <f t="shared" si="159"/>
        <v/>
      </c>
      <c r="R225" s="101" t="str">
        <f t="shared" si="160"/>
        <v/>
      </c>
      <c r="S225" s="101" t="str">
        <f t="shared" si="161"/>
        <v/>
      </c>
      <c r="T225" s="101" t="str">
        <f t="shared" si="162"/>
        <v/>
      </c>
      <c r="U225" s="329"/>
      <c r="V225" s="107" t="str">
        <f t="shared" si="163"/>
        <v/>
      </c>
      <c r="W225" s="101" t="str">
        <f t="shared" si="164"/>
        <v/>
      </c>
      <c r="X225" s="101" t="str">
        <f t="shared" si="165"/>
        <v/>
      </c>
      <c r="Y225" s="108" t="str">
        <f>IF(AND($AT225&lt;&gt;"",$AB225=1),_xlfn.CONCAT(Y$3,PROPER(_xlfn.XLOOKUP($AZ225,入力キー,入力コード)),IF(OR($BK225="",$BK225=$BI225),_xlfn.CONCAT(Y$4,IF($AZ225=_xlfn.XLOOKUP($AZ225,仮想キートップ,入力キー),Y$7,Y$10),_xlfn.XLOOKUP($AZ225,仮想キートップ,入力コード),Y$13,$BI225,Y$14,_xlfn.XLOOKUP($AZ225,仮想キートップ,キー位置),Y$15,_xlfn.XLOOKUP($AZ225,仮想キートップ,キー位置),Y$17,IF($AZ225=_xlfn.XLOOKUP($AZ225,仮想キートップ,入力キー),Y$12,Y$11),_xlfn.XLOOKUP($AZ225,仮想キートップ,入力コード),Y$13,$BI225,Y$14,_xlfn.XLOOKUP($AZ225,仮想キートップ,キー位置),Y$16,_xlfn.XLOOKUP($AZ225,仮想キートップ,キー位置),IF(COUNTA($AT225:$AT$352)&gt;1,Y$17,Y$18)),_xlfn.CONCAT(Y$4,Y$6,IF($AZ225=_xlfn.XLOOKUP($AZ225,仮想キートップ,入力キー),Y$7,Y$10),_xlfn.XLOOKUP($AZ225,仮想キートップ,入力コード),Y$13,$BI225,Y$14,_xlfn.XLOOKUP($AZ225,仮想キートップ,キー位置),Y$15,_xlfn.XLOOKUP($AZ225,仮想キートップ,キー位置),Y$17,IF($AZ225=_xlfn.XLOOKUP($AZ225,仮想キートップ,入力キー),Y$8,Y$9),_xlfn.XLOOKUP($AZ225,仮想キートップ,入力コード),Y$13,$BI225,Y$14,_xlfn.XLOOKUP($AZ225,仮想キートップ,キー位置),Y$16,_xlfn.XLOOKUP($AZ225,仮想キートップ,キー位置),Y$17,Y$5,IF($AZ225=_xlfn.XLOOKUP($AZ225,仮想キートップ,入力キー),Y$7,Y$10),_xlfn.XLOOKUP($AZ225,仮想キートップ,入力コード),Y$13,$BK225,Y$14,_xlfn.XLOOKUP($AZ225,仮想キートップ,キー位置),Y$15,_xlfn.XLOOKUP($AZ225,仮想キートップ,キー位置),Y$17,IF($AZ225=_xlfn.XLOOKUP($AZ225,仮想キートップ,入力キー),Y$12,Y$11),_xlfn.XLOOKUP($AZ225,仮想キートップ,入力コード),Y$13,$BK225,Y$14,_xlfn.XLOOKUP($AZ225,仮想キートップ,キー位置),Y$16,_xlfn.XLOOKUP($AZ225,仮想キートップ,キー位置),IF(COUNTA($AT225:$AT$352)&gt;1,Y$17,Y$18)))),"")</f>
        <v/>
      </c>
      <c r="Z225" s="325"/>
      <c r="AB225" s="28">
        <f t="shared" si="131"/>
        <v>2</v>
      </c>
      <c r="AC225" s="27" t="str">
        <f t="shared" si="132"/>
        <v>A</v>
      </c>
      <c r="AD225" s="27">
        <f t="shared" si="133"/>
        <v>1</v>
      </c>
      <c r="AE225" s="27">
        <f t="shared" si="134"/>
        <v>0</v>
      </c>
      <c r="AF225" s="34">
        <f t="shared" si="135"/>
        <v>1081344</v>
      </c>
      <c r="AG225" s="203">
        <f t="shared" si="136"/>
        <v>0</v>
      </c>
      <c r="AH225" s="90"/>
      <c r="AI225" s="466" t="str">
        <f t="shared" si="137"/>
        <v/>
      </c>
      <c r="AJ225" s="57" t="str">
        <f t="shared" si="138"/>
        <v/>
      </c>
      <c r="AK225" s="58">
        <f t="shared" si="139"/>
        <v>0</v>
      </c>
      <c r="AL225" s="56" t="str">
        <f t="shared" si="140"/>
        <v/>
      </c>
      <c r="AM225" s="57" t="str">
        <f t="shared" si="141"/>
        <v/>
      </c>
      <c r="AN225" s="55">
        <f t="shared" si="142"/>
        <v>0</v>
      </c>
      <c r="AO225" s="466" t="str">
        <f t="shared" si="143"/>
        <v/>
      </c>
      <c r="AP225" s="57" t="str">
        <f t="shared" si="144"/>
        <v/>
      </c>
      <c r="AQ225" s="58">
        <f t="shared" si="145"/>
        <v>0</v>
      </c>
      <c r="AR225" s="90"/>
      <c r="AS225" s="131">
        <v>241</v>
      </c>
      <c r="AT225" s="2"/>
      <c r="AU225" s="389"/>
      <c r="AV225" s="389"/>
      <c r="AW225" s="13"/>
      <c r="AX225" s="4" t="s">
        <v>296</v>
      </c>
      <c r="AY225" s="16"/>
      <c r="AZ225" s="16" t="s">
        <v>16</v>
      </c>
      <c r="BA225" s="16" t="s">
        <v>19</v>
      </c>
      <c r="BB225" s="115"/>
      <c r="BC225" s="26" t="s">
        <v>457</v>
      </c>
      <c r="BD225" s="6"/>
      <c r="BE225" s="7"/>
      <c r="BF225" s="15"/>
      <c r="BG225" s="140" t="str">
        <f t="shared" si="146"/>
        <v>{"key_code":"r"},{"key_code":"y"},{"key_code":"o"}</v>
      </c>
      <c r="BH225" s="98"/>
      <c r="BI225" s="140" t="str">
        <f t="shared" si="147"/>
        <v>{"key_code":"r"},{"key_code":"y"},{"key_code":"o"}</v>
      </c>
      <c r="BJ225" s="370"/>
      <c r="BK225" s="371"/>
    </row>
    <row r="226" spans="1:63" ht="21">
      <c r="A226" s="328"/>
      <c r="B226" s="329"/>
      <c r="C226" s="338"/>
      <c r="D226" s="339"/>
      <c r="E226" s="334"/>
      <c r="F226" s="233" t="str">
        <f t="shared" si="148"/>
        <v/>
      </c>
      <c r="G226" s="101" t="str">
        <f t="shared" si="149"/>
        <v/>
      </c>
      <c r="H226" s="101" t="str">
        <f t="shared" si="150"/>
        <v/>
      </c>
      <c r="I226" s="101" t="str">
        <f t="shared" si="151"/>
        <v/>
      </c>
      <c r="J226" s="101" t="str">
        <f t="shared" si="152"/>
        <v/>
      </c>
      <c r="K226" s="101" t="str">
        <f t="shared" si="153"/>
        <v/>
      </c>
      <c r="L226" s="101" t="str">
        <f t="shared" si="154"/>
        <v>{"description":"し &amp; や → しゃ","conditions":[{"type":"variable_unless","name":"LKS","value":2},{"type":"variable_unless","name":"USC","value":0},{"type":"variable_unless","name":"KC_R","value":0},{"input_sources":[{"language":"ja"}],"type":"input_source_if"},{"input_sources":[{"input_mode_id":"Roman$"}],"type":"input_source_unless"}],"from":{"key_code":"h","modifiers":{"optional":["caps_lock"]}},"to":[{"key_code":"delete_or_backspace"},{"key_code":"s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KC_R","value":0},{"input_sources":[{"language":"ja"}],"type":"input_source_if"},{"input_sources":[{"input_mode_id":"Roman$"}],"type":"input_source_unless"}],"from":{"key_code":"h","modifiers":{"optional":["caps_lock"]}},"to":[{"key_code":"s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</v>
      </c>
      <c r="M226" s="101" t="str">
        <f t="shared" si="155"/>
        <v>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r","modifiers":{"optional":["caps_lock"]}},"to":[{"key_code":"delete_or_backspace"},{"key_code":"s"},{"key_code":"y"},{"key_code":"a"},{"set_variable":{"name":"KC_R","value":1}},{"set_variable":{"name":"USC","value":1}},{"set_variable":{"name":"LKS","value":2}}],"to_after_key_up":[{"set_variable":{"name":"KC_R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r","modifiers":{"optional":["caps_lock"]}},"to":[{"key_code":"s"},{"key_code":"y"},{"key_code":"a"},{"set_variable":{"name":"KC_R","value":1}},{"set_variable":{"name":"USC","value":1}},{"set_variable":{"name":"LKS","value":2}}],"to_after_key_up":[{"set_variable":{"name":"KC_R","value":0}},{"set_variable":{"name":"USC","value":0}}],"type":"basic"},</v>
      </c>
      <c r="N226" s="101" t="str">
        <f t="shared" si="156"/>
        <v/>
      </c>
      <c r="O226" s="101" t="str">
        <f t="shared" si="157"/>
        <v/>
      </c>
      <c r="P226" s="101" t="str">
        <f t="shared" si="158"/>
        <v/>
      </c>
      <c r="Q226" s="101" t="str">
        <f t="shared" si="159"/>
        <v/>
      </c>
      <c r="R226" s="101" t="str">
        <f t="shared" si="160"/>
        <v/>
      </c>
      <c r="S226" s="101" t="str">
        <f t="shared" si="161"/>
        <v/>
      </c>
      <c r="T226" s="101" t="str">
        <f t="shared" si="162"/>
        <v/>
      </c>
      <c r="U226" s="329"/>
      <c r="V226" s="107" t="str">
        <f t="shared" si="163"/>
        <v/>
      </c>
      <c r="W226" s="101" t="str">
        <f t="shared" si="164"/>
        <v/>
      </c>
      <c r="X226" s="101" t="str">
        <f t="shared" si="165"/>
        <v/>
      </c>
      <c r="Y226" s="108" t="str">
        <f>IF(AND($AT226&lt;&gt;"",$AB226=1),_xlfn.CONCAT(Y$3,PROPER(_xlfn.XLOOKUP($AZ226,入力キー,入力コード)),IF(OR($BK226="",$BK226=$BI226),_xlfn.CONCAT(Y$4,IF($AZ226=_xlfn.XLOOKUP($AZ226,仮想キートップ,入力キー),Y$7,Y$10),_xlfn.XLOOKUP($AZ226,仮想キートップ,入力コード),Y$13,$BI226,Y$14,_xlfn.XLOOKUP($AZ226,仮想キートップ,キー位置),Y$15,_xlfn.XLOOKUP($AZ226,仮想キートップ,キー位置),Y$17,IF($AZ226=_xlfn.XLOOKUP($AZ226,仮想キートップ,入力キー),Y$12,Y$11),_xlfn.XLOOKUP($AZ226,仮想キートップ,入力コード),Y$13,$BI226,Y$14,_xlfn.XLOOKUP($AZ226,仮想キートップ,キー位置),Y$16,_xlfn.XLOOKUP($AZ226,仮想キートップ,キー位置),IF(COUNTA($AT226:$AT$352)&gt;1,Y$17,Y$18)),_xlfn.CONCAT(Y$4,Y$6,IF($AZ226=_xlfn.XLOOKUP($AZ226,仮想キートップ,入力キー),Y$7,Y$10),_xlfn.XLOOKUP($AZ226,仮想キートップ,入力コード),Y$13,$BI226,Y$14,_xlfn.XLOOKUP($AZ226,仮想キートップ,キー位置),Y$15,_xlfn.XLOOKUP($AZ226,仮想キートップ,キー位置),Y$17,IF($AZ226=_xlfn.XLOOKUP($AZ226,仮想キートップ,入力キー),Y$8,Y$9),_xlfn.XLOOKUP($AZ226,仮想キートップ,入力コード),Y$13,$BI226,Y$14,_xlfn.XLOOKUP($AZ226,仮想キートップ,キー位置),Y$16,_xlfn.XLOOKUP($AZ226,仮想キートップ,キー位置),Y$17,Y$5,IF($AZ226=_xlfn.XLOOKUP($AZ226,仮想キートップ,入力キー),Y$7,Y$10),_xlfn.XLOOKUP($AZ226,仮想キートップ,入力コード),Y$13,$BK226,Y$14,_xlfn.XLOOKUP($AZ226,仮想キートップ,キー位置),Y$15,_xlfn.XLOOKUP($AZ226,仮想キートップ,キー位置),Y$17,IF($AZ226=_xlfn.XLOOKUP($AZ226,仮想キートップ,入力キー),Y$12,Y$11),_xlfn.XLOOKUP($AZ226,仮想キートップ,入力コード),Y$13,$BK226,Y$14,_xlfn.XLOOKUP($AZ226,仮想キートップ,キー位置),Y$16,_xlfn.XLOOKUP($AZ226,仮想キートップ,キー位置),IF(COUNTA($AT226:$AT$352)&gt;1,Y$17,Y$18)))),"")</f>
        <v/>
      </c>
      <c r="Z226" s="325"/>
      <c r="AB226" s="28">
        <f t="shared" si="131"/>
        <v>2</v>
      </c>
      <c r="AC226" s="27" t="str">
        <f t="shared" si="132"/>
        <v>A</v>
      </c>
      <c r="AD226" s="27">
        <f t="shared" si="133"/>
        <v>1</v>
      </c>
      <c r="AE226" s="27">
        <f t="shared" si="134"/>
        <v>0</v>
      </c>
      <c r="AF226" s="34">
        <f t="shared" si="135"/>
        <v>1073807360</v>
      </c>
      <c r="AG226" s="203">
        <f t="shared" si="136"/>
        <v>1</v>
      </c>
      <c r="AH226" s="90"/>
      <c r="AI226" s="466" t="str">
        <f t="shared" si="137"/>
        <v/>
      </c>
      <c r="AJ226" s="57" t="str">
        <f t="shared" si="138"/>
        <v/>
      </c>
      <c r="AK226" s="58">
        <f t="shared" si="139"/>
        <v>0</v>
      </c>
      <c r="AL226" s="56" t="str">
        <f t="shared" si="140"/>
        <v/>
      </c>
      <c r="AM226" s="57" t="str">
        <f t="shared" si="141"/>
        <v/>
      </c>
      <c r="AN226" s="55">
        <f t="shared" si="142"/>
        <v>0</v>
      </c>
      <c r="AO226" s="466" t="str">
        <f t="shared" si="143"/>
        <v/>
      </c>
      <c r="AP226" s="57" t="str">
        <f t="shared" si="144"/>
        <v/>
      </c>
      <c r="AQ226" s="58">
        <f t="shared" si="145"/>
        <v>0</v>
      </c>
      <c r="AR226" s="90"/>
      <c r="AS226" s="131">
        <v>242</v>
      </c>
      <c r="AT226" s="2"/>
      <c r="AU226" s="389"/>
      <c r="AV226" s="389"/>
      <c r="AW226" s="13"/>
      <c r="AX226" s="4" t="s">
        <v>296</v>
      </c>
      <c r="AY226" s="16"/>
      <c r="AZ226" s="16" t="s">
        <v>29</v>
      </c>
      <c r="BA226" s="16" t="s">
        <v>50</v>
      </c>
      <c r="BB226" s="115"/>
      <c r="BC226" s="26" t="s">
        <v>458</v>
      </c>
      <c r="BD226" s="6"/>
      <c r="BE226" s="7"/>
      <c r="BF226" s="15"/>
      <c r="BG226" s="140" t="str">
        <f t="shared" si="146"/>
        <v>{"key_code":"s"},{"key_code":"y"},{"key_code":"a"}</v>
      </c>
      <c r="BH226" s="98"/>
      <c r="BI226" s="140" t="str">
        <f t="shared" si="147"/>
        <v>{"key_code":"s"},{"key_code":"y"},{"key_code":"a"}</v>
      </c>
      <c r="BJ226" s="370"/>
      <c r="BK226" s="371"/>
    </row>
    <row r="227" spans="1:63" ht="21">
      <c r="A227" s="328"/>
      <c r="B227" s="329"/>
      <c r="C227" s="338"/>
      <c r="D227" s="339"/>
      <c r="E227" s="334"/>
      <c r="F227" s="233" t="str">
        <f t="shared" si="148"/>
        <v/>
      </c>
      <c r="G227" s="101" t="str">
        <f t="shared" si="149"/>
        <v/>
      </c>
      <c r="H227" s="101" t="str">
        <f t="shared" si="150"/>
        <v/>
      </c>
      <c r="I227" s="101" t="str">
        <f t="shared" si="151"/>
        <v/>
      </c>
      <c r="J227" s="101" t="str">
        <f t="shared" si="152"/>
        <v/>
      </c>
      <c r="K227" s="101" t="str">
        <f t="shared" si="153"/>
        <v/>
      </c>
      <c r="L227" s="101" t="str">
        <f t="shared" si="154"/>
        <v>{"description":"し &amp; ゆ → しゅ","conditions":[{"type":"variable_unless","name":"LKS","value":2},{"type":"variable_unless","name":"USC","value":0},{"type":"variable_unless","name":"KC_R","value":0},{"input_sources":[{"language":"ja"}],"type":"input_source_if"},{"input_sources":[{"input_mode_id":"Roman$"}],"type":"input_source_unless"}],"from":{"key_code":"p","modifiers":{"optional":["caps_lock"]}},"to":[{"key_code":"delete_or_backspace"},{"key_code":"s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KC_R","value":0},{"input_sources":[{"language":"ja"}],"type":"input_source_if"},{"input_sources":[{"input_mode_id":"Roman$"}],"type":"input_source_unless"}],"from":{"key_code":"p","modifiers":{"optional":["caps_lock"]}},"to":[{"key_code":"s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</v>
      </c>
      <c r="M227" s="101" t="str">
        <f t="shared" si="155"/>
        <v>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r","modifiers":{"optional":["caps_lock"]}},"to":[{"key_code":"delete_or_backspace"},{"key_code":"s"},{"key_code":"y"},{"key_code":"u"},{"set_variable":{"name":"KC_R","value":1}},{"set_variable":{"name":"USC","value":1}},{"set_variable":{"name":"LKS","value":2}}],"to_after_key_up":[{"set_variable":{"name":"KC_R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r","modifiers":{"optional":["caps_lock"]}},"to":[{"key_code":"s"},{"key_code":"y"},{"key_code":"u"},{"set_variable":{"name":"KC_R","value":1}},{"set_variable":{"name":"USC","value":1}},{"set_variable":{"name":"LKS","value":2}}],"to_after_key_up":[{"set_variable":{"name":"KC_R","value":0}},{"set_variable":{"name":"USC","value":0}}],"type":"basic"},</v>
      </c>
      <c r="N227" s="101" t="str">
        <f t="shared" si="156"/>
        <v/>
      </c>
      <c r="O227" s="101" t="str">
        <f t="shared" si="157"/>
        <v/>
      </c>
      <c r="P227" s="101" t="str">
        <f t="shared" si="158"/>
        <v/>
      </c>
      <c r="Q227" s="101" t="str">
        <f t="shared" si="159"/>
        <v/>
      </c>
      <c r="R227" s="101" t="str">
        <f t="shared" si="160"/>
        <v/>
      </c>
      <c r="S227" s="101" t="str">
        <f t="shared" si="161"/>
        <v/>
      </c>
      <c r="T227" s="101" t="str">
        <f t="shared" si="162"/>
        <v/>
      </c>
      <c r="U227" s="329"/>
      <c r="V227" s="107" t="str">
        <f t="shared" si="163"/>
        <v/>
      </c>
      <c r="W227" s="101" t="str">
        <f t="shared" si="164"/>
        <v/>
      </c>
      <c r="X227" s="101" t="str">
        <f t="shared" si="165"/>
        <v/>
      </c>
      <c r="Y227" s="108" t="str">
        <f>IF(AND($AT227&lt;&gt;"",$AB227=1),_xlfn.CONCAT(Y$3,PROPER(_xlfn.XLOOKUP($AZ227,入力キー,入力コード)),IF(OR($BK227="",$BK227=$BI227),_xlfn.CONCAT(Y$4,IF($AZ227=_xlfn.XLOOKUP($AZ227,仮想キートップ,入力キー),Y$7,Y$10),_xlfn.XLOOKUP($AZ227,仮想キートップ,入力コード),Y$13,$BI227,Y$14,_xlfn.XLOOKUP($AZ227,仮想キートップ,キー位置),Y$15,_xlfn.XLOOKUP($AZ227,仮想キートップ,キー位置),Y$17,IF($AZ227=_xlfn.XLOOKUP($AZ227,仮想キートップ,入力キー),Y$12,Y$11),_xlfn.XLOOKUP($AZ227,仮想キートップ,入力コード),Y$13,$BI227,Y$14,_xlfn.XLOOKUP($AZ227,仮想キートップ,キー位置),Y$16,_xlfn.XLOOKUP($AZ227,仮想キートップ,キー位置),IF(COUNTA($AT227:$AT$352)&gt;1,Y$17,Y$18)),_xlfn.CONCAT(Y$4,Y$6,IF($AZ227=_xlfn.XLOOKUP($AZ227,仮想キートップ,入力キー),Y$7,Y$10),_xlfn.XLOOKUP($AZ227,仮想キートップ,入力コード),Y$13,$BI227,Y$14,_xlfn.XLOOKUP($AZ227,仮想キートップ,キー位置),Y$15,_xlfn.XLOOKUP($AZ227,仮想キートップ,キー位置),Y$17,IF($AZ227=_xlfn.XLOOKUP($AZ227,仮想キートップ,入力キー),Y$8,Y$9),_xlfn.XLOOKUP($AZ227,仮想キートップ,入力コード),Y$13,$BI227,Y$14,_xlfn.XLOOKUP($AZ227,仮想キートップ,キー位置),Y$16,_xlfn.XLOOKUP($AZ227,仮想キートップ,キー位置),Y$17,Y$5,IF($AZ227=_xlfn.XLOOKUP($AZ227,仮想キートップ,入力キー),Y$7,Y$10),_xlfn.XLOOKUP($AZ227,仮想キートップ,入力コード),Y$13,$BK227,Y$14,_xlfn.XLOOKUP($AZ227,仮想キートップ,キー位置),Y$15,_xlfn.XLOOKUP($AZ227,仮想キートップ,キー位置),Y$17,IF($AZ227=_xlfn.XLOOKUP($AZ227,仮想キートップ,入力キー),Y$12,Y$11),_xlfn.XLOOKUP($AZ227,仮想キートップ,入力コード),Y$13,$BK227,Y$14,_xlfn.XLOOKUP($AZ227,仮想キートップ,キー位置),Y$16,_xlfn.XLOOKUP($AZ227,仮想キートップ,キー位置),IF(COUNTA($AT227:$AT$352)&gt;1,Y$17,Y$18)))),"")</f>
        <v/>
      </c>
      <c r="Z227" s="325"/>
      <c r="AB227" s="28">
        <f t="shared" si="131"/>
        <v>2</v>
      </c>
      <c r="AC227" s="27" t="str">
        <f t="shared" si="132"/>
        <v>A</v>
      </c>
      <c r="AD227" s="27">
        <f t="shared" si="133"/>
        <v>1</v>
      </c>
      <c r="AE227" s="27">
        <f t="shared" si="134"/>
        <v>0</v>
      </c>
      <c r="AF227" s="34">
        <f t="shared" si="135"/>
        <v>4259840</v>
      </c>
      <c r="AG227" s="203">
        <f t="shared" si="136"/>
        <v>1</v>
      </c>
      <c r="AH227" s="90"/>
      <c r="AI227" s="466" t="str">
        <f t="shared" si="137"/>
        <v/>
      </c>
      <c r="AJ227" s="57" t="str">
        <f t="shared" si="138"/>
        <v/>
      </c>
      <c r="AK227" s="58">
        <f t="shared" si="139"/>
        <v>0</v>
      </c>
      <c r="AL227" s="56" t="str">
        <f t="shared" si="140"/>
        <v/>
      </c>
      <c r="AM227" s="57" t="str">
        <f t="shared" si="141"/>
        <v/>
      </c>
      <c r="AN227" s="55">
        <f t="shared" si="142"/>
        <v>0</v>
      </c>
      <c r="AO227" s="466" t="str">
        <f t="shared" si="143"/>
        <v/>
      </c>
      <c r="AP227" s="57" t="str">
        <f t="shared" si="144"/>
        <v/>
      </c>
      <c r="AQ227" s="58">
        <f t="shared" si="145"/>
        <v>0</v>
      </c>
      <c r="AR227" s="90"/>
      <c r="AS227" s="131">
        <v>243</v>
      </c>
      <c r="AT227" s="2"/>
      <c r="AU227" s="389"/>
      <c r="AV227" s="389"/>
      <c r="AW227" s="13"/>
      <c r="AX227" s="4" t="s">
        <v>296</v>
      </c>
      <c r="AY227" s="16"/>
      <c r="AZ227" s="16" t="s">
        <v>29</v>
      </c>
      <c r="BA227" s="16" t="s">
        <v>21</v>
      </c>
      <c r="BB227" s="115"/>
      <c r="BC227" s="26" t="s">
        <v>459</v>
      </c>
      <c r="BD227" s="6"/>
      <c r="BE227" s="7"/>
      <c r="BF227" s="15"/>
      <c r="BG227" s="140" t="str">
        <f t="shared" si="146"/>
        <v>{"key_code":"s"},{"key_code":"y"},{"key_code":"u"}</v>
      </c>
      <c r="BH227" s="98"/>
      <c r="BI227" s="140" t="str">
        <f t="shared" si="147"/>
        <v>{"key_code":"s"},{"key_code":"y"},{"key_code":"u"}</v>
      </c>
      <c r="BJ227" s="370"/>
      <c r="BK227" s="371"/>
    </row>
    <row r="228" spans="1:63" ht="21">
      <c r="A228" s="328"/>
      <c r="B228" s="329"/>
      <c r="C228" s="338"/>
      <c r="D228" s="339"/>
      <c r="E228" s="334"/>
      <c r="F228" s="233" t="str">
        <f t="shared" si="148"/>
        <v/>
      </c>
      <c r="G228" s="101" t="str">
        <f t="shared" si="149"/>
        <v/>
      </c>
      <c r="H228" s="101" t="str">
        <f t="shared" si="150"/>
        <v/>
      </c>
      <c r="I228" s="101" t="str">
        <f t="shared" si="151"/>
        <v/>
      </c>
      <c r="J228" s="101" t="str">
        <f t="shared" si="152"/>
        <v/>
      </c>
      <c r="K228" s="101" t="str">
        <f t="shared" si="153"/>
        <v/>
      </c>
      <c r="L228" s="101" t="str">
        <f t="shared" si="154"/>
        <v>{"description":"し &amp; よ → しょ","conditions":[{"type":"variable_unless","name":"LKS","value":2},{"type":"variable_unless","name":"USC","value":0},{"type":"variable_unless","name":"KC_R","value":0},{"input_sources":[{"language":"ja"}],"type":"input_source_if"},{"input_sources":[{"input_mode_id":"Roman$"}],"type":"input_source_unless"}],"from":{"key_code":"i","modifiers":{"optional":["caps_lock"]}},"to":[{"key_code":"delete_or_backspace"},{"key_code":"s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{"conditions":[{"type":"variable_unless","name":"KC_R","value":0},{"input_sources":[{"language":"ja"}],"type":"input_source_if"},{"input_sources":[{"input_mode_id":"Roman$"}],"type":"input_source_unless"}],"from":{"key_code":"i","modifiers":{"optional":["caps_lock"]}},"to":[{"key_code":"s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</v>
      </c>
      <c r="M228" s="101" t="str">
        <f t="shared" si="155"/>
        <v>{"conditions":[{"type":"variable_unless","name":"LKS","value":2},{"type":"variable_unless","name":"USC","value":0},{"type":"variable_unless","name":"KC_I","value":0},{"input_sources":[{"language":"ja"}],"type":"input_source_if"},{"input_sources":[{"input_mode_id":"Roman$"}],"type":"input_source_unless"}],"from":{"key_code":"r","modifiers":{"optional":["caps_lock"]}},"to":[{"key_code":"delete_or_backspace"},{"key_code":"s"},{"key_code":"y"},{"key_code":"o"},{"set_variable":{"name":"KC_R","value":1}},{"set_variable":{"name":"USC","value":1}},{"set_variable":{"name":"LKS","value":2}}],"to_after_key_up":[{"set_variable":{"name":"KC_R","value":0}},{"set_variable":{"name":"USC","value":0}}],"type":"basic"},{"conditions":[{"type":"variable_unless","name":"KC_I","value":0},{"input_sources":[{"language":"ja"}],"type":"input_source_if"},{"input_sources":[{"input_mode_id":"Roman$"}],"type":"input_source_unless"}],"from":{"key_code":"r","modifiers":{"optional":["caps_lock"]}},"to":[{"key_code":"s"},{"key_code":"y"},{"key_code":"o"},{"set_variable":{"name":"KC_R","value":1}},{"set_variable":{"name":"USC","value":1}},{"set_variable":{"name":"LKS","value":2}}],"to_after_key_up":[{"set_variable":{"name":"KC_R","value":0}},{"set_variable":{"name":"USC","value":0}}],"type":"basic"},</v>
      </c>
      <c r="N228" s="101" t="str">
        <f t="shared" si="156"/>
        <v/>
      </c>
      <c r="O228" s="101" t="str">
        <f t="shared" si="157"/>
        <v/>
      </c>
      <c r="P228" s="101" t="str">
        <f t="shared" si="158"/>
        <v/>
      </c>
      <c r="Q228" s="101" t="str">
        <f t="shared" si="159"/>
        <v/>
      </c>
      <c r="R228" s="101" t="str">
        <f t="shared" si="160"/>
        <v/>
      </c>
      <c r="S228" s="101" t="str">
        <f t="shared" si="161"/>
        <v/>
      </c>
      <c r="T228" s="101" t="str">
        <f t="shared" si="162"/>
        <v/>
      </c>
      <c r="U228" s="329"/>
      <c r="V228" s="107" t="str">
        <f t="shared" si="163"/>
        <v/>
      </c>
      <c r="W228" s="101" t="str">
        <f t="shared" si="164"/>
        <v/>
      </c>
      <c r="X228" s="101" t="str">
        <f t="shared" si="165"/>
        <v/>
      </c>
      <c r="Y228" s="108" t="str">
        <f>IF(AND($AT228&lt;&gt;"",$AB228=1),_xlfn.CONCAT(Y$3,PROPER(_xlfn.XLOOKUP($AZ228,入力キー,入力コード)),IF(OR($BK228="",$BK228=$BI228),_xlfn.CONCAT(Y$4,IF($AZ228=_xlfn.XLOOKUP($AZ228,仮想キートップ,入力キー),Y$7,Y$10),_xlfn.XLOOKUP($AZ228,仮想キートップ,入力コード),Y$13,$BI228,Y$14,_xlfn.XLOOKUP($AZ228,仮想キートップ,キー位置),Y$15,_xlfn.XLOOKUP($AZ228,仮想キートップ,キー位置),Y$17,IF($AZ228=_xlfn.XLOOKUP($AZ228,仮想キートップ,入力キー),Y$12,Y$11),_xlfn.XLOOKUP($AZ228,仮想キートップ,入力コード),Y$13,$BI228,Y$14,_xlfn.XLOOKUP($AZ228,仮想キートップ,キー位置),Y$16,_xlfn.XLOOKUP($AZ228,仮想キートップ,キー位置),IF(COUNTA($AT228:$AT$352)&gt;1,Y$17,Y$18)),_xlfn.CONCAT(Y$4,Y$6,IF($AZ228=_xlfn.XLOOKUP($AZ228,仮想キートップ,入力キー),Y$7,Y$10),_xlfn.XLOOKUP($AZ228,仮想キートップ,入力コード),Y$13,$BI228,Y$14,_xlfn.XLOOKUP($AZ228,仮想キートップ,キー位置),Y$15,_xlfn.XLOOKUP($AZ228,仮想キートップ,キー位置),Y$17,IF($AZ228=_xlfn.XLOOKUP($AZ228,仮想キートップ,入力キー),Y$8,Y$9),_xlfn.XLOOKUP($AZ228,仮想キートップ,入力コード),Y$13,$BI228,Y$14,_xlfn.XLOOKUP($AZ228,仮想キートップ,キー位置),Y$16,_xlfn.XLOOKUP($AZ228,仮想キートップ,キー位置),Y$17,Y$5,IF($AZ228=_xlfn.XLOOKUP($AZ228,仮想キートップ,入力キー),Y$7,Y$10),_xlfn.XLOOKUP($AZ228,仮想キートップ,入力コード),Y$13,$BK228,Y$14,_xlfn.XLOOKUP($AZ228,仮想キートップ,キー位置),Y$15,_xlfn.XLOOKUP($AZ228,仮想キートップ,キー位置),Y$17,IF($AZ228=_xlfn.XLOOKUP($AZ228,仮想キートップ,入力キー),Y$12,Y$11),_xlfn.XLOOKUP($AZ228,仮想キートップ,入力コード),Y$13,$BK228,Y$14,_xlfn.XLOOKUP($AZ228,仮想キートップ,キー位置),Y$16,_xlfn.XLOOKUP($AZ228,仮想キートップ,キー位置),IF(COUNTA($AT228:$AT$352)&gt;1,Y$17,Y$18)))),"")</f>
        <v/>
      </c>
      <c r="Z228" s="325"/>
      <c r="AB228" s="28">
        <f t="shared" si="131"/>
        <v>2</v>
      </c>
      <c r="AC228" s="27" t="str">
        <f t="shared" si="132"/>
        <v>A</v>
      </c>
      <c r="AD228" s="27">
        <f t="shared" si="133"/>
        <v>1</v>
      </c>
      <c r="AE228" s="27">
        <f t="shared" si="134"/>
        <v>0</v>
      </c>
      <c r="AF228" s="34">
        <f t="shared" si="135"/>
        <v>1114112</v>
      </c>
      <c r="AG228" s="203">
        <f t="shared" si="136"/>
        <v>1</v>
      </c>
      <c r="AH228" s="90"/>
      <c r="AI228" s="466" t="str">
        <f t="shared" si="137"/>
        <v/>
      </c>
      <c r="AJ228" s="57" t="str">
        <f t="shared" si="138"/>
        <v/>
      </c>
      <c r="AK228" s="58">
        <f t="shared" si="139"/>
        <v>0</v>
      </c>
      <c r="AL228" s="56" t="str">
        <f t="shared" si="140"/>
        <v/>
      </c>
      <c r="AM228" s="57" t="str">
        <f t="shared" si="141"/>
        <v/>
      </c>
      <c r="AN228" s="55">
        <f t="shared" si="142"/>
        <v>0</v>
      </c>
      <c r="AO228" s="466" t="str">
        <f t="shared" si="143"/>
        <v/>
      </c>
      <c r="AP228" s="57" t="str">
        <f t="shared" si="144"/>
        <v/>
      </c>
      <c r="AQ228" s="58">
        <f t="shared" si="145"/>
        <v>0</v>
      </c>
      <c r="AR228" s="90"/>
      <c r="AS228" s="131">
        <v>244</v>
      </c>
      <c r="AT228" s="2"/>
      <c r="AU228" s="389"/>
      <c r="AV228" s="389"/>
      <c r="AW228" s="13"/>
      <c r="AX228" s="4" t="s">
        <v>296</v>
      </c>
      <c r="AY228" s="16"/>
      <c r="AZ228" s="16" t="s">
        <v>29</v>
      </c>
      <c r="BA228" s="16" t="s">
        <v>19</v>
      </c>
      <c r="BB228" s="115"/>
      <c r="BC228" s="26" t="s">
        <v>460</v>
      </c>
      <c r="BD228" s="6"/>
      <c r="BE228" s="7"/>
      <c r="BF228" s="15"/>
      <c r="BG228" s="140" t="str">
        <f t="shared" si="146"/>
        <v>{"key_code":"s"},{"key_code":"y"},{"key_code":"o"}</v>
      </c>
      <c r="BH228" s="98"/>
      <c r="BI228" s="140" t="str">
        <f t="shared" si="147"/>
        <v>{"key_code":"s"},{"key_code":"y"},{"key_code":"o"}</v>
      </c>
      <c r="BJ228" s="370"/>
      <c r="BK228" s="371"/>
    </row>
    <row r="229" spans="1:63" ht="21">
      <c r="A229" s="328"/>
      <c r="B229" s="329"/>
      <c r="C229" s="338"/>
      <c r="D229" s="339"/>
      <c r="E229" s="334"/>
      <c r="F229" s="233" t="str">
        <f t="shared" si="148"/>
        <v/>
      </c>
      <c r="G229" s="101" t="str">
        <f t="shared" si="149"/>
        <v/>
      </c>
      <c r="H229" s="101" t="str">
        <f t="shared" si="150"/>
        <v/>
      </c>
      <c r="I229" s="101" t="str">
        <f t="shared" si="151"/>
        <v/>
      </c>
      <c r="J229" s="101" t="str">
        <f t="shared" si="152"/>
        <v/>
      </c>
      <c r="K229" s="101" t="str">
        <f t="shared" si="153"/>
        <v/>
      </c>
      <c r="L229" s="101" t="str">
        <f t="shared" si="154"/>
        <v>{"description":"き &amp; や → きゃ","conditions":[{"type":"variable_unless","name":"LKS","value":2},{"type":"variable_unless","name":"USC","value":0},{"type":"variable_unless","name":"KC_W","value":0},{"input_sources":[{"language":"ja"}],"type":"input_source_if"},{"input_sources":[{"input_mode_id":"Roman$"}],"type":"input_source_unless"}],"from":{"key_code":"h","modifiers":{"optional":["caps_lock"]}},"to":[{"key_code":"delete_or_backspace"},{"key_code":"k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KC_W","value":0},{"input_sources":[{"language":"ja"}],"type":"input_source_if"},{"input_sources":[{"input_mode_id":"Roman$"}],"type":"input_source_unless"}],"from":{"key_code":"h","modifiers":{"optional":["caps_lock"]}},"to":[{"key_code":"k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</v>
      </c>
      <c r="M229" s="101" t="str">
        <f t="shared" si="155"/>
        <v>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w","modifiers":{"optional":["caps_lock"]}},"to":[{"key_code":"delete_or_backspace"},{"key_code":"k"},{"key_code":"y"},{"key_code":"a"},{"set_variable":{"name":"KC_W","value":1}},{"set_variable":{"name":"USC","value":1}},{"set_variable":{"name":"LKS","value":2}}],"to_after_key_up":[{"set_variable":{"name":"KC_W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w","modifiers":{"optional":["caps_lock"]}},"to":[{"key_code":"k"},{"key_code":"y"},{"key_code":"a"},{"set_variable":{"name":"KC_W","value":1}},{"set_variable":{"name":"USC","value":1}},{"set_variable":{"name":"LKS","value":2}}],"to_after_key_up":[{"set_variable":{"name":"KC_W","value":0}},{"set_variable":{"name":"USC","value":0}}],"type":"basic"},</v>
      </c>
      <c r="N229" s="101" t="str">
        <f t="shared" si="156"/>
        <v/>
      </c>
      <c r="O229" s="101" t="str">
        <f t="shared" si="157"/>
        <v/>
      </c>
      <c r="P229" s="101" t="str">
        <f t="shared" si="158"/>
        <v/>
      </c>
      <c r="Q229" s="101" t="str">
        <f t="shared" si="159"/>
        <v/>
      </c>
      <c r="R229" s="101" t="str">
        <f t="shared" si="160"/>
        <v/>
      </c>
      <c r="S229" s="101" t="str">
        <f t="shared" si="161"/>
        <v/>
      </c>
      <c r="T229" s="101" t="str">
        <f t="shared" si="162"/>
        <v/>
      </c>
      <c r="U229" s="329"/>
      <c r="V229" s="107" t="str">
        <f t="shared" si="163"/>
        <v/>
      </c>
      <c r="W229" s="101" t="str">
        <f t="shared" si="164"/>
        <v/>
      </c>
      <c r="X229" s="101" t="str">
        <f t="shared" si="165"/>
        <v/>
      </c>
      <c r="Y229" s="108" t="str">
        <f>IF(AND($AT229&lt;&gt;"",$AB229=1),_xlfn.CONCAT(Y$3,PROPER(_xlfn.XLOOKUP($AZ229,入力キー,入力コード)),IF(OR($BK229="",$BK229=$BI229),_xlfn.CONCAT(Y$4,IF($AZ229=_xlfn.XLOOKUP($AZ229,仮想キートップ,入力キー),Y$7,Y$10),_xlfn.XLOOKUP($AZ229,仮想キートップ,入力コード),Y$13,$BI229,Y$14,_xlfn.XLOOKUP($AZ229,仮想キートップ,キー位置),Y$15,_xlfn.XLOOKUP($AZ229,仮想キートップ,キー位置),Y$17,IF($AZ229=_xlfn.XLOOKUP($AZ229,仮想キートップ,入力キー),Y$12,Y$11),_xlfn.XLOOKUP($AZ229,仮想キートップ,入力コード),Y$13,$BI229,Y$14,_xlfn.XLOOKUP($AZ229,仮想キートップ,キー位置),Y$16,_xlfn.XLOOKUP($AZ229,仮想キートップ,キー位置),IF(COUNTA($AT229:$AT$352)&gt;1,Y$17,Y$18)),_xlfn.CONCAT(Y$4,Y$6,IF($AZ229=_xlfn.XLOOKUP($AZ229,仮想キートップ,入力キー),Y$7,Y$10),_xlfn.XLOOKUP($AZ229,仮想キートップ,入力コード),Y$13,$BI229,Y$14,_xlfn.XLOOKUP($AZ229,仮想キートップ,キー位置),Y$15,_xlfn.XLOOKUP($AZ229,仮想キートップ,キー位置),Y$17,IF($AZ229=_xlfn.XLOOKUP($AZ229,仮想キートップ,入力キー),Y$8,Y$9),_xlfn.XLOOKUP($AZ229,仮想キートップ,入力コード),Y$13,$BI229,Y$14,_xlfn.XLOOKUP($AZ229,仮想キートップ,キー位置),Y$16,_xlfn.XLOOKUP($AZ229,仮想キートップ,キー位置),Y$17,Y$5,IF($AZ229=_xlfn.XLOOKUP($AZ229,仮想キートップ,入力キー),Y$7,Y$10),_xlfn.XLOOKUP($AZ229,仮想キートップ,入力コード),Y$13,$BK229,Y$14,_xlfn.XLOOKUP($AZ229,仮想キートップ,キー位置),Y$15,_xlfn.XLOOKUP($AZ229,仮想キートップ,キー位置),Y$17,IF($AZ229=_xlfn.XLOOKUP($AZ229,仮想キートップ,入力キー),Y$12,Y$11),_xlfn.XLOOKUP($AZ229,仮想キートップ,入力コード),Y$13,$BK229,Y$14,_xlfn.XLOOKUP($AZ229,仮想キートップ,キー位置),Y$16,_xlfn.XLOOKUP($AZ229,仮想キートップ,キー位置),IF(COUNTA($AT229:$AT$352)&gt;1,Y$17,Y$18)))),"")</f>
        <v/>
      </c>
      <c r="Z229" s="325"/>
      <c r="AB229" s="28">
        <f t="shared" si="131"/>
        <v>2</v>
      </c>
      <c r="AC229" s="27" t="str">
        <f t="shared" si="132"/>
        <v>A</v>
      </c>
      <c r="AD229" s="27">
        <f t="shared" si="133"/>
        <v>1</v>
      </c>
      <c r="AE229" s="27">
        <f t="shared" si="134"/>
        <v>0</v>
      </c>
      <c r="AF229" s="34">
        <f t="shared" si="135"/>
        <v>1073758208</v>
      </c>
      <c r="AG229" s="203">
        <f t="shared" si="136"/>
        <v>1</v>
      </c>
      <c r="AH229" s="90"/>
      <c r="AI229" s="466" t="str">
        <f t="shared" si="137"/>
        <v/>
      </c>
      <c r="AJ229" s="57" t="str">
        <f t="shared" si="138"/>
        <v/>
      </c>
      <c r="AK229" s="58">
        <f t="shared" si="139"/>
        <v>0</v>
      </c>
      <c r="AL229" s="56" t="str">
        <f t="shared" si="140"/>
        <v/>
      </c>
      <c r="AM229" s="57" t="str">
        <f t="shared" si="141"/>
        <v/>
      </c>
      <c r="AN229" s="55">
        <f t="shared" si="142"/>
        <v>0</v>
      </c>
      <c r="AO229" s="466" t="str">
        <f t="shared" si="143"/>
        <v/>
      </c>
      <c r="AP229" s="57" t="str">
        <f t="shared" si="144"/>
        <v/>
      </c>
      <c r="AQ229" s="58">
        <f t="shared" si="145"/>
        <v>0</v>
      </c>
      <c r="AR229" s="90"/>
      <c r="AS229" s="131">
        <v>245</v>
      </c>
      <c r="AT229" s="2"/>
      <c r="AU229" s="389"/>
      <c r="AV229" s="389"/>
      <c r="AW229" s="13"/>
      <c r="AX229" s="4" t="s">
        <v>296</v>
      </c>
      <c r="AY229" s="16"/>
      <c r="AZ229" s="16" t="s">
        <v>25</v>
      </c>
      <c r="BA229" s="16" t="s">
        <v>50</v>
      </c>
      <c r="BB229" s="115"/>
      <c r="BC229" s="26" t="s">
        <v>461</v>
      </c>
      <c r="BD229" s="6"/>
      <c r="BE229" s="7"/>
      <c r="BF229" s="15"/>
      <c r="BG229" s="140" t="str">
        <f t="shared" si="146"/>
        <v>{"key_code":"k"},{"key_code":"y"},{"key_code":"a"}</v>
      </c>
      <c r="BH229" s="98"/>
      <c r="BI229" s="140" t="str">
        <f t="shared" si="147"/>
        <v>{"key_code":"k"},{"key_code":"y"},{"key_code":"a"}</v>
      </c>
      <c r="BJ229" s="370"/>
      <c r="BK229" s="371"/>
    </row>
    <row r="230" spans="1:63" ht="21">
      <c r="A230" s="328"/>
      <c r="B230" s="329"/>
      <c r="C230" s="338"/>
      <c r="D230" s="339"/>
      <c r="E230" s="334"/>
      <c r="F230" s="233" t="str">
        <f t="shared" si="148"/>
        <v/>
      </c>
      <c r="G230" s="101" t="str">
        <f t="shared" si="149"/>
        <v/>
      </c>
      <c r="H230" s="101" t="str">
        <f t="shared" si="150"/>
        <v/>
      </c>
      <c r="I230" s="101" t="str">
        <f t="shared" si="151"/>
        <v/>
      </c>
      <c r="J230" s="101" t="str">
        <f t="shared" si="152"/>
        <v/>
      </c>
      <c r="K230" s="101" t="str">
        <f t="shared" si="153"/>
        <v/>
      </c>
      <c r="L230" s="101" t="str">
        <f t="shared" si="154"/>
        <v>{"description":"き &amp; ゆ → きゅ","conditions":[{"type":"variable_unless","name":"LKS","value":2},{"type":"variable_unless","name":"USC","value":0},{"type":"variable_unless","name":"KC_W","value":0},{"input_sources":[{"language":"ja"}],"type":"input_source_if"},{"input_sources":[{"input_mode_id":"Roman$"}],"type":"input_source_unless"}],"from":{"key_code":"p","modifiers":{"optional":["caps_lock"]}},"to":[{"key_code":"delete_or_backspace"},{"key_code":"k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KC_W","value":0},{"input_sources":[{"language":"ja"}],"type":"input_source_if"},{"input_sources":[{"input_mode_id":"Roman$"}],"type":"input_source_unless"}],"from":{"key_code":"p","modifiers":{"optional":["caps_lock"]}},"to":[{"key_code":"k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</v>
      </c>
      <c r="M230" s="101" t="str">
        <f t="shared" si="155"/>
        <v>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w","modifiers":{"optional":["caps_lock"]}},"to":[{"key_code":"delete_or_backspace"},{"key_code":"k"},{"key_code":"y"},{"key_code":"u"},{"set_variable":{"name":"KC_W","value":1}},{"set_variable":{"name":"USC","value":1}},{"set_variable":{"name":"LKS","value":2}}],"to_after_key_up":[{"set_variable":{"name":"KC_W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w","modifiers":{"optional":["caps_lock"]}},"to":[{"key_code":"k"},{"key_code":"y"},{"key_code":"u"},{"set_variable":{"name":"KC_W","value":1}},{"set_variable":{"name":"USC","value":1}},{"set_variable":{"name":"LKS","value":2}}],"to_after_key_up":[{"set_variable":{"name":"KC_W","value":0}},{"set_variable":{"name":"USC","value":0}}],"type":"basic"},</v>
      </c>
      <c r="N230" s="101" t="str">
        <f t="shared" si="156"/>
        <v/>
      </c>
      <c r="O230" s="101" t="str">
        <f t="shared" si="157"/>
        <v/>
      </c>
      <c r="P230" s="101" t="str">
        <f t="shared" si="158"/>
        <v/>
      </c>
      <c r="Q230" s="101" t="str">
        <f t="shared" si="159"/>
        <v/>
      </c>
      <c r="R230" s="101" t="str">
        <f t="shared" si="160"/>
        <v/>
      </c>
      <c r="S230" s="101" t="str">
        <f t="shared" si="161"/>
        <v/>
      </c>
      <c r="T230" s="101" t="str">
        <f t="shared" si="162"/>
        <v/>
      </c>
      <c r="U230" s="329"/>
      <c r="V230" s="107" t="str">
        <f t="shared" si="163"/>
        <v/>
      </c>
      <c r="W230" s="101" t="str">
        <f t="shared" si="164"/>
        <v/>
      </c>
      <c r="X230" s="101" t="str">
        <f t="shared" si="165"/>
        <v/>
      </c>
      <c r="Y230" s="108" t="str">
        <f>IF(AND($AT230&lt;&gt;"",$AB230=1),_xlfn.CONCAT(Y$3,PROPER(_xlfn.XLOOKUP($AZ230,入力キー,入力コード)),IF(OR($BK230="",$BK230=$BI230),_xlfn.CONCAT(Y$4,IF($AZ230=_xlfn.XLOOKUP($AZ230,仮想キートップ,入力キー),Y$7,Y$10),_xlfn.XLOOKUP($AZ230,仮想キートップ,入力コード),Y$13,$BI230,Y$14,_xlfn.XLOOKUP($AZ230,仮想キートップ,キー位置),Y$15,_xlfn.XLOOKUP($AZ230,仮想キートップ,キー位置),Y$17,IF($AZ230=_xlfn.XLOOKUP($AZ230,仮想キートップ,入力キー),Y$12,Y$11),_xlfn.XLOOKUP($AZ230,仮想キートップ,入力コード),Y$13,$BI230,Y$14,_xlfn.XLOOKUP($AZ230,仮想キートップ,キー位置),Y$16,_xlfn.XLOOKUP($AZ230,仮想キートップ,キー位置),IF(COUNTA($AT230:$AT$352)&gt;1,Y$17,Y$18)),_xlfn.CONCAT(Y$4,Y$6,IF($AZ230=_xlfn.XLOOKUP($AZ230,仮想キートップ,入力キー),Y$7,Y$10),_xlfn.XLOOKUP($AZ230,仮想キートップ,入力コード),Y$13,$BI230,Y$14,_xlfn.XLOOKUP($AZ230,仮想キートップ,キー位置),Y$15,_xlfn.XLOOKUP($AZ230,仮想キートップ,キー位置),Y$17,IF($AZ230=_xlfn.XLOOKUP($AZ230,仮想キートップ,入力キー),Y$8,Y$9),_xlfn.XLOOKUP($AZ230,仮想キートップ,入力コード),Y$13,$BI230,Y$14,_xlfn.XLOOKUP($AZ230,仮想キートップ,キー位置),Y$16,_xlfn.XLOOKUP($AZ230,仮想キートップ,キー位置),Y$17,Y$5,IF($AZ230=_xlfn.XLOOKUP($AZ230,仮想キートップ,入力キー),Y$7,Y$10),_xlfn.XLOOKUP($AZ230,仮想キートップ,入力コード),Y$13,$BK230,Y$14,_xlfn.XLOOKUP($AZ230,仮想キートップ,キー位置),Y$15,_xlfn.XLOOKUP($AZ230,仮想キートップ,キー位置),Y$17,IF($AZ230=_xlfn.XLOOKUP($AZ230,仮想キートップ,入力キー),Y$12,Y$11),_xlfn.XLOOKUP($AZ230,仮想キートップ,入力コード),Y$13,$BK230,Y$14,_xlfn.XLOOKUP($AZ230,仮想キートップ,キー位置),Y$16,_xlfn.XLOOKUP($AZ230,仮想キートップ,キー位置),IF(COUNTA($AT230:$AT$352)&gt;1,Y$17,Y$18)))),"")</f>
        <v/>
      </c>
      <c r="Z230" s="325"/>
      <c r="AB230" s="28">
        <f t="shared" si="131"/>
        <v>2</v>
      </c>
      <c r="AC230" s="27" t="str">
        <f t="shared" si="132"/>
        <v>A</v>
      </c>
      <c r="AD230" s="27">
        <f t="shared" si="133"/>
        <v>1</v>
      </c>
      <c r="AE230" s="27">
        <f t="shared" si="134"/>
        <v>0</v>
      </c>
      <c r="AF230" s="34">
        <f t="shared" si="135"/>
        <v>4210688</v>
      </c>
      <c r="AG230" s="203">
        <f t="shared" si="136"/>
        <v>1</v>
      </c>
      <c r="AH230" s="90"/>
      <c r="AI230" s="466" t="str">
        <f t="shared" si="137"/>
        <v/>
      </c>
      <c r="AJ230" s="57" t="str">
        <f t="shared" si="138"/>
        <v/>
      </c>
      <c r="AK230" s="58">
        <f t="shared" si="139"/>
        <v>0</v>
      </c>
      <c r="AL230" s="56" t="str">
        <f t="shared" si="140"/>
        <v/>
      </c>
      <c r="AM230" s="57" t="str">
        <f t="shared" si="141"/>
        <v/>
      </c>
      <c r="AN230" s="55">
        <f t="shared" si="142"/>
        <v>0</v>
      </c>
      <c r="AO230" s="466" t="str">
        <f t="shared" si="143"/>
        <v/>
      </c>
      <c r="AP230" s="57" t="str">
        <f t="shared" si="144"/>
        <v/>
      </c>
      <c r="AQ230" s="58">
        <f t="shared" si="145"/>
        <v>0</v>
      </c>
      <c r="AR230" s="90"/>
      <c r="AS230" s="131">
        <v>246</v>
      </c>
      <c r="AT230" s="2"/>
      <c r="AU230" s="389"/>
      <c r="AV230" s="389"/>
      <c r="AW230" s="13"/>
      <c r="AX230" s="4" t="s">
        <v>296</v>
      </c>
      <c r="AY230" s="16"/>
      <c r="AZ230" s="16" t="s">
        <v>25</v>
      </c>
      <c r="BA230" s="16" t="s">
        <v>21</v>
      </c>
      <c r="BB230" s="115"/>
      <c r="BC230" s="26" t="s">
        <v>462</v>
      </c>
      <c r="BD230" s="6"/>
      <c r="BE230" s="7"/>
      <c r="BF230" s="15"/>
      <c r="BG230" s="140" t="str">
        <f t="shared" si="146"/>
        <v>{"key_code":"k"},{"key_code":"y"},{"key_code":"u"}</v>
      </c>
      <c r="BH230" s="98"/>
      <c r="BI230" s="140" t="str">
        <f t="shared" si="147"/>
        <v>{"key_code":"k"},{"key_code":"y"},{"key_code":"u"}</v>
      </c>
      <c r="BJ230" s="370"/>
      <c r="BK230" s="371"/>
    </row>
    <row r="231" spans="1:63" ht="21">
      <c r="A231" s="328"/>
      <c r="B231" s="329"/>
      <c r="C231" s="338"/>
      <c r="D231" s="339"/>
      <c r="E231" s="334"/>
      <c r="F231" s="233" t="str">
        <f t="shared" si="148"/>
        <v/>
      </c>
      <c r="G231" s="101" t="str">
        <f t="shared" si="149"/>
        <v/>
      </c>
      <c r="H231" s="101" t="str">
        <f t="shared" si="150"/>
        <v/>
      </c>
      <c r="I231" s="101" t="str">
        <f t="shared" si="151"/>
        <v/>
      </c>
      <c r="J231" s="101" t="str">
        <f t="shared" si="152"/>
        <v/>
      </c>
      <c r="K231" s="101" t="str">
        <f t="shared" si="153"/>
        <v/>
      </c>
      <c r="L231" s="101" t="str">
        <f t="shared" si="154"/>
        <v>{"description":"き &amp; よ → きょ","conditions":[{"type":"variable_unless","name":"LKS","value":2},{"type":"variable_unless","name":"USC","value":0},{"type":"variable_unless","name":"KC_W","value":0},{"input_sources":[{"language":"ja"}],"type":"input_source_if"},{"input_sources":[{"input_mode_id":"Roman$"}],"type":"input_source_unless"}],"from":{"key_code":"i","modifiers":{"optional":["caps_lock"]}},"to":[{"key_code":"delete_or_backspace"},{"key_code":"k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{"conditions":[{"type":"variable_unless","name":"KC_W","value":0},{"input_sources":[{"language":"ja"}],"type":"input_source_if"},{"input_sources":[{"input_mode_id":"Roman$"}],"type":"input_source_unless"}],"from":{"key_code":"i","modifiers":{"optional":["caps_lock"]}},"to":[{"key_code":"k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</v>
      </c>
      <c r="M231" s="101" t="str">
        <f t="shared" si="155"/>
        <v>{"conditions":[{"type":"variable_unless","name":"LKS","value":2},{"type":"variable_unless","name":"USC","value":0},{"type":"variable_unless","name":"KC_I","value":0},{"input_sources":[{"language":"ja"}],"type":"input_source_if"},{"input_sources":[{"input_mode_id":"Roman$"}],"type":"input_source_unless"}],"from":{"key_code":"w","modifiers":{"optional":["caps_lock"]}},"to":[{"key_code":"delete_or_backspace"},{"key_code":"k"},{"key_code":"y"},{"key_code":"o"},{"set_variable":{"name":"KC_W","value":1}},{"set_variable":{"name":"USC","value":1}},{"set_variable":{"name":"LKS","value":2}}],"to_after_key_up":[{"set_variable":{"name":"KC_W","value":0}},{"set_variable":{"name":"USC","value":0}}],"type":"basic"},{"conditions":[{"type":"variable_unless","name":"KC_I","value":0},{"input_sources":[{"language":"ja"}],"type":"input_source_if"},{"input_sources":[{"input_mode_id":"Roman$"}],"type":"input_source_unless"}],"from":{"key_code":"w","modifiers":{"optional":["caps_lock"]}},"to":[{"key_code":"k"},{"key_code":"y"},{"key_code":"o"},{"set_variable":{"name":"KC_W","value":1}},{"set_variable":{"name":"USC","value":1}},{"set_variable":{"name":"LKS","value":2}}],"to_after_key_up":[{"set_variable":{"name":"KC_W","value":0}},{"set_variable":{"name":"USC","value":0}}],"type":"basic"},</v>
      </c>
      <c r="N231" s="101" t="str">
        <f t="shared" si="156"/>
        <v/>
      </c>
      <c r="O231" s="101" t="str">
        <f t="shared" si="157"/>
        <v/>
      </c>
      <c r="P231" s="101" t="str">
        <f t="shared" si="158"/>
        <v/>
      </c>
      <c r="Q231" s="101" t="str">
        <f t="shared" si="159"/>
        <v/>
      </c>
      <c r="R231" s="101" t="str">
        <f t="shared" si="160"/>
        <v/>
      </c>
      <c r="S231" s="101" t="str">
        <f t="shared" si="161"/>
        <v/>
      </c>
      <c r="T231" s="101" t="str">
        <f t="shared" si="162"/>
        <v/>
      </c>
      <c r="U231" s="329"/>
      <c r="V231" s="107" t="str">
        <f t="shared" si="163"/>
        <v/>
      </c>
      <c r="W231" s="101" t="str">
        <f t="shared" si="164"/>
        <v/>
      </c>
      <c r="X231" s="101" t="str">
        <f t="shared" si="165"/>
        <v/>
      </c>
      <c r="Y231" s="108" t="str">
        <f>IF(AND($AT231&lt;&gt;"",$AB231=1),_xlfn.CONCAT(Y$3,PROPER(_xlfn.XLOOKUP($AZ231,入力キー,入力コード)),IF(OR($BK231="",$BK231=$BI231),_xlfn.CONCAT(Y$4,IF($AZ231=_xlfn.XLOOKUP($AZ231,仮想キートップ,入力キー),Y$7,Y$10),_xlfn.XLOOKUP($AZ231,仮想キートップ,入力コード),Y$13,$BI231,Y$14,_xlfn.XLOOKUP($AZ231,仮想キートップ,キー位置),Y$15,_xlfn.XLOOKUP($AZ231,仮想キートップ,キー位置),Y$17,IF($AZ231=_xlfn.XLOOKUP($AZ231,仮想キートップ,入力キー),Y$12,Y$11),_xlfn.XLOOKUP($AZ231,仮想キートップ,入力コード),Y$13,$BI231,Y$14,_xlfn.XLOOKUP($AZ231,仮想キートップ,キー位置),Y$16,_xlfn.XLOOKUP($AZ231,仮想キートップ,キー位置),IF(COUNTA($AT231:$AT$352)&gt;1,Y$17,Y$18)),_xlfn.CONCAT(Y$4,Y$6,IF($AZ231=_xlfn.XLOOKUP($AZ231,仮想キートップ,入力キー),Y$7,Y$10),_xlfn.XLOOKUP($AZ231,仮想キートップ,入力コード),Y$13,$BI231,Y$14,_xlfn.XLOOKUP($AZ231,仮想キートップ,キー位置),Y$15,_xlfn.XLOOKUP($AZ231,仮想キートップ,キー位置),Y$17,IF($AZ231=_xlfn.XLOOKUP($AZ231,仮想キートップ,入力キー),Y$8,Y$9),_xlfn.XLOOKUP($AZ231,仮想キートップ,入力コード),Y$13,$BI231,Y$14,_xlfn.XLOOKUP($AZ231,仮想キートップ,キー位置),Y$16,_xlfn.XLOOKUP($AZ231,仮想キートップ,キー位置),Y$17,Y$5,IF($AZ231=_xlfn.XLOOKUP($AZ231,仮想キートップ,入力キー),Y$7,Y$10),_xlfn.XLOOKUP($AZ231,仮想キートップ,入力コード),Y$13,$BK231,Y$14,_xlfn.XLOOKUP($AZ231,仮想キートップ,キー位置),Y$15,_xlfn.XLOOKUP($AZ231,仮想キートップ,キー位置),Y$17,IF($AZ231=_xlfn.XLOOKUP($AZ231,仮想キートップ,入力キー),Y$12,Y$11),_xlfn.XLOOKUP($AZ231,仮想キートップ,入力コード),Y$13,$BK231,Y$14,_xlfn.XLOOKUP($AZ231,仮想キートップ,キー位置),Y$16,_xlfn.XLOOKUP($AZ231,仮想キートップ,キー位置),IF(COUNTA($AT231:$AT$352)&gt;1,Y$17,Y$18)))),"")</f>
        <v/>
      </c>
      <c r="Z231" s="325"/>
      <c r="AB231" s="28">
        <f t="shared" si="131"/>
        <v>2</v>
      </c>
      <c r="AC231" s="27" t="str">
        <f t="shared" si="132"/>
        <v>A</v>
      </c>
      <c r="AD231" s="27">
        <f t="shared" si="133"/>
        <v>1</v>
      </c>
      <c r="AE231" s="27">
        <f t="shared" si="134"/>
        <v>0</v>
      </c>
      <c r="AF231" s="34">
        <f t="shared" si="135"/>
        <v>1064960</v>
      </c>
      <c r="AG231" s="203">
        <f t="shared" si="136"/>
        <v>1</v>
      </c>
      <c r="AH231" s="90"/>
      <c r="AI231" s="466" t="str">
        <f t="shared" si="137"/>
        <v/>
      </c>
      <c r="AJ231" s="57" t="str">
        <f t="shared" si="138"/>
        <v/>
      </c>
      <c r="AK231" s="58">
        <f t="shared" si="139"/>
        <v>0</v>
      </c>
      <c r="AL231" s="56" t="str">
        <f t="shared" si="140"/>
        <v/>
      </c>
      <c r="AM231" s="57" t="str">
        <f t="shared" si="141"/>
        <v/>
      </c>
      <c r="AN231" s="55">
        <f t="shared" si="142"/>
        <v>0</v>
      </c>
      <c r="AO231" s="466" t="str">
        <f t="shared" si="143"/>
        <v/>
      </c>
      <c r="AP231" s="57" t="str">
        <f t="shared" si="144"/>
        <v/>
      </c>
      <c r="AQ231" s="58">
        <f t="shared" si="145"/>
        <v>0</v>
      </c>
      <c r="AR231" s="90"/>
      <c r="AS231" s="131">
        <v>247</v>
      </c>
      <c r="AT231" s="2"/>
      <c r="AU231" s="389"/>
      <c r="AV231" s="389"/>
      <c r="AW231" s="13"/>
      <c r="AX231" s="4" t="s">
        <v>296</v>
      </c>
      <c r="AY231" s="16"/>
      <c r="AZ231" s="16" t="s">
        <v>25</v>
      </c>
      <c r="BA231" s="16" t="s">
        <v>19</v>
      </c>
      <c r="BB231" s="115"/>
      <c r="BC231" s="26" t="s">
        <v>463</v>
      </c>
      <c r="BD231" s="6"/>
      <c r="BE231" s="7"/>
      <c r="BF231" s="15"/>
      <c r="BG231" s="140" t="str">
        <f t="shared" si="146"/>
        <v>{"key_code":"k"},{"key_code":"y"},{"key_code":"o"}</v>
      </c>
      <c r="BH231" s="98"/>
      <c r="BI231" s="140" t="str">
        <f t="shared" si="147"/>
        <v>{"key_code":"k"},{"key_code":"y"},{"key_code":"o"}</v>
      </c>
      <c r="BJ231" s="370"/>
      <c r="BK231" s="371"/>
    </row>
    <row r="232" spans="1:63" ht="21">
      <c r="A232" s="328"/>
      <c r="B232" s="329"/>
      <c r="C232" s="338"/>
      <c r="D232" s="339"/>
      <c r="E232" s="334"/>
      <c r="F232" s="233" t="str">
        <f t="shared" si="148"/>
        <v/>
      </c>
      <c r="G232" s="101" t="str">
        <f t="shared" si="149"/>
        <v/>
      </c>
      <c r="H232" s="101" t="str">
        <f t="shared" si="150"/>
        <v/>
      </c>
      <c r="I232" s="101" t="str">
        <f t="shared" si="151"/>
        <v/>
      </c>
      <c r="J232" s="101" t="str">
        <f t="shared" si="152"/>
        <v/>
      </c>
      <c r="K232" s="101" t="str">
        <f t="shared" si="153"/>
        <v/>
      </c>
      <c r="L232" s="101" t="str">
        <f t="shared" si="154"/>
        <v>{"description":"に &amp; や → にゃ","conditions":[{"type":"variable_unless","name":"LKS","value":2},{"type":"variable_unless","name":"USC","value":0},{"type":"variable_unless","name":"KC_D","value":0},{"input_sources":[{"language":"ja"}],"type":"input_source_if"},{"input_sources":[{"input_mode_id":"Roman$"}],"type":"input_source_unless"}],"from":{"key_code":"h","modifiers":{"optional":["caps_lock"]}},"to":[{"key_code":"delete_or_backspace"},{"key_code":"n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KC_D","value":0},{"input_sources":[{"language":"ja"}],"type":"input_source_if"},{"input_sources":[{"input_mode_id":"Roman$"}],"type":"input_source_unless"}],"from":{"key_code":"h","modifiers":{"optional":["caps_lock"]}},"to":[{"key_code":"n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</v>
      </c>
      <c r="M232" s="101" t="str">
        <f t="shared" si="155"/>
        <v>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d","modifiers":{"optional":["caps_lock"]}},"to":[{"key_code":"delete_or_backspace"},{"key_code":"n"},{"key_code":"y"},{"key_code":"a"},{"set_variable":{"name":"KC_D","value":1}},{"set_variable":{"name":"USC","value":1}},{"set_variable":{"name":"LKS","value":2}}],"to_after_key_up":[{"set_variable":{"name":"KC_D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d","modifiers":{"optional":["caps_lock"]}},"to":[{"key_code":"n"},{"key_code":"y"},{"key_code":"a"},{"set_variable":{"name":"KC_D","value":1}},{"set_variable":{"name":"USC","value":1}},{"set_variable":{"name":"LKS","value":2}}],"to_after_key_up":[{"set_variable":{"name":"KC_D","value":0}},{"set_variable":{"name":"USC","value":0}}],"type":"basic"},</v>
      </c>
      <c r="N232" s="101" t="str">
        <f t="shared" si="156"/>
        <v/>
      </c>
      <c r="O232" s="101" t="str">
        <f t="shared" si="157"/>
        <v/>
      </c>
      <c r="P232" s="101" t="str">
        <f t="shared" si="158"/>
        <v/>
      </c>
      <c r="Q232" s="101" t="str">
        <f t="shared" si="159"/>
        <v/>
      </c>
      <c r="R232" s="101" t="str">
        <f t="shared" si="160"/>
        <v/>
      </c>
      <c r="S232" s="101" t="str">
        <f t="shared" si="161"/>
        <v/>
      </c>
      <c r="T232" s="101" t="str">
        <f t="shared" si="162"/>
        <v/>
      </c>
      <c r="U232" s="329"/>
      <c r="V232" s="107" t="str">
        <f t="shared" si="163"/>
        <v/>
      </c>
      <c r="W232" s="101" t="str">
        <f t="shared" si="164"/>
        <v/>
      </c>
      <c r="X232" s="101" t="str">
        <f t="shared" si="165"/>
        <v/>
      </c>
      <c r="Y232" s="108" t="str">
        <f>IF(AND($AT232&lt;&gt;"",$AB232=1),_xlfn.CONCAT(Y$3,PROPER(_xlfn.XLOOKUP($AZ232,入力キー,入力コード)),IF(OR($BK232="",$BK232=$BI232),_xlfn.CONCAT(Y$4,IF($AZ232=_xlfn.XLOOKUP($AZ232,仮想キートップ,入力キー),Y$7,Y$10),_xlfn.XLOOKUP($AZ232,仮想キートップ,入力コード),Y$13,$BI232,Y$14,_xlfn.XLOOKUP($AZ232,仮想キートップ,キー位置),Y$15,_xlfn.XLOOKUP($AZ232,仮想キートップ,キー位置),Y$17,IF($AZ232=_xlfn.XLOOKUP($AZ232,仮想キートップ,入力キー),Y$12,Y$11),_xlfn.XLOOKUP($AZ232,仮想キートップ,入力コード),Y$13,$BI232,Y$14,_xlfn.XLOOKUP($AZ232,仮想キートップ,キー位置),Y$16,_xlfn.XLOOKUP($AZ232,仮想キートップ,キー位置),IF(COUNTA($AT232:$AT$352)&gt;1,Y$17,Y$18)),_xlfn.CONCAT(Y$4,Y$6,IF($AZ232=_xlfn.XLOOKUP($AZ232,仮想キートップ,入力キー),Y$7,Y$10),_xlfn.XLOOKUP($AZ232,仮想キートップ,入力コード),Y$13,$BI232,Y$14,_xlfn.XLOOKUP($AZ232,仮想キートップ,キー位置),Y$15,_xlfn.XLOOKUP($AZ232,仮想キートップ,キー位置),Y$17,IF($AZ232=_xlfn.XLOOKUP($AZ232,仮想キートップ,入力キー),Y$8,Y$9),_xlfn.XLOOKUP($AZ232,仮想キートップ,入力コード),Y$13,$BI232,Y$14,_xlfn.XLOOKUP($AZ232,仮想キートップ,キー位置),Y$16,_xlfn.XLOOKUP($AZ232,仮想キートップ,キー位置),Y$17,Y$5,IF($AZ232=_xlfn.XLOOKUP($AZ232,仮想キートップ,入力キー),Y$7,Y$10),_xlfn.XLOOKUP($AZ232,仮想キートップ,入力コード),Y$13,$BK232,Y$14,_xlfn.XLOOKUP($AZ232,仮想キートップ,キー位置),Y$15,_xlfn.XLOOKUP($AZ232,仮想キートップ,キー位置),Y$17,IF($AZ232=_xlfn.XLOOKUP($AZ232,仮想キートップ,入力キー),Y$12,Y$11),_xlfn.XLOOKUP($AZ232,仮想キートップ,入力コード),Y$13,$BK232,Y$14,_xlfn.XLOOKUP($AZ232,仮想キートップ,キー位置),Y$16,_xlfn.XLOOKUP($AZ232,仮想キートップ,キー位置),IF(COUNTA($AT232:$AT$352)&gt;1,Y$17,Y$18)))),"")</f>
        <v/>
      </c>
      <c r="Z232" s="325"/>
      <c r="AB232" s="28">
        <f t="shared" si="131"/>
        <v>2</v>
      </c>
      <c r="AC232" s="27" t="str">
        <f t="shared" si="132"/>
        <v>A</v>
      </c>
      <c r="AD232" s="27">
        <f t="shared" si="133"/>
        <v>1</v>
      </c>
      <c r="AE232" s="27">
        <f t="shared" si="134"/>
        <v>0</v>
      </c>
      <c r="AF232" s="34">
        <f t="shared" si="135"/>
        <v>1207959552</v>
      </c>
      <c r="AG232" s="203">
        <f t="shared" si="136"/>
        <v>1</v>
      </c>
      <c r="AH232" s="90"/>
      <c r="AI232" s="466" t="str">
        <f t="shared" si="137"/>
        <v/>
      </c>
      <c r="AJ232" s="57" t="str">
        <f t="shared" si="138"/>
        <v/>
      </c>
      <c r="AK232" s="58">
        <f t="shared" si="139"/>
        <v>0</v>
      </c>
      <c r="AL232" s="56" t="str">
        <f t="shared" si="140"/>
        <v/>
      </c>
      <c r="AM232" s="57" t="str">
        <f t="shared" si="141"/>
        <v/>
      </c>
      <c r="AN232" s="55">
        <f t="shared" si="142"/>
        <v>0</v>
      </c>
      <c r="AO232" s="466" t="str">
        <f t="shared" si="143"/>
        <v/>
      </c>
      <c r="AP232" s="57" t="str">
        <f t="shared" si="144"/>
        <v/>
      </c>
      <c r="AQ232" s="58">
        <f t="shared" si="145"/>
        <v>0</v>
      </c>
      <c r="AR232" s="90"/>
      <c r="AS232" s="131">
        <v>248</v>
      </c>
      <c r="AT232" s="2"/>
      <c r="AU232" s="389"/>
      <c r="AV232" s="389"/>
      <c r="AW232" s="13"/>
      <c r="AX232" s="4" t="s">
        <v>296</v>
      </c>
      <c r="AY232" s="16"/>
      <c r="AZ232" s="16" t="s">
        <v>46</v>
      </c>
      <c r="BA232" s="16" t="s">
        <v>50</v>
      </c>
      <c r="BB232" s="115"/>
      <c r="BC232" s="26" t="s">
        <v>464</v>
      </c>
      <c r="BD232" s="6"/>
      <c r="BE232" s="7"/>
      <c r="BF232" s="15"/>
      <c r="BG232" s="140" t="str">
        <f t="shared" si="146"/>
        <v>{"key_code":"n"},{"key_code":"y"},{"key_code":"a"}</v>
      </c>
      <c r="BH232" s="98"/>
      <c r="BI232" s="140" t="str">
        <f t="shared" si="147"/>
        <v>{"key_code":"n"},{"key_code":"y"},{"key_code":"a"}</v>
      </c>
      <c r="BJ232" s="370"/>
      <c r="BK232" s="371"/>
    </row>
    <row r="233" spans="1:63" ht="21">
      <c r="A233" s="328"/>
      <c r="B233" s="329"/>
      <c r="C233" s="338"/>
      <c r="D233" s="339"/>
      <c r="E233" s="334"/>
      <c r="F233" s="233" t="str">
        <f t="shared" si="148"/>
        <v/>
      </c>
      <c r="G233" s="101" t="str">
        <f t="shared" si="149"/>
        <v/>
      </c>
      <c r="H233" s="101" t="str">
        <f t="shared" si="150"/>
        <v/>
      </c>
      <c r="I233" s="101" t="str">
        <f t="shared" si="151"/>
        <v/>
      </c>
      <c r="J233" s="101" t="str">
        <f t="shared" si="152"/>
        <v/>
      </c>
      <c r="K233" s="101" t="str">
        <f t="shared" si="153"/>
        <v/>
      </c>
      <c r="L233" s="101" t="str">
        <f t="shared" si="154"/>
        <v>{"description":"に &amp; ゆ → にゅ","conditions":[{"type":"variable_unless","name":"LKS","value":2},{"type":"variable_unless","name":"USC","value":0},{"type":"variable_unless","name":"KC_D","value":0},{"input_sources":[{"language":"ja"}],"type":"input_source_if"},{"input_sources":[{"input_mode_id":"Roman$"}],"type":"input_source_unless"}],"from":{"key_code":"p","modifiers":{"optional":["caps_lock"]}},"to":[{"key_code":"delete_or_backspace"},{"key_code":"n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KC_D","value":0},{"input_sources":[{"language":"ja"}],"type":"input_source_if"},{"input_sources":[{"input_mode_id":"Roman$"}],"type":"input_source_unless"}],"from":{"key_code":"p","modifiers":{"optional":["caps_lock"]}},"to":[{"key_code":"n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</v>
      </c>
      <c r="M233" s="101" t="str">
        <f t="shared" si="155"/>
        <v>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d","modifiers":{"optional":["caps_lock"]}},"to":[{"key_code":"delete_or_backspace"},{"key_code":"n"},{"key_code":"y"},{"key_code":"u"},{"set_variable":{"name":"KC_D","value":1}},{"set_variable":{"name":"USC","value":1}},{"set_variable":{"name":"LKS","value":2}}],"to_after_key_up":[{"set_variable":{"name":"KC_D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d","modifiers":{"optional":["caps_lock"]}},"to":[{"key_code":"n"},{"key_code":"y"},{"key_code":"u"},{"set_variable":{"name":"KC_D","value":1}},{"set_variable":{"name":"USC","value":1}},{"set_variable":{"name":"LKS","value":2}}],"to_after_key_up":[{"set_variable":{"name":"KC_D","value":0}},{"set_variable":{"name":"USC","value":0}}],"type":"basic"},</v>
      </c>
      <c r="N233" s="101" t="str">
        <f t="shared" si="156"/>
        <v/>
      </c>
      <c r="O233" s="101" t="str">
        <f t="shared" si="157"/>
        <v/>
      </c>
      <c r="P233" s="101" t="str">
        <f t="shared" si="158"/>
        <v/>
      </c>
      <c r="Q233" s="101" t="str">
        <f t="shared" si="159"/>
        <v/>
      </c>
      <c r="R233" s="101" t="str">
        <f t="shared" si="160"/>
        <v/>
      </c>
      <c r="S233" s="101" t="str">
        <f t="shared" si="161"/>
        <v/>
      </c>
      <c r="T233" s="101" t="str">
        <f t="shared" si="162"/>
        <v/>
      </c>
      <c r="U233" s="329"/>
      <c r="V233" s="107" t="str">
        <f t="shared" si="163"/>
        <v/>
      </c>
      <c r="W233" s="101" t="str">
        <f t="shared" si="164"/>
        <v/>
      </c>
      <c r="X233" s="101" t="str">
        <f t="shared" si="165"/>
        <v/>
      </c>
      <c r="Y233" s="108" t="str">
        <f>IF(AND($AT233&lt;&gt;"",$AB233=1),_xlfn.CONCAT(Y$3,PROPER(_xlfn.XLOOKUP($AZ233,入力キー,入力コード)),IF(OR($BK233="",$BK233=$BI233),_xlfn.CONCAT(Y$4,IF($AZ233=_xlfn.XLOOKUP($AZ233,仮想キートップ,入力キー),Y$7,Y$10),_xlfn.XLOOKUP($AZ233,仮想キートップ,入力コード),Y$13,$BI233,Y$14,_xlfn.XLOOKUP($AZ233,仮想キートップ,キー位置),Y$15,_xlfn.XLOOKUP($AZ233,仮想キートップ,キー位置),Y$17,IF($AZ233=_xlfn.XLOOKUP($AZ233,仮想キートップ,入力キー),Y$12,Y$11),_xlfn.XLOOKUP($AZ233,仮想キートップ,入力コード),Y$13,$BI233,Y$14,_xlfn.XLOOKUP($AZ233,仮想キートップ,キー位置),Y$16,_xlfn.XLOOKUP($AZ233,仮想キートップ,キー位置),IF(COUNTA($AT233:$AT$352)&gt;1,Y$17,Y$18)),_xlfn.CONCAT(Y$4,Y$6,IF($AZ233=_xlfn.XLOOKUP($AZ233,仮想キートップ,入力キー),Y$7,Y$10),_xlfn.XLOOKUP($AZ233,仮想キートップ,入力コード),Y$13,$BI233,Y$14,_xlfn.XLOOKUP($AZ233,仮想キートップ,キー位置),Y$15,_xlfn.XLOOKUP($AZ233,仮想キートップ,キー位置),Y$17,IF($AZ233=_xlfn.XLOOKUP($AZ233,仮想キートップ,入力キー),Y$8,Y$9),_xlfn.XLOOKUP($AZ233,仮想キートップ,入力コード),Y$13,$BI233,Y$14,_xlfn.XLOOKUP($AZ233,仮想キートップ,キー位置),Y$16,_xlfn.XLOOKUP($AZ233,仮想キートップ,キー位置),Y$17,Y$5,IF($AZ233=_xlfn.XLOOKUP($AZ233,仮想キートップ,入力キー),Y$7,Y$10),_xlfn.XLOOKUP($AZ233,仮想キートップ,入力コード),Y$13,$BK233,Y$14,_xlfn.XLOOKUP($AZ233,仮想キートップ,キー位置),Y$15,_xlfn.XLOOKUP($AZ233,仮想キートップ,キー位置),Y$17,IF($AZ233=_xlfn.XLOOKUP($AZ233,仮想キートップ,入力キー),Y$12,Y$11),_xlfn.XLOOKUP($AZ233,仮想キートップ,入力コード),Y$13,$BK233,Y$14,_xlfn.XLOOKUP($AZ233,仮想キートップ,キー位置),Y$16,_xlfn.XLOOKUP($AZ233,仮想キートップ,キー位置),IF(COUNTA($AT233:$AT$352)&gt;1,Y$17,Y$18)))),"")</f>
        <v/>
      </c>
      <c r="Z233" s="325"/>
      <c r="AB233" s="28">
        <f t="shared" si="131"/>
        <v>2</v>
      </c>
      <c r="AC233" s="27" t="str">
        <f t="shared" si="132"/>
        <v>A</v>
      </c>
      <c r="AD233" s="27">
        <f t="shared" si="133"/>
        <v>1</v>
      </c>
      <c r="AE233" s="27">
        <f t="shared" si="134"/>
        <v>0</v>
      </c>
      <c r="AF233" s="34">
        <f t="shared" si="135"/>
        <v>138412032</v>
      </c>
      <c r="AG233" s="203">
        <f t="shared" si="136"/>
        <v>1</v>
      </c>
      <c r="AH233" s="90"/>
      <c r="AI233" s="466" t="str">
        <f t="shared" si="137"/>
        <v/>
      </c>
      <c r="AJ233" s="57" t="str">
        <f t="shared" si="138"/>
        <v/>
      </c>
      <c r="AK233" s="58">
        <f t="shared" si="139"/>
        <v>0</v>
      </c>
      <c r="AL233" s="56" t="str">
        <f t="shared" si="140"/>
        <v/>
      </c>
      <c r="AM233" s="57" t="str">
        <f t="shared" si="141"/>
        <v/>
      </c>
      <c r="AN233" s="55">
        <f t="shared" si="142"/>
        <v>0</v>
      </c>
      <c r="AO233" s="466" t="str">
        <f t="shared" si="143"/>
        <v/>
      </c>
      <c r="AP233" s="57" t="str">
        <f t="shared" si="144"/>
        <v/>
      </c>
      <c r="AQ233" s="58">
        <f t="shared" si="145"/>
        <v>0</v>
      </c>
      <c r="AR233" s="90"/>
      <c r="AS233" s="131">
        <v>249</v>
      </c>
      <c r="AT233" s="2"/>
      <c r="AU233" s="389"/>
      <c r="AV233" s="389"/>
      <c r="AW233" s="13"/>
      <c r="AX233" s="4" t="s">
        <v>296</v>
      </c>
      <c r="AY233" s="16"/>
      <c r="AZ233" s="16" t="s">
        <v>46</v>
      </c>
      <c r="BA233" s="16" t="s">
        <v>21</v>
      </c>
      <c r="BB233" s="115"/>
      <c r="BC233" s="26" t="s">
        <v>465</v>
      </c>
      <c r="BD233" s="6"/>
      <c r="BE233" s="7"/>
      <c r="BF233" s="15"/>
      <c r="BG233" s="140" t="str">
        <f t="shared" si="146"/>
        <v>{"key_code":"n"},{"key_code":"y"},{"key_code":"u"}</v>
      </c>
      <c r="BH233" s="98"/>
      <c r="BI233" s="140" t="str">
        <f t="shared" si="147"/>
        <v>{"key_code":"n"},{"key_code":"y"},{"key_code":"u"}</v>
      </c>
      <c r="BJ233" s="370"/>
      <c r="BK233" s="371"/>
    </row>
    <row r="234" spans="1:63" ht="21">
      <c r="A234" s="328"/>
      <c r="B234" s="329"/>
      <c r="C234" s="338"/>
      <c r="D234" s="339"/>
      <c r="E234" s="334"/>
      <c r="F234" s="233" t="str">
        <f t="shared" si="148"/>
        <v/>
      </c>
      <c r="G234" s="101" t="str">
        <f t="shared" si="149"/>
        <v/>
      </c>
      <c r="H234" s="101" t="str">
        <f t="shared" si="150"/>
        <v/>
      </c>
      <c r="I234" s="101" t="str">
        <f t="shared" si="151"/>
        <v/>
      </c>
      <c r="J234" s="101" t="str">
        <f t="shared" si="152"/>
        <v/>
      </c>
      <c r="K234" s="101" t="str">
        <f t="shared" si="153"/>
        <v/>
      </c>
      <c r="L234" s="101" t="str">
        <f t="shared" si="154"/>
        <v>{"description":"に &amp; よ → にょ","conditions":[{"type":"variable_unless","name":"LKS","value":2},{"type":"variable_unless","name":"USC","value":0},{"type":"variable_unless","name":"KC_D","value":0},{"input_sources":[{"language":"ja"}],"type":"input_source_if"},{"input_sources":[{"input_mode_id":"Roman$"}],"type":"input_source_unless"}],"from":{"key_code":"i","modifiers":{"optional":["caps_lock"]}},"to":[{"key_code":"delete_or_backspace"},{"key_code":"n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{"conditions":[{"type":"variable_unless","name":"KC_D","value":0},{"input_sources":[{"language":"ja"}],"type":"input_source_if"},{"input_sources":[{"input_mode_id":"Roman$"}],"type":"input_source_unless"}],"from":{"key_code":"i","modifiers":{"optional":["caps_lock"]}},"to":[{"key_code":"n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</v>
      </c>
      <c r="M234" s="101" t="str">
        <f t="shared" si="155"/>
        <v>{"conditions":[{"type":"variable_unless","name":"LKS","value":2},{"type":"variable_unless","name":"USC","value":0},{"type":"variable_unless","name":"KC_I","value":0},{"input_sources":[{"language":"ja"}],"type":"input_source_if"},{"input_sources":[{"input_mode_id":"Roman$"}],"type":"input_source_unless"}],"from":{"key_code":"d","modifiers":{"optional":["caps_lock"]}},"to":[{"key_code":"delete_or_backspace"},{"key_code":"n"},{"key_code":"y"},{"key_code":"o"},{"set_variable":{"name":"KC_D","value":1}},{"set_variable":{"name":"USC","value":1}},{"set_variable":{"name":"LKS","value":2}}],"to_after_key_up":[{"set_variable":{"name":"KC_D","value":0}},{"set_variable":{"name":"USC","value":0}}],"type":"basic"},{"conditions":[{"type":"variable_unless","name":"KC_I","value":0},{"input_sources":[{"language":"ja"}],"type":"input_source_if"},{"input_sources":[{"input_mode_id":"Roman$"}],"type":"input_source_unless"}],"from":{"key_code":"d","modifiers":{"optional":["caps_lock"]}},"to":[{"key_code":"n"},{"key_code":"y"},{"key_code":"o"},{"set_variable":{"name":"KC_D","value":1}},{"set_variable":{"name":"USC","value":1}},{"set_variable":{"name":"LKS","value":2}}],"to_after_key_up":[{"set_variable":{"name":"KC_D","value":0}},{"set_variable":{"name":"USC","value":0}}],"type":"basic"},</v>
      </c>
      <c r="N234" s="101" t="str">
        <f t="shared" si="156"/>
        <v/>
      </c>
      <c r="O234" s="101" t="str">
        <f t="shared" si="157"/>
        <v/>
      </c>
      <c r="P234" s="101" t="str">
        <f t="shared" si="158"/>
        <v/>
      </c>
      <c r="Q234" s="101" t="str">
        <f t="shared" si="159"/>
        <v/>
      </c>
      <c r="R234" s="101" t="str">
        <f t="shared" si="160"/>
        <v/>
      </c>
      <c r="S234" s="101" t="str">
        <f t="shared" si="161"/>
        <v/>
      </c>
      <c r="T234" s="101" t="str">
        <f t="shared" si="162"/>
        <v/>
      </c>
      <c r="U234" s="329"/>
      <c r="V234" s="107" t="str">
        <f t="shared" si="163"/>
        <v/>
      </c>
      <c r="W234" s="101" t="str">
        <f t="shared" si="164"/>
        <v/>
      </c>
      <c r="X234" s="101" t="str">
        <f t="shared" si="165"/>
        <v/>
      </c>
      <c r="Y234" s="108" t="str">
        <f>IF(AND($AT234&lt;&gt;"",$AB234=1),_xlfn.CONCAT(Y$3,PROPER(_xlfn.XLOOKUP($AZ234,入力キー,入力コード)),IF(OR($BK234="",$BK234=$BI234),_xlfn.CONCAT(Y$4,IF($AZ234=_xlfn.XLOOKUP($AZ234,仮想キートップ,入力キー),Y$7,Y$10),_xlfn.XLOOKUP($AZ234,仮想キートップ,入力コード),Y$13,$BI234,Y$14,_xlfn.XLOOKUP($AZ234,仮想キートップ,キー位置),Y$15,_xlfn.XLOOKUP($AZ234,仮想キートップ,キー位置),Y$17,IF($AZ234=_xlfn.XLOOKUP($AZ234,仮想キートップ,入力キー),Y$12,Y$11),_xlfn.XLOOKUP($AZ234,仮想キートップ,入力コード),Y$13,$BI234,Y$14,_xlfn.XLOOKUP($AZ234,仮想キートップ,キー位置),Y$16,_xlfn.XLOOKUP($AZ234,仮想キートップ,キー位置),IF(COUNTA($AT234:$AT$352)&gt;1,Y$17,Y$18)),_xlfn.CONCAT(Y$4,Y$6,IF($AZ234=_xlfn.XLOOKUP($AZ234,仮想キートップ,入力キー),Y$7,Y$10),_xlfn.XLOOKUP($AZ234,仮想キートップ,入力コード),Y$13,$BI234,Y$14,_xlfn.XLOOKUP($AZ234,仮想キートップ,キー位置),Y$15,_xlfn.XLOOKUP($AZ234,仮想キートップ,キー位置),Y$17,IF($AZ234=_xlfn.XLOOKUP($AZ234,仮想キートップ,入力キー),Y$8,Y$9),_xlfn.XLOOKUP($AZ234,仮想キートップ,入力コード),Y$13,$BI234,Y$14,_xlfn.XLOOKUP($AZ234,仮想キートップ,キー位置),Y$16,_xlfn.XLOOKUP($AZ234,仮想キートップ,キー位置),Y$17,Y$5,IF($AZ234=_xlfn.XLOOKUP($AZ234,仮想キートップ,入力キー),Y$7,Y$10),_xlfn.XLOOKUP($AZ234,仮想キートップ,入力コード),Y$13,$BK234,Y$14,_xlfn.XLOOKUP($AZ234,仮想キートップ,キー位置),Y$15,_xlfn.XLOOKUP($AZ234,仮想キートップ,キー位置),Y$17,IF($AZ234=_xlfn.XLOOKUP($AZ234,仮想キートップ,入力キー),Y$12,Y$11),_xlfn.XLOOKUP($AZ234,仮想キートップ,入力コード),Y$13,$BK234,Y$14,_xlfn.XLOOKUP($AZ234,仮想キートップ,キー位置),Y$16,_xlfn.XLOOKUP($AZ234,仮想キートップ,キー位置),IF(COUNTA($AT234:$AT$352)&gt;1,Y$17,Y$18)))),"")</f>
        <v/>
      </c>
      <c r="Z234" s="325"/>
      <c r="AB234" s="28">
        <f t="shared" si="131"/>
        <v>2</v>
      </c>
      <c r="AC234" s="27" t="str">
        <f t="shared" si="132"/>
        <v>A</v>
      </c>
      <c r="AD234" s="27">
        <f t="shared" si="133"/>
        <v>1</v>
      </c>
      <c r="AE234" s="27">
        <f t="shared" si="134"/>
        <v>0</v>
      </c>
      <c r="AF234" s="34">
        <f t="shared" si="135"/>
        <v>135266304</v>
      </c>
      <c r="AG234" s="203">
        <f t="shared" si="136"/>
        <v>1</v>
      </c>
      <c r="AH234" s="90"/>
      <c r="AI234" s="466" t="str">
        <f t="shared" si="137"/>
        <v/>
      </c>
      <c r="AJ234" s="57" t="str">
        <f t="shared" si="138"/>
        <v/>
      </c>
      <c r="AK234" s="58">
        <f t="shared" si="139"/>
        <v>0</v>
      </c>
      <c r="AL234" s="56" t="str">
        <f t="shared" si="140"/>
        <v/>
      </c>
      <c r="AM234" s="57" t="str">
        <f t="shared" si="141"/>
        <v/>
      </c>
      <c r="AN234" s="55">
        <f t="shared" si="142"/>
        <v>0</v>
      </c>
      <c r="AO234" s="466" t="str">
        <f t="shared" si="143"/>
        <v/>
      </c>
      <c r="AP234" s="57" t="str">
        <f t="shared" si="144"/>
        <v/>
      </c>
      <c r="AQ234" s="58">
        <f t="shared" si="145"/>
        <v>0</v>
      </c>
      <c r="AR234" s="90"/>
      <c r="AS234" s="131">
        <v>250</v>
      </c>
      <c r="AT234" s="2"/>
      <c r="AU234" s="389"/>
      <c r="AV234" s="389"/>
      <c r="AW234" s="13"/>
      <c r="AX234" s="4" t="s">
        <v>296</v>
      </c>
      <c r="AY234" s="16"/>
      <c r="AZ234" s="16" t="s">
        <v>46</v>
      </c>
      <c r="BA234" s="16" t="s">
        <v>19</v>
      </c>
      <c r="BB234" s="115"/>
      <c r="BC234" s="26" t="s">
        <v>466</v>
      </c>
      <c r="BD234" s="6"/>
      <c r="BE234" s="7"/>
      <c r="BF234" s="15"/>
      <c r="BG234" s="140" t="str">
        <f t="shared" si="146"/>
        <v>{"key_code":"n"},{"key_code":"y"},{"key_code":"o"}</v>
      </c>
      <c r="BH234" s="98"/>
      <c r="BI234" s="140" t="str">
        <f t="shared" si="147"/>
        <v>{"key_code":"n"},{"key_code":"y"},{"key_code":"o"}</v>
      </c>
      <c r="BJ234" s="370"/>
      <c r="BK234" s="371"/>
    </row>
    <row r="235" spans="1:63" ht="21">
      <c r="A235" s="328"/>
      <c r="B235" s="329"/>
      <c r="C235" s="338"/>
      <c r="D235" s="339"/>
      <c r="E235" s="334"/>
      <c r="F235" s="233" t="str">
        <f t="shared" si="148"/>
        <v/>
      </c>
      <c r="G235" s="101" t="str">
        <f t="shared" si="149"/>
        <v/>
      </c>
      <c r="H235" s="101" t="str">
        <f t="shared" si="150"/>
        <v/>
      </c>
      <c r="I235" s="101" t="str">
        <f t="shared" si="151"/>
        <v/>
      </c>
      <c r="J235" s="101" t="str">
        <f t="shared" si="152"/>
        <v/>
      </c>
      <c r="K235" s="101" t="str">
        <f t="shared" si="153"/>
        <v/>
      </c>
      <c r="L235" s="101" t="str">
        <f t="shared" si="154"/>
        <v>{"description":"ち &amp; や → ちゃ","conditions":[{"type":"variable_unless","name":"LKS","value":2},{"type":"variable_unless","name":"USC","value":0},{"type":"variable_unless","name":"KC_G","value":0},{"input_sources":[{"language":"ja"}],"type":"input_source_if"},{"input_sources":[{"input_mode_id":"Roman$"}],"type":"input_source_unless"}],"from":{"key_code":"h","modifiers":{"optional":["caps_lock"]}},"to":[{"key_code":"delete_or_backspace"},{"key_code":"t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KC_G","value":0},{"input_sources":[{"language":"ja"}],"type":"input_source_if"},{"input_sources":[{"input_mode_id":"Roman$"}],"type":"input_source_unless"}],"from":{"key_code":"h","modifiers":{"optional":["caps_lock"]}},"to":[{"key_code":"t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</v>
      </c>
      <c r="M235" s="101" t="str">
        <f t="shared" si="155"/>
        <v>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g","modifiers":{"optional":["caps_lock"]}},"to":[{"key_code":"delete_or_backspace"},{"key_code":"t"},{"key_code":"y"},{"key_code":"a"},{"set_variable":{"name":"KC_G","value":1}},{"set_variable":{"name":"USC","value":1}},{"set_variable":{"name":"LKS","value":2}}],"to_after_key_up":[{"set_variable":{"name":"KC_G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g","modifiers":{"optional":["caps_lock"]}},"to":[{"key_code":"t"},{"key_code":"y"},{"key_code":"a"},{"set_variable":{"name":"KC_G","value":1}},{"set_variable":{"name":"USC","value":1}},{"set_variable":{"name":"LKS","value":2}}],"to_after_key_up":[{"set_variable":{"name":"KC_G","value":0}},{"set_variable":{"name":"USC","value":0}}],"type":"basic"},</v>
      </c>
      <c r="N235" s="101" t="str">
        <f t="shared" si="156"/>
        <v/>
      </c>
      <c r="O235" s="101" t="str">
        <f t="shared" si="157"/>
        <v/>
      </c>
      <c r="P235" s="101" t="str">
        <f t="shared" si="158"/>
        <v/>
      </c>
      <c r="Q235" s="101" t="str">
        <f t="shared" si="159"/>
        <v/>
      </c>
      <c r="R235" s="101" t="str">
        <f t="shared" si="160"/>
        <v/>
      </c>
      <c r="S235" s="101" t="str">
        <f t="shared" si="161"/>
        <v/>
      </c>
      <c r="T235" s="101" t="str">
        <f t="shared" si="162"/>
        <v/>
      </c>
      <c r="U235" s="329"/>
      <c r="V235" s="107" t="str">
        <f t="shared" si="163"/>
        <v/>
      </c>
      <c r="W235" s="101" t="str">
        <f t="shared" si="164"/>
        <v/>
      </c>
      <c r="X235" s="101" t="str">
        <f t="shared" si="165"/>
        <v/>
      </c>
      <c r="Y235" s="108" t="str">
        <f>IF(AND($AT235&lt;&gt;"",$AB235=1),_xlfn.CONCAT(Y$3,PROPER(_xlfn.XLOOKUP($AZ235,入力キー,入力コード)),IF(OR($BK235="",$BK235=$BI235),_xlfn.CONCAT(Y$4,IF($AZ235=_xlfn.XLOOKUP($AZ235,仮想キートップ,入力キー),Y$7,Y$10),_xlfn.XLOOKUP($AZ235,仮想キートップ,入力コード),Y$13,$BI235,Y$14,_xlfn.XLOOKUP($AZ235,仮想キートップ,キー位置),Y$15,_xlfn.XLOOKUP($AZ235,仮想キートップ,キー位置),Y$17,IF($AZ235=_xlfn.XLOOKUP($AZ235,仮想キートップ,入力キー),Y$12,Y$11),_xlfn.XLOOKUP($AZ235,仮想キートップ,入力コード),Y$13,$BI235,Y$14,_xlfn.XLOOKUP($AZ235,仮想キートップ,キー位置),Y$16,_xlfn.XLOOKUP($AZ235,仮想キートップ,キー位置),IF(COUNTA($AT235:$AT$352)&gt;1,Y$17,Y$18)),_xlfn.CONCAT(Y$4,Y$6,IF($AZ235=_xlfn.XLOOKUP($AZ235,仮想キートップ,入力キー),Y$7,Y$10),_xlfn.XLOOKUP($AZ235,仮想キートップ,入力コード),Y$13,$BI235,Y$14,_xlfn.XLOOKUP($AZ235,仮想キートップ,キー位置),Y$15,_xlfn.XLOOKUP($AZ235,仮想キートップ,キー位置),Y$17,IF($AZ235=_xlfn.XLOOKUP($AZ235,仮想キートップ,入力キー),Y$8,Y$9),_xlfn.XLOOKUP($AZ235,仮想キートップ,入力コード),Y$13,$BI235,Y$14,_xlfn.XLOOKUP($AZ235,仮想キートップ,キー位置),Y$16,_xlfn.XLOOKUP($AZ235,仮想キートップ,キー位置),Y$17,Y$5,IF($AZ235=_xlfn.XLOOKUP($AZ235,仮想キートップ,入力キー),Y$7,Y$10),_xlfn.XLOOKUP($AZ235,仮想キートップ,入力コード),Y$13,$BK235,Y$14,_xlfn.XLOOKUP($AZ235,仮想キートップ,キー位置),Y$15,_xlfn.XLOOKUP($AZ235,仮想キートップ,キー位置),Y$17,IF($AZ235=_xlfn.XLOOKUP($AZ235,仮想キートップ,入力キー),Y$12,Y$11),_xlfn.XLOOKUP($AZ235,仮想キートップ,入力コード),Y$13,$BK235,Y$14,_xlfn.XLOOKUP($AZ235,仮想キートップ,キー位置),Y$16,_xlfn.XLOOKUP($AZ235,仮想キートップ,キー位置),IF(COUNTA($AT235:$AT$352)&gt;1,Y$17,Y$18)))),"")</f>
        <v/>
      </c>
      <c r="Z235" s="325"/>
      <c r="AB235" s="28">
        <f t="shared" si="131"/>
        <v>2</v>
      </c>
      <c r="AC235" s="27" t="str">
        <f t="shared" si="132"/>
        <v>A</v>
      </c>
      <c r="AD235" s="27">
        <f t="shared" si="133"/>
        <v>1</v>
      </c>
      <c r="AE235" s="27">
        <f t="shared" si="134"/>
        <v>0</v>
      </c>
      <c r="AF235" s="34">
        <f t="shared" si="135"/>
        <v>1610612736</v>
      </c>
      <c r="AG235" s="203">
        <f t="shared" si="136"/>
        <v>1</v>
      </c>
      <c r="AH235" s="90"/>
      <c r="AI235" s="466" t="str">
        <f t="shared" si="137"/>
        <v/>
      </c>
      <c r="AJ235" s="57" t="str">
        <f t="shared" si="138"/>
        <v/>
      </c>
      <c r="AK235" s="58">
        <f t="shared" si="139"/>
        <v>0</v>
      </c>
      <c r="AL235" s="56" t="str">
        <f t="shared" si="140"/>
        <v/>
      </c>
      <c r="AM235" s="57" t="str">
        <f t="shared" si="141"/>
        <v/>
      </c>
      <c r="AN235" s="55">
        <f t="shared" si="142"/>
        <v>0</v>
      </c>
      <c r="AO235" s="466" t="str">
        <f t="shared" si="143"/>
        <v/>
      </c>
      <c r="AP235" s="57" t="str">
        <f t="shared" si="144"/>
        <v/>
      </c>
      <c r="AQ235" s="58">
        <f t="shared" si="145"/>
        <v>0</v>
      </c>
      <c r="AR235" s="90"/>
      <c r="AS235" s="131">
        <v>251</v>
      </c>
      <c r="AT235" s="2"/>
      <c r="AU235" s="389"/>
      <c r="AV235" s="389"/>
      <c r="AW235" s="13"/>
      <c r="AX235" s="4" t="s">
        <v>296</v>
      </c>
      <c r="AY235" s="16"/>
      <c r="AZ235" s="16" t="s">
        <v>49</v>
      </c>
      <c r="BA235" s="16" t="s">
        <v>50</v>
      </c>
      <c r="BB235" s="115"/>
      <c r="BC235" s="26" t="s">
        <v>467</v>
      </c>
      <c r="BD235" s="6"/>
      <c r="BE235" s="7"/>
      <c r="BF235" s="15"/>
      <c r="BG235" s="140" t="str">
        <f t="shared" si="146"/>
        <v>{"key_code":"t"},{"key_code":"y"},{"key_code":"a"}</v>
      </c>
      <c r="BH235" s="98"/>
      <c r="BI235" s="140" t="str">
        <f t="shared" si="147"/>
        <v>{"key_code":"t"},{"key_code":"y"},{"key_code":"a"}</v>
      </c>
      <c r="BJ235" s="370"/>
      <c r="BK235" s="371"/>
    </row>
    <row r="236" spans="1:63" ht="21">
      <c r="A236" s="328"/>
      <c r="B236" s="329"/>
      <c r="C236" s="338"/>
      <c r="D236" s="339"/>
      <c r="E236" s="334"/>
      <c r="F236" s="233" t="str">
        <f t="shared" si="148"/>
        <v/>
      </c>
      <c r="G236" s="101" t="str">
        <f t="shared" si="149"/>
        <v/>
      </c>
      <c r="H236" s="101" t="str">
        <f t="shared" si="150"/>
        <v/>
      </c>
      <c r="I236" s="101" t="str">
        <f t="shared" si="151"/>
        <v/>
      </c>
      <c r="J236" s="101" t="str">
        <f t="shared" si="152"/>
        <v/>
      </c>
      <c r="K236" s="101" t="str">
        <f t="shared" si="153"/>
        <v/>
      </c>
      <c r="L236" s="101" t="str">
        <f t="shared" si="154"/>
        <v>{"description":"ち &amp; ゆ → ちゅ","conditions":[{"type":"variable_unless","name":"LKS","value":2},{"type":"variable_unless","name":"USC","value":0},{"type":"variable_unless","name":"KC_G","value":0},{"input_sources":[{"language":"ja"}],"type":"input_source_if"},{"input_sources":[{"input_mode_id":"Roman$"}],"type":"input_source_unless"}],"from":{"key_code":"p","modifiers":{"optional":["caps_lock"]}},"to":[{"key_code":"delete_or_backspace"},{"key_code":"t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KC_G","value":0},{"input_sources":[{"language":"ja"}],"type":"input_source_if"},{"input_sources":[{"input_mode_id":"Roman$"}],"type":"input_source_unless"}],"from":{"key_code":"p","modifiers":{"optional":["caps_lock"]}},"to":[{"key_code":"t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</v>
      </c>
      <c r="M236" s="101" t="str">
        <f t="shared" si="155"/>
        <v>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g","modifiers":{"optional":["caps_lock"]}},"to":[{"key_code":"delete_or_backspace"},{"key_code":"t"},{"key_code":"y"},{"key_code":"u"},{"set_variable":{"name":"KC_G","value":1}},{"set_variable":{"name":"USC","value":1}},{"set_variable":{"name":"LKS","value":2}}],"to_after_key_up":[{"set_variable":{"name":"KC_G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g","modifiers":{"optional":["caps_lock"]}},"to":[{"key_code":"t"},{"key_code":"y"},{"key_code":"u"},{"set_variable":{"name":"KC_G","value":1}},{"set_variable":{"name":"USC","value":1}},{"set_variable":{"name":"LKS","value":2}}],"to_after_key_up":[{"set_variable":{"name":"KC_G","value":0}},{"set_variable":{"name":"USC","value":0}}],"type":"basic"},</v>
      </c>
      <c r="N236" s="101" t="str">
        <f t="shared" si="156"/>
        <v/>
      </c>
      <c r="O236" s="101" t="str">
        <f t="shared" si="157"/>
        <v/>
      </c>
      <c r="P236" s="101" t="str">
        <f t="shared" si="158"/>
        <v/>
      </c>
      <c r="Q236" s="101" t="str">
        <f t="shared" si="159"/>
        <v/>
      </c>
      <c r="R236" s="101" t="str">
        <f t="shared" si="160"/>
        <v/>
      </c>
      <c r="S236" s="101" t="str">
        <f t="shared" si="161"/>
        <v/>
      </c>
      <c r="T236" s="101" t="str">
        <f t="shared" si="162"/>
        <v/>
      </c>
      <c r="U236" s="329"/>
      <c r="V236" s="107" t="str">
        <f t="shared" si="163"/>
        <v/>
      </c>
      <c r="W236" s="101" t="str">
        <f t="shared" si="164"/>
        <v/>
      </c>
      <c r="X236" s="101" t="str">
        <f t="shared" si="165"/>
        <v/>
      </c>
      <c r="Y236" s="108" t="str">
        <f>IF(AND($AT236&lt;&gt;"",$AB236=1),_xlfn.CONCAT(Y$3,PROPER(_xlfn.XLOOKUP($AZ236,入力キー,入力コード)),IF(OR($BK236="",$BK236=$BI236),_xlfn.CONCAT(Y$4,IF($AZ236=_xlfn.XLOOKUP($AZ236,仮想キートップ,入力キー),Y$7,Y$10),_xlfn.XLOOKUP($AZ236,仮想キートップ,入力コード),Y$13,$BI236,Y$14,_xlfn.XLOOKUP($AZ236,仮想キートップ,キー位置),Y$15,_xlfn.XLOOKUP($AZ236,仮想キートップ,キー位置),Y$17,IF($AZ236=_xlfn.XLOOKUP($AZ236,仮想キートップ,入力キー),Y$12,Y$11),_xlfn.XLOOKUP($AZ236,仮想キートップ,入力コード),Y$13,$BI236,Y$14,_xlfn.XLOOKUP($AZ236,仮想キートップ,キー位置),Y$16,_xlfn.XLOOKUP($AZ236,仮想キートップ,キー位置),IF(COUNTA($AT236:$AT$352)&gt;1,Y$17,Y$18)),_xlfn.CONCAT(Y$4,Y$6,IF($AZ236=_xlfn.XLOOKUP($AZ236,仮想キートップ,入力キー),Y$7,Y$10),_xlfn.XLOOKUP($AZ236,仮想キートップ,入力コード),Y$13,$BI236,Y$14,_xlfn.XLOOKUP($AZ236,仮想キートップ,キー位置),Y$15,_xlfn.XLOOKUP($AZ236,仮想キートップ,キー位置),Y$17,IF($AZ236=_xlfn.XLOOKUP($AZ236,仮想キートップ,入力キー),Y$8,Y$9),_xlfn.XLOOKUP($AZ236,仮想キートップ,入力コード),Y$13,$BI236,Y$14,_xlfn.XLOOKUP($AZ236,仮想キートップ,キー位置),Y$16,_xlfn.XLOOKUP($AZ236,仮想キートップ,キー位置),Y$17,Y$5,IF($AZ236=_xlfn.XLOOKUP($AZ236,仮想キートップ,入力キー),Y$7,Y$10),_xlfn.XLOOKUP($AZ236,仮想キートップ,入力コード),Y$13,$BK236,Y$14,_xlfn.XLOOKUP($AZ236,仮想キートップ,キー位置),Y$15,_xlfn.XLOOKUP($AZ236,仮想キートップ,キー位置),Y$17,IF($AZ236=_xlfn.XLOOKUP($AZ236,仮想キートップ,入力キー),Y$12,Y$11),_xlfn.XLOOKUP($AZ236,仮想キートップ,入力コード),Y$13,$BK236,Y$14,_xlfn.XLOOKUP($AZ236,仮想キートップ,キー位置),Y$16,_xlfn.XLOOKUP($AZ236,仮想キートップ,キー位置),IF(COUNTA($AT236:$AT$352)&gt;1,Y$17,Y$18)))),"")</f>
        <v/>
      </c>
      <c r="Z236" s="325"/>
      <c r="AB236" s="28">
        <f t="shared" si="131"/>
        <v>2</v>
      </c>
      <c r="AC236" s="27" t="str">
        <f t="shared" si="132"/>
        <v>A</v>
      </c>
      <c r="AD236" s="27">
        <f t="shared" si="133"/>
        <v>1</v>
      </c>
      <c r="AE236" s="27">
        <f t="shared" si="134"/>
        <v>0</v>
      </c>
      <c r="AF236" s="34">
        <f t="shared" si="135"/>
        <v>541065216</v>
      </c>
      <c r="AG236" s="203">
        <f t="shared" si="136"/>
        <v>1</v>
      </c>
      <c r="AH236" s="90"/>
      <c r="AI236" s="466" t="str">
        <f t="shared" si="137"/>
        <v/>
      </c>
      <c r="AJ236" s="57" t="str">
        <f t="shared" si="138"/>
        <v/>
      </c>
      <c r="AK236" s="58">
        <f t="shared" si="139"/>
        <v>0</v>
      </c>
      <c r="AL236" s="56" t="str">
        <f t="shared" si="140"/>
        <v/>
      </c>
      <c r="AM236" s="57" t="str">
        <f t="shared" si="141"/>
        <v/>
      </c>
      <c r="AN236" s="55">
        <f t="shared" si="142"/>
        <v>0</v>
      </c>
      <c r="AO236" s="466" t="str">
        <f t="shared" si="143"/>
        <v/>
      </c>
      <c r="AP236" s="57" t="str">
        <f t="shared" si="144"/>
        <v/>
      </c>
      <c r="AQ236" s="58">
        <f t="shared" si="145"/>
        <v>0</v>
      </c>
      <c r="AR236" s="90"/>
      <c r="AS236" s="131">
        <v>252</v>
      </c>
      <c r="AT236" s="2"/>
      <c r="AU236" s="389"/>
      <c r="AV236" s="389"/>
      <c r="AW236" s="13"/>
      <c r="AX236" s="4" t="s">
        <v>296</v>
      </c>
      <c r="AY236" s="16"/>
      <c r="AZ236" s="16" t="s">
        <v>49</v>
      </c>
      <c r="BA236" s="16" t="s">
        <v>21</v>
      </c>
      <c r="BB236" s="115"/>
      <c r="BC236" s="26" t="s">
        <v>468</v>
      </c>
      <c r="BD236" s="6"/>
      <c r="BE236" s="7"/>
      <c r="BF236" s="15"/>
      <c r="BG236" s="140" t="str">
        <f t="shared" si="146"/>
        <v>{"key_code":"t"},{"key_code":"y"},{"key_code":"u"}</v>
      </c>
      <c r="BH236" s="98"/>
      <c r="BI236" s="140" t="str">
        <f t="shared" si="147"/>
        <v>{"key_code":"t"},{"key_code":"y"},{"key_code":"u"}</v>
      </c>
      <c r="BJ236" s="370"/>
      <c r="BK236" s="371"/>
    </row>
    <row r="237" spans="1:63" ht="21">
      <c r="A237" s="328"/>
      <c r="B237" s="329"/>
      <c r="C237" s="338"/>
      <c r="D237" s="339"/>
      <c r="E237" s="334"/>
      <c r="F237" s="233" t="str">
        <f t="shared" si="148"/>
        <v/>
      </c>
      <c r="G237" s="101" t="str">
        <f t="shared" si="149"/>
        <v/>
      </c>
      <c r="H237" s="101" t="str">
        <f t="shared" si="150"/>
        <v/>
      </c>
      <c r="I237" s="101" t="str">
        <f t="shared" si="151"/>
        <v/>
      </c>
      <c r="J237" s="101" t="str">
        <f t="shared" si="152"/>
        <v/>
      </c>
      <c r="K237" s="101" t="str">
        <f t="shared" si="153"/>
        <v/>
      </c>
      <c r="L237" s="101" t="str">
        <f t="shared" si="154"/>
        <v>{"description":"ち &amp; よ → ちょ","conditions":[{"type":"variable_unless","name":"LKS","value":2},{"type":"variable_unless","name":"USC","value":0},{"type":"variable_unless","name":"KC_G","value":0},{"input_sources":[{"language":"ja"}],"type":"input_source_if"},{"input_sources":[{"input_mode_id":"Roman$"}],"type":"input_source_unless"}],"from":{"key_code":"i","modifiers":{"optional":["caps_lock"]}},"to":[{"key_code":"delete_or_backspace"},{"key_code":"t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{"conditions":[{"type":"variable_unless","name":"KC_G","value":0},{"input_sources":[{"language":"ja"}],"type":"input_source_if"},{"input_sources":[{"input_mode_id":"Roman$"}],"type":"input_source_unless"}],"from":{"key_code":"i","modifiers":{"optional":["caps_lock"]}},"to":[{"key_code":"t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</v>
      </c>
      <c r="M237" s="101" t="str">
        <f t="shared" si="155"/>
        <v>{"conditions":[{"type":"variable_unless","name":"LKS","value":2},{"type":"variable_unless","name":"USC","value":0},{"type":"variable_unless","name":"KC_I","value":0},{"input_sources":[{"language":"ja"}],"type":"input_source_if"},{"input_sources":[{"input_mode_id":"Roman$"}],"type":"input_source_unless"}],"from":{"key_code":"g","modifiers":{"optional":["caps_lock"]}},"to":[{"key_code":"delete_or_backspace"},{"key_code":"t"},{"key_code":"y"},{"key_code":"o"},{"set_variable":{"name":"KC_G","value":1}},{"set_variable":{"name":"USC","value":1}},{"set_variable":{"name":"LKS","value":2}}],"to_after_key_up":[{"set_variable":{"name":"KC_G","value":0}},{"set_variable":{"name":"USC","value":0}}],"type":"basic"},{"conditions":[{"type":"variable_unless","name":"KC_I","value":0},{"input_sources":[{"language":"ja"}],"type":"input_source_if"},{"input_sources":[{"input_mode_id":"Roman$"}],"type":"input_source_unless"}],"from":{"key_code":"g","modifiers":{"optional":["caps_lock"]}},"to":[{"key_code":"t"},{"key_code":"y"},{"key_code":"o"},{"set_variable":{"name":"KC_G","value":1}},{"set_variable":{"name":"USC","value":1}},{"set_variable":{"name":"LKS","value":2}}],"to_after_key_up":[{"set_variable":{"name":"KC_G","value":0}},{"set_variable":{"name":"USC","value":0}}],"type":"basic"},</v>
      </c>
      <c r="N237" s="101" t="str">
        <f t="shared" si="156"/>
        <v/>
      </c>
      <c r="O237" s="101" t="str">
        <f t="shared" si="157"/>
        <v/>
      </c>
      <c r="P237" s="101" t="str">
        <f t="shared" si="158"/>
        <v/>
      </c>
      <c r="Q237" s="101" t="str">
        <f t="shared" si="159"/>
        <v/>
      </c>
      <c r="R237" s="101" t="str">
        <f t="shared" si="160"/>
        <v/>
      </c>
      <c r="S237" s="101" t="str">
        <f t="shared" si="161"/>
        <v/>
      </c>
      <c r="T237" s="101" t="str">
        <f t="shared" si="162"/>
        <v/>
      </c>
      <c r="U237" s="329"/>
      <c r="V237" s="107" t="str">
        <f t="shared" si="163"/>
        <v/>
      </c>
      <c r="W237" s="101" t="str">
        <f t="shared" si="164"/>
        <v/>
      </c>
      <c r="X237" s="101" t="str">
        <f t="shared" si="165"/>
        <v/>
      </c>
      <c r="Y237" s="108" t="str">
        <f>IF(AND($AT237&lt;&gt;"",$AB237=1),_xlfn.CONCAT(Y$3,PROPER(_xlfn.XLOOKUP($AZ237,入力キー,入力コード)),IF(OR($BK237="",$BK237=$BI237),_xlfn.CONCAT(Y$4,IF($AZ237=_xlfn.XLOOKUP($AZ237,仮想キートップ,入力キー),Y$7,Y$10),_xlfn.XLOOKUP($AZ237,仮想キートップ,入力コード),Y$13,$BI237,Y$14,_xlfn.XLOOKUP($AZ237,仮想キートップ,キー位置),Y$15,_xlfn.XLOOKUP($AZ237,仮想キートップ,キー位置),Y$17,IF($AZ237=_xlfn.XLOOKUP($AZ237,仮想キートップ,入力キー),Y$12,Y$11),_xlfn.XLOOKUP($AZ237,仮想キートップ,入力コード),Y$13,$BI237,Y$14,_xlfn.XLOOKUP($AZ237,仮想キートップ,キー位置),Y$16,_xlfn.XLOOKUP($AZ237,仮想キートップ,キー位置),IF(COUNTA($AT237:$AT$352)&gt;1,Y$17,Y$18)),_xlfn.CONCAT(Y$4,Y$6,IF($AZ237=_xlfn.XLOOKUP($AZ237,仮想キートップ,入力キー),Y$7,Y$10),_xlfn.XLOOKUP($AZ237,仮想キートップ,入力コード),Y$13,$BI237,Y$14,_xlfn.XLOOKUP($AZ237,仮想キートップ,キー位置),Y$15,_xlfn.XLOOKUP($AZ237,仮想キートップ,キー位置),Y$17,IF($AZ237=_xlfn.XLOOKUP($AZ237,仮想キートップ,入力キー),Y$8,Y$9),_xlfn.XLOOKUP($AZ237,仮想キートップ,入力コード),Y$13,$BI237,Y$14,_xlfn.XLOOKUP($AZ237,仮想キートップ,キー位置),Y$16,_xlfn.XLOOKUP($AZ237,仮想キートップ,キー位置),Y$17,Y$5,IF($AZ237=_xlfn.XLOOKUP($AZ237,仮想キートップ,入力キー),Y$7,Y$10),_xlfn.XLOOKUP($AZ237,仮想キートップ,入力コード),Y$13,$BK237,Y$14,_xlfn.XLOOKUP($AZ237,仮想キートップ,キー位置),Y$15,_xlfn.XLOOKUP($AZ237,仮想キートップ,キー位置),Y$17,IF($AZ237=_xlfn.XLOOKUP($AZ237,仮想キートップ,入力キー),Y$12,Y$11),_xlfn.XLOOKUP($AZ237,仮想キートップ,入力コード),Y$13,$BK237,Y$14,_xlfn.XLOOKUP($AZ237,仮想キートップ,キー位置),Y$16,_xlfn.XLOOKUP($AZ237,仮想キートップ,キー位置),IF(COUNTA($AT237:$AT$352)&gt;1,Y$17,Y$18)))),"")</f>
        <v/>
      </c>
      <c r="Z237" s="325"/>
      <c r="AB237" s="28">
        <f t="shared" si="131"/>
        <v>2</v>
      </c>
      <c r="AC237" s="27" t="str">
        <f t="shared" si="132"/>
        <v>A</v>
      </c>
      <c r="AD237" s="27">
        <f t="shared" si="133"/>
        <v>1</v>
      </c>
      <c r="AE237" s="27">
        <f t="shared" si="134"/>
        <v>0</v>
      </c>
      <c r="AF237" s="34">
        <f t="shared" si="135"/>
        <v>537919488</v>
      </c>
      <c r="AG237" s="203">
        <f t="shared" si="136"/>
        <v>1</v>
      </c>
      <c r="AH237" s="90"/>
      <c r="AI237" s="466" t="str">
        <f t="shared" si="137"/>
        <v/>
      </c>
      <c r="AJ237" s="57" t="str">
        <f t="shared" si="138"/>
        <v/>
      </c>
      <c r="AK237" s="58">
        <f t="shared" si="139"/>
        <v>0</v>
      </c>
      <c r="AL237" s="56" t="str">
        <f t="shared" si="140"/>
        <v/>
      </c>
      <c r="AM237" s="57" t="str">
        <f t="shared" si="141"/>
        <v/>
      </c>
      <c r="AN237" s="55">
        <f t="shared" si="142"/>
        <v>0</v>
      </c>
      <c r="AO237" s="466" t="str">
        <f t="shared" si="143"/>
        <v/>
      </c>
      <c r="AP237" s="57" t="str">
        <f t="shared" si="144"/>
        <v/>
      </c>
      <c r="AQ237" s="58">
        <f t="shared" si="145"/>
        <v>0</v>
      </c>
      <c r="AR237" s="90"/>
      <c r="AS237" s="131">
        <v>253</v>
      </c>
      <c r="AT237" s="2"/>
      <c r="AU237" s="389"/>
      <c r="AV237" s="389"/>
      <c r="AW237" s="13"/>
      <c r="AX237" s="4" t="s">
        <v>296</v>
      </c>
      <c r="AY237" s="16"/>
      <c r="AZ237" s="16" t="s">
        <v>49</v>
      </c>
      <c r="BA237" s="16" t="s">
        <v>19</v>
      </c>
      <c r="BB237" s="115"/>
      <c r="BC237" s="26" t="s">
        <v>469</v>
      </c>
      <c r="BD237" s="6"/>
      <c r="BE237" s="7"/>
      <c r="BF237" s="15"/>
      <c r="BG237" s="140" t="str">
        <f t="shared" si="146"/>
        <v>{"key_code":"t"},{"key_code":"y"},{"key_code":"o"}</v>
      </c>
      <c r="BH237" s="98"/>
      <c r="BI237" s="140" t="str">
        <f t="shared" si="147"/>
        <v>{"key_code":"t"},{"key_code":"y"},{"key_code":"o"}</v>
      </c>
      <c r="BJ237" s="370"/>
      <c r="BK237" s="371"/>
    </row>
    <row r="238" spans="1:63" ht="21">
      <c r="A238" s="328"/>
      <c r="B238" s="329"/>
      <c r="C238" s="338"/>
      <c r="D238" s="339"/>
      <c r="E238" s="334"/>
      <c r="F238" s="233" t="str">
        <f t="shared" si="148"/>
        <v/>
      </c>
      <c r="G238" s="101" t="str">
        <f t="shared" si="149"/>
        <v/>
      </c>
      <c r="H238" s="101" t="str">
        <f t="shared" si="150"/>
        <v/>
      </c>
      <c r="I238" s="101" t="str">
        <f t="shared" si="151"/>
        <v/>
      </c>
      <c r="J238" s="101" t="str">
        <f t="shared" si="152"/>
        <v/>
      </c>
      <c r="K238" s="101" t="str">
        <f t="shared" si="153"/>
        <v/>
      </c>
      <c r="L238" s="101" t="str">
        <f t="shared" si="154"/>
        <v>{"description":"ひ &amp; や → ひゃ","conditions":[{"type":"variable_unless","name":"LKS","value":2},{"type":"variable_unless","name":"USC","value":0},{"type":"variable_unless","name":"KC_X","value":0},{"input_sources":[{"language":"ja"}],"type":"input_source_if"},{"input_sources":[{"input_mode_id":"Roman$"}],"type":"input_source_unless"}],"from":{"key_code":"h","modifiers":{"optional":["caps_lock"]}},"to":[{"key_code":"delete_or_backspace"},{"key_code":"h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KC_X","value":0},{"input_sources":[{"language":"ja"}],"type":"input_source_if"},{"input_sources":[{"input_mode_id":"Roman$"}],"type":"input_source_unless"}],"from":{"key_code":"h","modifiers":{"optional":["caps_lock"]}},"to":[{"key_code":"h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</v>
      </c>
      <c r="M238" s="101" t="str">
        <f t="shared" si="155"/>
        <v>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x","modifiers":{"optional":["caps_lock"]}},"to":[{"key_code":"delete_or_backspace"},{"key_code":"h"},{"key_code":"y"},{"key_code":"a"},{"set_variable":{"name":"KC_X","value":1}},{"set_variable":{"name":"USC","value":1}},{"set_variable":{"name":"LKS","value":2}}],"to_after_key_up":[{"set_variable":{"name":"KC_X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x","modifiers":{"optional":["caps_lock"]}},"to":[{"key_code":"h"},{"key_code":"y"},{"key_code":"a"},{"set_variable":{"name":"KC_X","value":1}},{"set_variable":{"name":"USC","value":1}},{"set_variable":{"name":"LKS","value":2}}],"to_after_key_up":[{"set_variable":{"name":"KC_X","value":0}},{"set_variable":{"name":"USC","value":0}}],"type":"basic"},</v>
      </c>
      <c r="N238" s="101" t="str">
        <f t="shared" si="156"/>
        <v/>
      </c>
      <c r="O238" s="101" t="str">
        <f t="shared" si="157"/>
        <v/>
      </c>
      <c r="P238" s="101" t="str">
        <f t="shared" si="158"/>
        <v/>
      </c>
      <c r="Q238" s="101" t="str">
        <f t="shared" si="159"/>
        <v/>
      </c>
      <c r="R238" s="101" t="str">
        <f t="shared" si="160"/>
        <v/>
      </c>
      <c r="S238" s="101" t="str">
        <f t="shared" si="161"/>
        <v/>
      </c>
      <c r="T238" s="101" t="str">
        <f t="shared" si="162"/>
        <v/>
      </c>
      <c r="U238" s="329"/>
      <c r="V238" s="107" t="str">
        <f t="shared" si="163"/>
        <v/>
      </c>
      <c r="W238" s="101" t="str">
        <f t="shared" si="164"/>
        <v/>
      </c>
      <c r="X238" s="101" t="str">
        <f t="shared" si="165"/>
        <v/>
      </c>
      <c r="Y238" s="108" t="str">
        <f>IF(AND($AT238&lt;&gt;"",$AB238=1),_xlfn.CONCAT(Y$3,PROPER(_xlfn.XLOOKUP($AZ238,入力キー,入力コード)),IF(OR($BK238="",$BK238=$BI238),_xlfn.CONCAT(Y$4,IF($AZ238=_xlfn.XLOOKUP($AZ238,仮想キートップ,入力キー),Y$7,Y$10),_xlfn.XLOOKUP($AZ238,仮想キートップ,入力コード),Y$13,$BI238,Y$14,_xlfn.XLOOKUP($AZ238,仮想キートップ,キー位置),Y$15,_xlfn.XLOOKUP($AZ238,仮想キートップ,キー位置),Y$17,IF($AZ238=_xlfn.XLOOKUP($AZ238,仮想キートップ,入力キー),Y$12,Y$11),_xlfn.XLOOKUP($AZ238,仮想キートップ,入力コード),Y$13,$BI238,Y$14,_xlfn.XLOOKUP($AZ238,仮想キートップ,キー位置),Y$16,_xlfn.XLOOKUP($AZ238,仮想キートップ,キー位置),IF(COUNTA($AT238:$AT$352)&gt;1,Y$17,Y$18)),_xlfn.CONCAT(Y$4,Y$6,IF($AZ238=_xlfn.XLOOKUP($AZ238,仮想キートップ,入力キー),Y$7,Y$10),_xlfn.XLOOKUP($AZ238,仮想キートップ,入力コード),Y$13,$BI238,Y$14,_xlfn.XLOOKUP($AZ238,仮想キートップ,キー位置),Y$15,_xlfn.XLOOKUP($AZ238,仮想キートップ,キー位置),Y$17,IF($AZ238=_xlfn.XLOOKUP($AZ238,仮想キートップ,入力キー),Y$8,Y$9),_xlfn.XLOOKUP($AZ238,仮想キートップ,入力コード),Y$13,$BI238,Y$14,_xlfn.XLOOKUP($AZ238,仮想キートップ,キー位置),Y$16,_xlfn.XLOOKUP($AZ238,仮想キートップ,キー位置),Y$17,Y$5,IF($AZ238=_xlfn.XLOOKUP($AZ238,仮想キートップ,入力キー),Y$7,Y$10),_xlfn.XLOOKUP($AZ238,仮想キートップ,入力コード),Y$13,$BK238,Y$14,_xlfn.XLOOKUP($AZ238,仮想キートップ,キー位置),Y$15,_xlfn.XLOOKUP($AZ238,仮想キートップ,キー位置),Y$17,IF($AZ238=_xlfn.XLOOKUP($AZ238,仮想キートップ,入力キー),Y$12,Y$11),_xlfn.XLOOKUP($AZ238,仮想キートップ,入力コード),Y$13,$BK238,Y$14,_xlfn.XLOOKUP($AZ238,仮想キートップ,キー位置),Y$16,_xlfn.XLOOKUP($AZ238,仮想キートップ,キー位置),IF(COUNTA($AT238:$AT$352)&gt;1,Y$17,Y$18)))),"")</f>
        <v/>
      </c>
      <c r="Z238" s="325"/>
      <c r="AB238" s="28">
        <f t="shared" si="131"/>
        <v>2</v>
      </c>
      <c r="AC238" s="27" t="str">
        <f t="shared" si="132"/>
        <v>A</v>
      </c>
      <c r="AD238" s="27">
        <f t="shared" si="133"/>
        <v>1</v>
      </c>
      <c r="AE238" s="27">
        <f t="shared" si="134"/>
        <v>0</v>
      </c>
      <c r="AF238" s="34">
        <f t="shared" si="135"/>
        <v>275951648768</v>
      </c>
      <c r="AG238" s="203">
        <f t="shared" si="136"/>
        <v>1</v>
      </c>
      <c r="AH238" s="90"/>
      <c r="AI238" s="466" t="str">
        <f t="shared" si="137"/>
        <v/>
      </c>
      <c r="AJ238" s="57" t="str">
        <f t="shared" si="138"/>
        <v/>
      </c>
      <c r="AK238" s="58">
        <f t="shared" si="139"/>
        <v>0</v>
      </c>
      <c r="AL238" s="56" t="str">
        <f t="shared" si="140"/>
        <v/>
      </c>
      <c r="AM238" s="57" t="str">
        <f t="shared" si="141"/>
        <v/>
      </c>
      <c r="AN238" s="55">
        <f t="shared" si="142"/>
        <v>0</v>
      </c>
      <c r="AO238" s="466" t="str">
        <f t="shared" si="143"/>
        <v/>
      </c>
      <c r="AP238" s="57" t="str">
        <f t="shared" si="144"/>
        <v/>
      </c>
      <c r="AQ238" s="58">
        <f t="shared" si="145"/>
        <v>0</v>
      </c>
      <c r="AR238" s="90"/>
      <c r="AS238" s="131">
        <v>254</v>
      </c>
      <c r="AT238" s="2"/>
      <c r="AU238" s="389"/>
      <c r="AV238" s="389"/>
      <c r="AW238" s="13"/>
      <c r="AX238" s="4" t="s">
        <v>296</v>
      </c>
      <c r="AY238" s="16"/>
      <c r="AZ238" s="16" t="s">
        <v>86</v>
      </c>
      <c r="BA238" s="16" t="s">
        <v>50</v>
      </c>
      <c r="BB238" s="115"/>
      <c r="BC238" s="26" t="s">
        <v>470</v>
      </c>
      <c r="BD238" s="6"/>
      <c r="BE238" s="7"/>
      <c r="BF238" s="15"/>
      <c r="BG238" s="140" t="str">
        <f t="shared" si="146"/>
        <v>{"key_code":"h"},{"key_code":"y"},{"key_code":"a"}</v>
      </c>
      <c r="BH238" s="98"/>
      <c r="BI238" s="140" t="str">
        <f t="shared" si="147"/>
        <v>{"key_code":"h"},{"key_code":"y"},{"key_code":"a"}</v>
      </c>
      <c r="BJ238" s="370"/>
      <c r="BK238" s="371"/>
    </row>
    <row r="239" spans="1:63" ht="21">
      <c r="A239" s="328"/>
      <c r="B239" s="329"/>
      <c r="C239" s="338"/>
      <c r="D239" s="339"/>
      <c r="E239" s="334"/>
      <c r="F239" s="233" t="str">
        <f t="shared" si="148"/>
        <v/>
      </c>
      <c r="G239" s="101" t="str">
        <f t="shared" si="149"/>
        <v/>
      </c>
      <c r="H239" s="101" t="str">
        <f t="shared" si="150"/>
        <v/>
      </c>
      <c r="I239" s="101" t="str">
        <f t="shared" si="151"/>
        <v/>
      </c>
      <c r="J239" s="101" t="str">
        <f t="shared" si="152"/>
        <v/>
      </c>
      <c r="K239" s="101" t="str">
        <f t="shared" si="153"/>
        <v/>
      </c>
      <c r="L239" s="101" t="str">
        <f t="shared" si="154"/>
        <v>{"description":"ひ &amp; ゆ → ひゅ","conditions":[{"type":"variable_unless","name":"LKS","value":2},{"type":"variable_unless","name":"USC","value":0},{"type":"variable_unless","name":"KC_X","value":0},{"input_sources":[{"language":"ja"}],"type":"input_source_if"},{"input_sources":[{"input_mode_id":"Roman$"}],"type":"input_source_unless"}],"from":{"key_code":"p","modifiers":{"optional":["caps_lock"]}},"to":[{"key_code":"delete_or_backspace"},{"key_code":"h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KC_X","value":0},{"input_sources":[{"language":"ja"}],"type":"input_source_if"},{"input_sources":[{"input_mode_id":"Roman$"}],"type":"input_source_unless"}],"from":{"key_code":"p","modifiers":{"optional":["caps_lock"]}},"to":[{"key_code":"h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</v>
      </c>
      <c r="M239" s="101" t="str">
        <f t="shared" si="155"/>
        <v>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x","modifiers":{"optional":["caps_lock"]}},"to":[{"key_code":"delete_or_backspace"},{"key_code":"h"},{"key_code":"y"},{"key_code":"u"},{"set_variable":{"name":"KC_X","value":1}},{"set_variable":{"name":"USC","value":1}},{"set_variable":{"name":"LKS","value":2}}],"to_after_key_up":[{"set_variable":{"name":"KC_X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x","modifiers":{"optional":["caps_lock"]}},"to":[{"key_code":"h"},{"key_code":"y"},{"key_code":"u"},{"set_variable":{"name":"KC_X","value":1}},{"set_variable":{"name":"USC","value":1}},{"set_variable":{"name":"LKS","value":2}}],"to_after_key_up":[{"set_variable":{"name":"KC_X","value":0}},{"set_variable":{"name":"USC","value":0}}],"type":"basic"},</v>
      </c>
      <c r="N239" s="101" t="str">
        <f t="shared" si="156"/>
        <v/>
      </c>
      <c r="O239" s="101" t="str">
        <f t="shared" si="157"/>
        <v/>
      </c>
      <c r="P239" s="101" t="str">
        <f t="shared" si="158"/>
        <v/>
      </c>
      <c r="Q239" s="101" t="str">
        <f t="shared" si="159"/>
        <v/>
      </c>
      <c r="R239" s="101" t="str">
        <f t="shared" si="160"/>
        <v/>
      </c>
      <c r="S239" s="101" t="str">
        <f t="shared" si="161"/>
        <v/>
      </c>
      <c r="T239" s="101" t="str">
        <f t="shared" si="162"/>
        <v/>
      </c>
      <c r="U239" s="329"/>
      <c r="V239" s="107" t="str">
        <f t="shared" si="163"/>
        <v/>
      </c>
      <c r="W239" s="101" t="str">
        <f t="shared" si="164"/>
        <v/>
      </c>
      <c r="X239" s="101" t="str">
        <f t="shared" si="165"/>
        <v/>
      </c>
      <c r="Y239" s="108" t="str">
        <f>IF(AND($AT239&lt;&gt;"",$AB239=1),_xlfn.CONCAT(Y$3,PROPER(_xlfn.XLOOKUP($AZ239,入力キー,入力コード)),IF(OR($BK239="",$BK239=$BI239),_xlfn.CONCAT(Y$4,IF($AZ239=_xlfn.XLOOKUP($AZ239,仮想キートップ,入力キー),Y$7,Y$10),_xlfn.XLOOKUP($AZ239,仮想キートップ,入力コード),Y$13,$BI239,Y$14,_xlfn.XLOOKUP($AZ239,仮想キートップ,キー位置),Y$15,_xlfn.XLOOKUP($AZ239,仮想キートップ,キー位置),Y$17,IF($AZ239=_xlfn.XLOOKUP($AZ239,仮想キートップ,入力キー),Y$12,Y$11),_xlfn.XLOOKUP($AZ239,仮想キートップ,入力コード),Y$13,$BI239,Y$14,_xlfn.XLOOKUP($AZ239,仮想キートップ,キー位置),Y$16,_xlfn.XLOOKUP($AZ239,仮想キートップ,キー位置),IF(COUNTA($AT239:$AT$352)&gt;1,Y$17,Y$18)),_xlfn.CONCAT(Y$4,Y$6,IF($AZ239=_xlfn.XLOOKUP($AZ239,仮想キートップ,入力キー),Y$7,Y$10),_xlfn.XLOOKUP($AZ239,仮想キートップ,入力コード),Y$13,$BI239,Y$14,_xlfn.XLOOKUP($AZ239,仮想キートップ,キー位置),Y$15,_xlfn.XLOOKUP($AZ239,仮想キートップ,キー位置),Y$17,IF($AZ239=_xlfn.XLOOKUP($AZ239,仮想キートップ,入力キー),Y$8,Y$9),_xlfn.XLOOKUP($AZ239,仮想キートップ,入力コード),Y$13,$BI239,Y$14,_xlfn.XLOOKUP($AZ239,仮想キートップ,キー位置),Y$16,_xlfn.XLOOKUP($AZ239,仮想キートップ,キー位置),Y$17,Y$5,IF($AZ239=_xlfn.XLOOKUP($AZ239,仮想キートップ,入力キー),Y$7,Y$10),_xlfn.XLOOKUP($AZ239,仮想キートップ,入力コード),Y$13,$BK239,Y$14,_xlfn.XLOOKUP($AZ239,仮想キートップ,キー位置),Y$15,_xlfn.XLOOKUP($AZ239,仮想キートップ,キー位置),Y$17,IF($AZ239=_xlfn.XLOOKUP($AZ239,仮想キートップ,入力キー),Y$12,Y$11),_xlfn.XLOOKUP($AZ239,仮想キートップ,入力コード),Y$13,$BK239,Y$14,_xlfn.XLOOKUP($AZ239,仮想キートップ,キー位置),Y$16,_xlfn.XLOOKUP($AZ239,仮想キートップ,キー位置),IF(COUNTA($AT239:$AT$352)&gt;1,Y$17,Y$18)))),"")</f>
        <v/>
      </c>
      <c r="Z239" s="325"/>
      <c r="AB239" s="28">
        <f t="shared" si="131"/>
        <v>2</v>
      </c>
      <c r="AC239" s="27" t="str">
        <f t="shared" si="132"/>
        <v>A</v>
      </c>
      <c r="AD239" s="27">
        <f t="shared" si="133"/>
        <v>1</v>
      </c>
      <c r="AE239" s="27">
        <f t="shared" si="134"/>
        <v>0</v>
      </c>
      <c r="AF239" s="34">
        <f t="shared" si="135"/>
        <v>274882101248</v>
      </c>
      <c r="AG239" s="203">
        <f t="shared" si="136"/>
        <v>1</v>
      </c>
      <c r="AH239" s="90"/>
      <c r="AI239" s="466" t="str">
        <f t="shared" si="137"/>
        <v/>
      </c>
      <c r="AJ239" s="57" t="str">
        <f t="shared" si="138"/>
        <v/>
      </c>
      <c r="AK239" s="58">
        <f t="shared" si="139"/>
        <v>0</v>
      </c>
      <c r="AL239" s="56" t="str">
        <f t="shared" si="140"/>
        <v/>
      </c>
      <c r="AM239" s="57" t="str">
        <f t="shared" si="141"/>
        <v/>
      </c>
      <c r="AN239" s="55">
        <f t="shared" si="142"/>
        <v>0</v>
      </c>
      <c r="AO239" s="466" t="str">
        <f t="shared" si="143"/>
        <v/>
      </c>
      <c r="AP239" s="57" t="str">
        <f t="shared" si="144"/>
        <v/>
      </c>
      <c r="AQ239" s="58">
        <f t="shared" si="145"/>
        <v>0</v>
      </c>
      <c r="AR239" s="90"/>
      <c r="AS239" s="131">
        <v>255</v>
      </c>
      <c r="AT239" s="2"/>
      <c r="AU239" s="389"/>
      <c r="AV239" s="389"/>
      <c r="AW239" s="13"/>
      <c r="AX239" s="4" t="s">
        <v>296</v>
      </c>
      <c r="AY239" s="16"/>
      <c r="AZ239" s="16" t="s">
        <v>86</v>
      </c>
      <c r="BA239" s="16" t="s">
        <v>21</v>
      </c>
      <c r="BB239" s="115"/>
      <c r="BC239" s="26" t="s">
        <v>471</v>
      </c>
      <c r="BD239" s="6"/>
      <c r="BE239" s="7"/>
      <c r="BF239" s="15"/>
      <c r="BG239" s="140" t="str">
        <f t="shared" si="146"/>
        <v>{"key_code":"h"},{"key_code":"y"},{"key_code":"u"}</v>
      </c>
      <c r="BH239" s="98"/>
      <c r="BI239" s="140" t="str">
        <f t="shared" si="147"/>
        <v>{"key_code":"h"},{"key_code":"y"},{"key_code":"u"}</v>
      </c>
      <c r="BJ239" s="370"/>
      <c r="BK239" s="371"/>
    </row>
    <row r="240" spans="1:63" ht="21">
      <c r="A240" s="328"/>
      <c r="B240" s="329"/>
      <c r="C240" s="338"/>
      <c r="D240" s="339"/>
      <c r="E240" s="334"/>
      <c r="F240" s="233" t="str">
        <f t="shared" si="148"/>
        <v/>
      </c>
      <c r="G240" s="101" t="str">
        <f t="shared" si="149"/>
        <v/>
      </c>
      <c r="H240" s="101" t="str">
        <f t="shared" si="150"/>
        <v/>
      </c>
      <c r="I240" s="101" t="str">
        <f t="shared" si="151"/>
        <v/>
      </c>
      <c r="J240" s="101" t="str">
        <f t="shared" si="152"/>
        <v/>
      </c>
      <c r="K240" s="101" t="str">
        <f t="shared" si="153"/>
        <v/>
      </c>
      <c r="L240" s="101" t="str">
        <f t="shared" si="154"/>
        <v>{"description":"ひ &amp; よ → ひょ","conditions":[{"type":"variable_unless","name":"LKS","value":2},{"type":"variable_unless","name":"USC","value":0},{"type":"variable_unless","name":"KC_X","value":0},{"input_sources":[{"language":"ja"}],"type":"input_source_if"},{"input_sources":[{"input_mode_id":"Roman$"}],"type":"input_source_unless"}],"from":{"key_code":"i","modifiers":{"optional":["caps_lock"]}},"to":[{"key_code":"delete_or_backspace"},{"key_code":"h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{"conditions":[{"type":"variable_unless","name":"KC_X","value":0},{"input_sources":[{"language":"ja"}],"type":"input_source_if"},{"input_sources":[{"input_mode_id":"Roman$"}],"type":"input_source_unless"}],"from":{"key_code":"i","modifiers":{"optional":["caps_lock"]}},"to":[{"key_code":"h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</v>
      </c>
      <c r="M240" s="101" t="str">
        <f t="shared" si="155"/>
        <v>{"conditions":[{"type":"variable_unless","name":"LKS","value":2},{"type":"variable_unless","name":"USC","value":0},{"type":"variable_unless","name":"KC_I","value":0},{"input_sources":[{"language":"ja"}],"type":"input_source_if"},{"input_sources":[{"input_mode_id":"Roman$"}],"type":"input_source_unless"}],"from":{"key_code":"x","modifiers":{"optional":["caps_lock"]}},"to":[{"key_code":"delete_or_backspace"},{"key_code":"h"},{"key_code":"y"},{"key_code":"o"},{"set_variable":{"name":"KC_X","value":1}},{"set_variable":{"name":"USC","value":1}},{"set_variable":{"name":"LKS","value":2}}],"to_after_key_up":[{"set_variable":{"name":"KC_X","value":0}},{"set_variable":{"name":"USC","value":0}}],"type":"basic"},{"conditions":[{"type":"variable_unless","name":"KC_I","value":0},{"input_sources":[{"language":"ja"}],"type":"input_source_if"},{"input_sources":[{"input_mode_id":"Roman$"}],"type":"input_source_unless"}],"from":{"key_code":"x","modifiers":{"optional":["caps_lock"]}},"to":[{"key_code":"h"},{"key_code":"y"},{"key_code":"o"},{"set_variable":{"name":"KC_X","value":1}},{"set_variable":{"name":"USC","value":1}},{"set_variable":{"name":"LKS","value":2}}],"to_after_key_up":[{"set_variable":{"name":"KC_X","value":0}},{"set_variable":{"name":"USC","value":0}}],"type":"basic"},</v>
      </c>
      <c r="N240" s="101" t="str">
        <f t="shared" si="156"/>
        <v/>
      </c>
      <c r="O240" s="101" t="str">
        <f t="shared" si="157"/>
        <v/>
      </c>
      <c r="P240" s="101" t="str">
        <f t="shared" si="158"/>
        <v/>
      </c>
      <c r="Q240" s="101" t="str">
        <f t="shared" si="159"/>
        <v/>
      </c>
      <c r="R240" s="101" t="str">
        <f t="shared" si="160"/>
        <v/>
      </c>
      <c r="S240" s="101" t="str">
        <f t="shared" si="161"/>
        <v/>
      </c>
      <c r="T240" s="101" t="str">
        <f t="shared" si="162"/>
        <v/>
      </c>
      <c r="U240" s="329"/>
      <c r="V240" s="107" t="str">
        <f t="shared" si="163"/>
        <v/>
      </c>
      <c r="W240" s="101" t="str">
        <f t="shared" si="164"/>
        <v/>
      </c>
      <c r="X240" s="101" t="str">
        <f t="shared" si="165"/>
        <v/>
      </c>
      <c r="Y240" s="108" t="str">
        <f>IF(AND($AT240&lt;&gt;"",$AB240=1),_xlfn.CONCAT(Y$3,PROPER(_xlfn.XLOOKUP($AZ240,入力キー,入力コード)),IF(OR($BK240="",$BK240=$BI240),_xlfn.CONCAT(Y$4,IF($AZ240=_xlfn.XLOOKUP($AZ240,仮想キートップ,入力キー),Y$7,Y$10),_xlfn.XLOOKUP($AZ240,仮想キートップ,入力コード),Y$13,$BI240,Y$14,_xlfn.XLOOKUP($AZ240,仮想キートップ,キー位置),Y$15,_xlfn.XLOOKUP($AZ240,仮想キートップ,キー位置),Y$17,IF($AZ240=_xlfn.XLOOKUP($AZ240,仮想キートップ,入力キー),Y$12,Y$11),_xlfn.XLOOKUP($AZ240,仮想キートップ,入力コード),Y$13,$BI240,Y$14,_xlfn.XLOOKUP($AZ240,仮想キートップ,キー位置),Y$16,_xlfn.XLOOKUP($AZ240,仮想キートップ,キー位置),IF(COUNTA($AT240:$AT$352)&gt;1,Y$17,Y$18)),_xlfn.CONCAT(Y$4,Y$6,IF($AZ240=_xlfn.XLOOKUP($AZ240,仮想キートップ,入力キー),Y$7,Y$10),_xlfn.XLOOKUP($AZ240,仮想キートップ,入力コード),Y$13,$BI240,Y$14,_xlfn.XLOOKUP($AZ240,仮想キートップ,キー位置),Y$15,_xlfn.XLOOKUP($AZ240,仮想キートップ,キー位置),Y$17,IF($AZ240=_xlfn.XLOOKUP($AZ240,仮想キートップ,入力キー),Y$8,Y$9),_xlfn.XLOOKUP($AZ240,仮想キートップ,入力コード),Y$13,$BI240,Y$14,_xlfn.XLOOKUP($AZ240,仮想キートップ,キー位置),Y$16,_xlfn.XLOOKUP($AZ240,仮想キートップ,キー位置),Y$17,Y$5,IF($AZ240=_xlfn.XLOOKUP($AZ240,仮想キートップ,入力キー),Y$7,Y$10),_xlfn.XLOOKUP($AZ240,仮想キートップ,入力コード),Y$13,$BK240,Y$14,_xlfn.XLOOKUP($AZ240,仮想キートップ,キー位置),Y$15,_xlfn.XLOOKUP($AZ240,仮想キートップ,キー位置),Y$17,IF($AZ240=_xlfn.XLOOKUP($AZ240,仮想キートップ,入力キー),Y$12,Y$11),_xlfn.XLOOKUP($AZ240,仮想キートップ,入力コード),Y$13,$BK240,Y$14,_xlfn.XLOOKUP($AZ240,仮想キートップ,キー位置),Y$16,_xlfn.XLOOKUP($AZ240,仮想キートップ,キー位置),IF(COUNTA($AT240:$AT$352)&gt;1,Y$17,Y$18)))),"")</f>
        <v/>
      </c>
      <c r="Z240" s="325"/>
      <c r="AB240" s="28">
        <f t="shared" si="131"/>
        <v>2</v>
      </c>
      <c r="AC240" s="27" t="str">
        <f t="shared" si="132"/>
        <v>A</v>
      </c>
      <c r="AD240" s="27">
        <f t="shared" si="133"/>
        <v>1</v>
      </c>
      <c r="AE240" s="27">
        <f t="shared" si="134"/>
        <v>0</v>
      </c>
      <c r="AF240" s="34">
        <f t="shared" si="135"/>
        <v>274878955520</v>
      </c>
      <c r="AG240" s="203">
        <f t="shared" si="136"/>
        <v>1</v>
      </c>
      <c r="AH240" s="90"/>
      <c r="AI240" s="466" t="str">
        <f t="shared" si="137"/>
        <v/>
      </c>
      <c r="AJ240" s="57" t="str">
        <f t="shared" si="138"/>
        <v/>
      </c>
      <c r="AK240" s="58">
        <f t="shared" si="139"/>
        <v>0</v>
      </c>
      <c r="AL240" s="56" t="str">
        <f t="shared" si="140"/>
        <v/>
      </c>
      <c r="AM240" s="57" t="str">
        <f t="shared" si="141"/>
        <v/>
      </c>
      <c r="AN240" s="55">
        <f t="shared" si="142"/>
        <v>0</v>
      </c>
      <c r="AO240" s="466" t="str">
        <f t="shared" si="143"/>
        <v/>
      </c>
      <c r="AP240" s="57" t="str">
        <f t="shared" si="144"/>
        <v/>
      </c>
      <c r="AQ240" s="58">
        <f t="shared" si="145"/>
        <v>0</v>
      </c>
      <c r="AR240" s="90"/>
      <c r="AS240" s="131">
        <v>256</v>
      </c>
      <c r="AT240" s="2"/>
      <c r="AU240" s="389"/>
      <c r="AV240" s="389"/>
      <c r="AW240" s="13"/>
      <c r="AX240" s="4" t="s">
        <v>296</v>
      </c>
      <c r="AY240" s="16"/>
      <c r="AZ240" s="16" t="s">
        <v>86</v>
      </c>
      <c r="BA240" s="16" t="s">
        <v>19</v>
      </c>
      <c r="BB240" s="115"/>
      <c r="BC240" s="26" t="s">
        <v>472</v>
      </c>
      <c r="BD240" s="6"/>
      <c r="BE240" s="7"/>
      <c r="BF240" s="15"/>
      <c r="BG240" s="140" t="str">
        <f t="shared" si="146"/>
        <v>{"key_code":"h"},{"key_code":"y"},{"key_code":"o"}</v>
      </c>
      <c r="BH240" s="98"/>
      <c r="BI240" s="140" t="str">
        <f t="shared" si="147"/>
        <v>{"key_code":"h"},{"key_code":"y"},{"key_code":"o"}</v>
      </c>
      <c r="BJ240" s="370"/>
      <c r="BK240" s="371"/>
    </row>
    <row r="241" spans="1:63" ht="21">
      <c r="A241" s="328"/>
      <c r="B241" s="329"/>
      <c r="C241" s="338"/>
      <c r="D241" s="339"/>
      <c r="E241" s="334"/>
      <c r="F241" s="233" t="str">
        <f t="shared" si="148"/>
        <v/>
      </c>
      <c r="G241" s="101" t="str">
        <f t="shared" si="149"/>
        <v/>
      </c>
      <c r="H241" s="101" t="str">
        <f t="shared" si="150"/>
        <v/>
      </c>
      <c r="I241" s="101" t="str">
        <f t="shared" si="151"/>
        <v/>
      </c>
      <c r="J241" s="101" t="str">
        <f t="shared" si="152"/>
        <v/>
      </c>
      <c r="K241" s="101" t="str">
        <f t="shared" si="153"/>
        <v/>
      </c>
      <c r="L241" s="101" t="str">
        <f t="shared" si="154"/>
        <v>{"description":"く &amp; あ → IME ON","conditions":[{"type":"variable_unless","name":"LKS","value":2},{"type":"variable_unless","name":"USC","value":0},{"type":"variable_unless","name":"KC_H","value":0}],"from":{"key_code":"j","modifiers":{"optional":["caps_lock"]}},"to":[{"key_code":"delete_or_backspace"},{"set_variable":{"name":"KC_J","value":1}},{"set_variable":{"name":"USC","value":0}},{"set_variable":{"name":"LKS","value":2}}],"to_if_alone":[{"key_code":"lang1"}],"to_after_key_up":[{"set_variable":{"name":"KC_J","value":0}},{"set_variable":{"name":"USC","value":0}}],"type":"basic"},{"conditions":[{"type":"variable_unless","name":"KC_H","value":0}],"from":{"key_code":"j","modifiers":{"optional":["caps_lock"]}},"to":[{"set_variable":{"name":"KC_J","value":1}},{"set_variable":{"name":"USC","value":0}},{"set_variable":{"name":"LKS","value":2}}],"to_if_alone":[{"key_code":"lang1"}],"to_after_key_up":[{"set_variable":{"name":"KC_J","value":0}},{"set_variable":{"name":"USC","value":0}}],"type":"basic"},</v>
      </c>
      <c r="M241" s="101" t="str">
        <f t="shared" si="155"/>
        <v>{"conditions":[{"type":"variable_unless","name":"LKS","value":2},{"type":"variable_unless","name":"USC","value":0},{"type":"variable_unless","name":"KC_J","value":0}],"from":{"key_code":"h","modifiers":{"optional":["caps_lock"]}},"to":[{"key_code":"delete_or_backspace"},{"set_variable":{"name":"KC_H","value":1}},{"set_variable":{"name":"USC","value":0}},{"set_variable":{"name":"LKS","value":2}}],"to_if_alone":[{"key_code":"lang1"}],"to_after_key_up":[{"set_variable":{"name":"KC_H","value":0}},{"set_variable":{"name":"USC","value":0}}],"type":"basic"},{"conditions":[{"type":"variable_unless","name":"KC_J","value":0}],"from":{"key_code":"h","modifiers":{"optional":["caps_lock"]}},"to":[{"set_variable":{"name":"KC_H","value":1}},{"set_variable":{"name":"USC","value":0}},{"set_variable":{"name":"LKS","value":2}}],"to_if_alone":[{"key_code":"lang1"}],"to_after_key_up":[{"set_variable":{"name":"KC_H","value":0}},{"set_variable":{"name":"USC","value":0}}],"type":"basic"},</v>
      </c>
      <c r="N241" s="101" t="str">
        <f t="shared" si="156"/>
        <v/>
      </c>
      <c r="O241" s="101" t="str">
        <f t="shared" si="157"/>
        <v/>
      </c>
      <c r="P241" s="101" t="str">
        <f t="shared" si="158"/>
        <v/>
      </c>
      <c r="Q241" s="101" t="str">
        <f t="shared" si="159"/>
        <v/>
      </c>
      <c r="R241" s="101" t="str">
        <f t="shared" si="160"/>
        <v/>
      </c>
      <c r="S241" s="101" t="str">
        <f t="shared" si="161"/>
        <v/>
      </c>
      <c r="T241" s="101" t="str">
        <f t="shared" si="162"/>
        <v/>
      </c>
      <c r="U241" s="329"/>
      <c r="V241" s="107" t="str">
        <f t="shared" si="163"/>
        <v/>
      </c>
      <c r="W241" s="101" t="str">
        <f t="shared" si="164"/>
        <v/>
      </c>
      <c r="X241" s="101" t="str">
        <f t="shared" si="165"/>
        <v/>
      </c>
      <c r="Y241" s="108" t="str">
        <f>IF(AND($AT241&lt;&gt;"",$AB241=1),_xlfn.CONCAT(Y$3,PROPER(_xlfn.XLOOKUP($AZ241,入力キー,入力コード)),IF(OR($BK241="",$BK241=$BI241),_xlfn.CONCAT(Y$4,IF($AZ241=_xlfn.XLOOKUP($AZ241,仮想キートップ,入力キー),Y$7,Y$10),_xlfn.XLOOKUP($AZ241,仮想キートップ,入力コード),Y$13,$BI241,Y$14,_xlfn.XLOOKUP($AZ241,仮想キートップ,キー位置),Y$15,_xlfn.XLOOKUP($AZ241,仮想キートップ,キー位置),Y$17,IF($AZ241=_xlfn.XLOOKUP($AZ241,仮想キートップ,入力キー),Y$12,Y$11),_xlfn.XLOOKUP($AZ241,仮想キートップ,入力コード),Y$13,$BI241,Y$14,_xlfn.XLOOKUP($AZ241,仮想キートップ,キー位置),Y$16,_xlfn.XLOOKUP($AZ241,仮想キートップ,キー位置),IF(COUNTA($AT241:$AT$352)&gt;1,Y$17,Y$18)),_xlfn.CONCAT(Y$4,Y$6,IF($AZ241=_xlfn.XLOOKUP($AZ241,仮想キートップ,入力キー),Y$7,Y$10),_xlfn.XLOOKUP($AZ241,仮想キートップ,入力コード),Y$13,$BI241,Y$14,_xlfn.XLOOKUP($AZ241,仮想キートップ,キー位置),Y$15,_xlfn.XLOOKUP($AZ241,仮想キートップ,キー位置),Y$17,IF($AZ241=_xlfn.XLOOKUP($AZ241,仮想キートップ,入力キー),Y$8,Y$9),_xlfn.XLOOKUP($AZ241,仮想キートップ,入力コード),Y$13,$BI241,Y$14,_xlfn.XLOOKUP($AZ241,仮想キートップ,キー位置),Y$16,_xlfn.XLOOKUP($AZ241,仮想キートップ,キー位置),Y$17,Y$5,IF($AZ241=_xlfn.XLOOKUP($AZ241,仮想キートップ,入力キー),Y$7,Y$10),_xlfn.XLOOKUP($AZ241,仮想キートップ,入力コード),Y$13,$BK241,Y$14,_xlfn.XLOOKUP($AZ241,仮想キートップ,キー位置),Y$15,_xlfn.XLOOKUP($AZ241,仮想キートップ,キー位置),Y$17,IF($AZ241=_xlfn.XLOOKUP($AZ241,仮想キートップ,入力キー),Y$12,Y$11),_xlfn.XLOOKUP($AZ241,仮想キートップ,入力コード),Y$13,$BK241,Y$14,_xlfn.XLOOKUP($AZ241,仮想キートップ,キー位置),Y$16,_xlfn.XLOOKUP($AZ241,仮想キートップ,キー位置),IF(COUNTA($AT241:$AT$352)&gt;1,Y$17,Y$18)))),"")</f>
        <v/>
      </c>
      <c r="Z241" s="325"/>
      <c r="AB241" s="28">
        <f t="shared" si="131"/>
        <v>2</v>
      </c>
      <c r="AC241" s="27" t="str">
        <f t="shared" si="132"/>
        <v>A</v>
      </c>
      <c r="AD241" s="27">
        <f t="shared" si="133"/>
        <v>1</v>
      </c>
      <c r="AE241" s="27">
        <f t="shared" si="134"/>
        <v>0</v>
      </c>
      <c r="AF241" s="34">
        <f t="shared" si="135"/>
        <v>3221225472</v>
      </c>
      <c r="AG241" s="203">
        <f t="shared" si="136"/>
        <v>0</v>
      </c>
      <c r="AH241" s="90"/>
      <c r="AI241" s="466" t="str">
        <f t="shared" si="137"/>
        <v/>
      </c>
      <c r="AJ241" s="57" t="str">
        <f t="shared" si="138"/>
        <v/>
      </c>
      <c r="AK241" s="58">
        <f t="shared" si="139"/>
        <v>0</v>
      </c>
      <c r="AL241" s="56" t="str">
        <f t="shared" si="140"/>
        <v/>
      </c>
      <c r="AM241" s="57" t="str">
        <f t="shared" si="141"/>
        <v/>
      </c>
      <c r="AN241" s="55">
        <f t="shared" si="142"/>
        <v>0</v>
      </c>
      <c r="AO241" s="466" t="str">
        <f t="shared" si="143"/>
        <v/>
      </c>
      <c r="AP241" s="57" t="str">
        <f t="shared" si="144"/>
        <v/>
      </c>
      <c r="AQ241" s="58">
        <f t="shared" si="145"/>
        <v>0</v>
      </c>
      <c r="AR241" s="90"/>
      <c r="AS241" s="131">
        <v>401</v>
      </c>
      <c r="AT241" s="2" t="s">
        <v>294</v>
      </c>
      <c r="AU241" s="389"/>
      <c r="AV241" s="389" t="s">
        <v>294</v>
      </c>
      <c r="AW241" s="13"/>
      <c r="AX241" s="4" t="s">
        <v>294</v>
      </c>
      <c r="AY241" s="16"/>
      <c r="AZ241" s="16" t="s">
        <v>592</v>
      </c>
      <c r="BA241" s="16" t="s">
        <v>498</v>
      </c>
      <c r="BB241" s="115"/>
      <c r="BC241" s="26"/>
      <c r="BD241" s="6" t="s">
        <v>417</v>
      </c>
      <c r="BE241" s="7" t="s">
        <v>418</v>
      </c>
      <c r="BF241" s="15" t="s">
        <v>419</v>
      </c>
      <c r="BG241" s="140" t="str">
        <f t="shared" si="146"/>
        <v>{"key_code":"lang1"}</v>
      </c>
      <c r="BH241" s="98"/>
      <c r="BI241" s="140" t="str">
        <f t="shared" si="147"/>
        <v>{"key_code":"lang1"}</v>
      </c>
      <c r="BJ241" s="370"/>
      <c r="BK241" s="371"/>
    </row>
    <row r="242" spans="1:63" ht="21">
      <c r="A242" s="328"/>
      <c r="B242" s="329"/>
      <c r="C242" s="338"/>
      <c r="D242" s="339"/>
      <c r="E242" s="334"/>
      <c r="F242" s="233" t="str">
        <f t="shared" si="148"/>
        <v/>
      </c>
      <c r="G242" s="101" t="str">
        <f t="shared" si="149"/>
        <v/>
      </c>
      <c r="H242" s="101" t="str">
        <f t="shared" si="150"/>
        <v/>
      </c>
      <c r="I242" s="101" t="str">
        <f t="shared" si="151"/>
        <v/>
      </c>
      <c r="J242" s="101" t="str">
        <f t="shared" si="152"/>
        <v/>
      </c>
      <c r="K242" s="101" t="str">
        <f t="shared" si="153"/>
        <v/>
      </c>
      <c r="L242" s="101" t="str">
        <f t="shared" si="154"/>
        <v>{"description":"か &amp; (っ) → IME OFF","conditions":[{"type":"variable_unless","name":"LKS","value":2},{"type":"variable_unless","name":"USC","value":0},{"type":"variable_unless","name":"KC_F","value":0}],"from":{"key_code":"g","modifiers":{"optional":["caps_lock"]}},"to":[{"key_code":"delete_or_backspace"},{"set_variable":{"name":"KC_G","value":1}},{"set_variable":{"name":"USC","value":0}},{"set_variable":{"name":"LKS","value":2}}],"to_if_alone":[{"key_code":"lang2"}],"to_after_key_up":[{"set_variable":{"name":"KC_G","value":0}},{"set_variable":{"name":"USC","value":0}}],"type":"basic"},{"conditions":[{"type":"variable_unless","name":"KC_F","value":0}],"from":{"key_code":"g","modifiers":{"optional":["caps_lock"]}},"to":[{"set_variable":{"name":"KC_G","value":1}},{"set_variable":{"name":"USC","value":0}},{"set_variable":{"name":"LKS","value":2}}],"to_if_alone":[{"key_code":"lang2"}],"to_after_key_up":[{"set_variable":{"name":"KC_G","value":0}},{"set_variable":{"name":"USC","value":0}}],"type":"basic"},</v>
      </c>
      <c r="M242" s="101" t="str">
        <f t="shared" si="155"/>
        <v>{"conditions":[{"type":"variable_unless","name":"LKS","value":2},{"type":"variable_unless","name":"USC","value":0},{"type":"variable_unless","name":"KC_G","value":0}],"from":{"key_code":"f","modifiers":{"optional":["caps_lock"]}},"to":[{"key_code":"delete_or_backspace"},{"set_variable":{"name":"KC_F","value":1}},{"set_variable":{"name":"USC","value":0}},{"set_variable":{"name":"LKS","value":2}}],"to_if_alone":[{"key_code":"lang2"}],"to_after_key_up":[{"set_variable":{"name":"KC_F","value":0}},{"set_variable":{"name":"USC","value":0}}],"type":"basic"},{"conditions":[{"type":"variable_unless","name":"KC_G","value":0}],"from":{"key_code":"f","modifiers":{"optional":["caps_lock"]}},"to":[{"set_variable":{"name":"KC_F","value":1}},{"set_variable":{"name":"USC","value":0}},{"set_variable":{"name":"LKS","value":2}}],"to_if_alone":[{"key_code":"lang2"}],"to_after_key_up":[{"set_variable":{"name":"KC_F","value":0}},{"set_variable":{"name":"USC","value":0}}],"type":"basic"},</v>
      </c>
      <c r="N242" s="101" t="str">
        <f t="shared" si="156"/>
        <v/>
      </c>
      <c r="O242" s="101" t="str">
        <f t="shared" si="157"/>
        <v/>
      </c>
      <c r="P242" s="101" t="str">
        <f t="shared" si="158"/>
        <v/>
      </c>
      <c r="Q242" s="101" t="str">
        <f t="shared" si="159"/>
        <v/>
      </c>
      <c r="R242" s="101" t="str">
        <f t="shared" si="160"/>
        <v/>
      </c>
      <c r="S242" s="101" t="str">
        <f t="shared" si="161"/>
        <v/>
      </c>
      <c r="T242" s="101" t="str">
        <f t="shared" si="162"/>
        <v/>
      </c>
      <c r="U242" s="329"/>
      <c r="V242" s="107" t="str">
        <f t="shared" si="163"/>
        <v/>
      </c>
      <c r="W242" s="101" t="str">
        <f t="shared" si="164"/>
        <v/>
      </c>
      <c r="X242" s="101" t="str">
        <f t="shared" si="165"/>
        <v/>
      </c>
      <c r="Y242" s="108" t="str">
        <f>IF(AND($AT242&lt;&gt;"",$AB242=1),_xlfn.CONCAT(Y$3,PROPER(_xlfn.XLOOKUP($AZ242,入力キー,入力コード)),IF(OR($BK242="",$BK242=$BI242),_xlfn.CONCAT(Y$4,IF($AZ242=_xlfn.XLOOKUP($AZ242,仮想キートップ,入力キー),Y$7,Y$10),_xlfn.XLOOKUP($AZ242,仮想キートップ,入力コード),Y$13,$BI242,Y$14,_xlfn.XLOOKUP($AZ242,仮想キートップ,キー位置),Y$15,_xlfn.XLOOKUP($AZ242,仮想キートップ,キー位置),Y$17,IF($AZ242=_xlfn.XLOOKUP($AZ242,仮想キートップ,入力キー),Y$12,Y$11),_xlfn.XLOOKUP($AZ242,仮想キートップ,入力コード),Y$13,$BI242,Y$14,_xlfn.XLOOKUP($AZ242,仮想キートップ,キー位置),Y$16,_xlfn.XLOOKUP($AZ242,仮想キートップ,キー位置),IF(COUNTA($AT242:$AT$352)&gt;1,Y$17,Y$18)),_xlfn.CONCAT(Y$4,Y$6,IF($AZ242=_xlfn.XLOOKUP($AZ242,仮想キートップ,入力キー),Y$7,Y$10),_xlfn.XLOOKUP($AZ242,仮想キートップ,入力コード),Y$13,$BI242,Y$14,_xlfn.XLOOKUP($AZ242,仮想キートップ,キー位置),Y$15,_xlfn.XLOOKUP($AZ242,仮想キートップ,キー位置),Y$17,IF($AZ242=_xlfn.XLOOKUP($AZ242,仮想キートップ,入力キー),Y$8,Y$9),_xlfn.XLOOKUP($AZ242,仮想キートップ,入力コード),Y$13,$BI242,Y$14,_xlfn.XLOOKUP($AZ242,仮想キートップ,キー位置),Y$16,_xlfn.XLOOKUP($AZ242,仮想キートップ,キー位置),Y$17,Y$5,IF($AZ242=_xlfn.XLOOKUP($AZ242,仮想キートップ,入力キー),Y$7,Y$10),_xlfn.XLOOKUP($AZ242,仮想キートップ,入力コード),Y$13,$BK242,Y$14,_xlfn.XLOOKUP($AZ242,仮想キートップ,キー位置),Y$15,_xlfn.XLOOKUP($AZ242,仮想キートップ,キー位置),Y$17,IF($AZ242=_xlfn.XLOOKUP($AZ242,仮想キートップ,入力キー),Y$12,Y$11),_xlfn.XLOOKUP($AZ242,仮想キートップ,入力コード),Y$13,$BK242,Y$14,_xlfn.XLOOKUP($AZ242,仮想キートップ,キー位置),Y$16,_xlfn.XLOOKUP($AZ242,仮想キートップ,キー位置),IF(COUNTA($AT242:$AT$352)&gt;1,Y$17,Y$18)))),"")</f>
        <v/>
      </c>
      <c r="Z242" s="325"/>
      <c r="AB242" s="28">
        <f t="shared" si="131"/>
        <v>2</v>
      </c>
      <c r="AC242" s="27" t="str">
        <f t="shared" si="132"/>
        <v>A</v>
      </c>
      <c r="AD242" s="27">
        <f t="shared" si="133"/>
        <v>1</v>
      </c>
      <c r="AE242" s="27">
        <f t="shared" si="134"/>
        <v>0</v>
      </c>
      <c r="AF242" s="34">
        <f t="shared" si="135"/>
        <v>805306368</v>
      </c>
      <c r="AG242" s="203">
        <f t="shared" si="136"/>
        <v>0</v>
      </c>
      <c r="AH242" s="90"/>
      <c r="AI242" s="466" t="str">
        <f t="shared" si="137"/>
        <v/>
      </c>
      <c r="AJ242" s="57" t="str">
        <f t="shared" si="138"/>
        <v/>
      </c>
      <c r="AK242" s="58">
        <f t="shared" si="139"/>
        <v>0</v>
      </c>
      <c r="AL242" s="56" t="str">
        <f t="shared" si="140"/>
        <v/>
      </c>
      <c r="AM242" s="57" t="str">
        <f t="shared" si="141"/>
        <v/>
      </c>
      <c r="AN242" s="55">
        <f t="shared" si="142"/>
        <v>0</v>
      </c>
      <c r="AO242" s="466" t="str">
        <f t="shared" si="143"/>
        <v/>
      </c>
      <c r="AP242" s="57" t="str">
        <f t="shared" si="144"/>
        <v/>
      </c>
      <c r="AQ242" s="58">
        <f t="shared" si="145"/>
        <v>0</v>
      </c>
      <c r="AR242" s="90"/>
      <c r="AS242" s="131">
        <v>402</v>
      </c>
      <c r="AT242" s="2" t="s">
        <v>294</v>
      </c>
      <c r="AU242" s="389"/>
      <c r="AV242" s="389" t="s">
        <v>294</v>
      </c>
      <c r="AW242" s="13"/>
      <c r="AX242" s="4" t="s">
        <v>296</v>
      </c>
      <c r="AY242" s="16"/>
      <c r="AZ242" s="16" t="s">
        <v>255</v>
      </c>
      <c r="BA242" s="16" t="s">
        <v>646</v>
      </c>
      <c r="BB242" s="115"/>
      <c r="BC242" s="26"/>
      <c r="BD242" s="6" t="s">
        <v>420</v>
      </c>
      <c r="BE242" s="7" t="s">
        <v>577</v>
      </c>
      <c r="BF242" s="15" t="s">
        <v>421</v>
      </c>
      <c r="BG242" s="140" t="str">
        <f t="shared" si="146"/>
        <v>{"key_code":"lang2"}</v>
      </c>
      <c r="BH242" s="98"/>
      <c r="BI242" s="140" t="str">
        <f t="shared" si="147"/>
        <v>{"key_code":"lang2"}</v>
      </c>
      <c r="BJ242" s="370"/>
      <c r="BK242" s="371"/>
    </row>
    <row r="243" spans="1:63" ht="21">
      <c r="A243" s="328"/>
      <c r="B243" s="329"/>
      <c r="C243" s="338"/>
      <c r="D243" s="339"/>
      <c r="E243" s="334"/>
      <c r="F243" s="233" t="str">
        <f t="shared" si="148"/>
        <v/>
      </c>
      <c r="G243" s="101" t="str">
        <f t="shared" si="149"/>
        <v/>
      </c>
      <c r="H243" s="101" t="str">
        <f t="shared" si="150"/>
        <v/>
      </c>
      <c r="I243" s="101" t="str">
        <f t="shared" si="151"/>
        <v/>
      </c>
      <c r="J243" s="101" t="str">
        <f t="shared" si="152"/>
        <v/>
      </c>
      <c r="K243" s="101" t="str">
        <f t="shared" si="153"/>
        <v/>
      </c>
      <c r="L243" s="101" t="str">
        <f t="shared" si="154"/>
        <v>{"description":"こ &amp; な → 行送り","conditions":[{"type":"variable_unless","name":"LKS","value":2},{"type":"variable_unless","name":"USC","value":0},{"type":"variable_unless","name":"KC_V","value":0}],"from":{"key_code":"m","modifiers":{"optional":["caps_lock"]}},"to":[{"key_code":"delete_or_backspace"},{"set_variable":{"name":"KC_M","value":1}},{"set_variable":{"name":"USC","value":0}},{"set_variable":{"name":"LKS","value":2}}],"to_if_alone":[{"key_code":"return_or_enter"}],"to_after_key_up":[{"set_variable":{"name":"KC_M","value":0}},{"set_variable":{"name":"USC","value":0}}],"type":"basic"},{"conditions":[{"type":"variable_unless","name":"KC_V","value":0}],"from":{"key_code":"m","modifiers":{"optional":["caps_lock"]}},"to":[{"set_variable":{"name":"KC_M","value":1}},{"set_variable":{"name":"USC","value":0}},{"set_variable":{"name":"LKS","value":2}}],"to_if_alone":[{"key_code":"return_or_enter"}],"to_after_key_up":[{"set_variable":{"name":"KC_M","value":0}},{"set_variable":{"name":"USC","value":0}}],"type":"basic"},</v>
      </c>
      <c r="M243" s="101" t="str">
        <f t="shared" si="155"/>
        <v>{"conditions":[{"type":"variable_unless","name":"LKS","value":2},{"type":"variable_unless","name":"USC","value":0},{"type":"variable_unless","name":"KC_M","value":0}],"from":{"key_code":"v","modifiers":{"optional":["caps_lock"]}},"to":[{"key_code":"delete_or_backspace"},{"set_variable":{"name":"KC_V","value":1}},{"set_variable":{"name":"USC","value":0}},{"set_variable":{"name":"LKS","value":2}}],"to_if_alone":[{"key_code":"return_or_enter"}],"to_after_key_up":[{"set_variable":{"name":"KC_V","value":0}},{"set_variable":{"name":"USC","value":0}}],"type":"basic"},{"conditions":[{"type":"variable_unless","name":"KC_M","value":0}],"from":{"key_code":"v","modifiers":{"optional":["caps_lock"]}},"to":[{"set_variable":{"name":"KC_V","value":1}},{"set_variable":{"name":"USC","value":0}},{"set_variable":{"name":"LKS","value":2}}],"to_if_alone":[{"key_code":"return_or_enter"}],"to_after_key_up":[{"set_variable":{"name":"KC_V","value":0}},{"set_variable":{"name":"USC","value":0}}],"type":"basic"},</v>
      </c>
      <c r="N243" s="101" t="str">
        <f t="shared" si="156"/>
        <v/>
      </c>
      <c r="O243" s="101" t="str">
        <f t="shared" si="157"/>
        <v/>
      </c>
      <c r="P243" s="101" t="str">
        <f t="shared" si="158"/>
        <v/>
      </c>
      <c r="Q243" s="101" t="str">
        <f t="shared" si="159"/>
        <v/>
      </c>
      <c r="R243" s="101" t="str">
        <f t="shared" si="160"/>
        <v/>
      </c>
      <c r="S243" s="101" t="str">
        <f t="shared" si="161"/>
        <v/>
      </c>
      <c r="T243" s="101" t="str">
        <f t="shared" si="162"/>
        <v/>
      </c>
      <c r="U243" s="329"/>
      <c r="V243" s="107" t="str">
        <f t="shared" si="163"/>
        <v/>
      </c>
      <c r="W243" s="101" t="str">
        <f t="shared" si="164"/>
        <v/>
      </c>
      <c r="X243" s="101" t="str">
        <f t="shared" si="165"/>
        <v/>
      </c>
      <c r="Y243" s="108" t="str">
        <f>IF(AND($AT243&lt;&gt;"",$AB243=1),_xlfn.CONCAT(Y$3,PROPER(_xlfn.XLOOKUP($AZ243,入力キー,入力コード)),IF(OR($BK243="",$BK243=$BI243),_xlfn.CONCAT(Y$4,IF($AZ243=_xlfn.XLOOKUP($AZ243,仮想キートップ,入力キー),Y$7,Y$10),_xlfn.XLOOKUP($AZ243,仮想キートップ,入力コード),Y$13,$BI243,Y$14,_xlfn.XLOOKUP($AZ243,仮想キートップ,キー位置),Y$15,_xlfn.XLOOKUP($AZ243,仮想キートップ,キー位置),Y$17,IF($AZ243=_xlfn.XLOOKUP($AZ243,仮想キートップ,入力キー),Y$12,Y$11),_xlfn.XLOOKUP($AZ243,仮想キートップ,入力コード),Y$13,$BI243,Y$14,_xlfn.XLOOKUP($AZ243,仮想キートップ,キー位置),Y$16,_xlfn.XLOOKUP($AZ243,仮想キートップ,キー位置),IF(COUNTA($AT243:$AT$352)&gt;1,Y$17,Y$18)),_xlfn.CONCAT(Y$4,Y$6,IF($AZ243=_xlfn.XLOOKUP($AZ243,仮想キートップ,入力キー),Y$7,Y$10),_xlfn.XLOOKUP($AZ243,仮想キートップ,入力コード),Y$13,$BI243,Y$14,_xlfn.XLOOKUP($AZ243,仮想キートップ,キー位置),Y$15,_xlfn.XLOOKUP($AZ243,仮想キートップ,キー位置),Y$17,IF($AZ243=_xlfn.XLOOKUP($AZ243,仮想キートップ,入力キー),Y$8,Y$9),_xlfn.XLOOKUP($AZ243,仮想キートップ,入力コード),Y$13,$BI243,Y$14,_xlfn.XLOOKUP($AZ243,仮想キートップ,キー位置),Y$16,_xlfn.XLOOKUP($AZ243,仮想キートップ,キー位置),Y$17,Y$5,IF($AZ243=_xlfn.XLOOKUP($AZ243,仮想キートップ,入力キー),Y$7,Y$10),_xlfn.XLOOKUP($AZ243,仮想キートップ,入力コード),Y$13,$BK243,Y$14,_xlfn.XLOOKUP($AZ243,仮想キートップ,キー位置),Y$15,_xlfn.XLOOKUP($AZ243,仮想キートップ,キー位置),Y$17,IF($AZ243=_xlfn.XLOOKUP($AZ243,仮想キートップ,入力キー),Y$12,Y$11),_xlfn.XLOOKUP($AZ243,仮想キートップ,入力コード),Y$13,$BK243,Y$14,_xlfn.XLOOKUP($AZ243,仮想キートップ,キー位置),Y$16,_xlfn.XLOOKUP($AZ243,仮想キートップ,キー位置),IF(COUNTA($AT243:$AT$352)&gt;1,Y$17,Y$18)))),"")</f>
        <v/>
      </c>
      <c r="Z243" s="325"/>
      <c r="AB243" s="28">
        <f t="shared" si="131"/>
        <v>2</v>
      </c>
      <c r="AC243" s="27" t="str">
        <f t="shared" si="132"/>
        <v>A</v>
      </c>
      <c r="AD243" s="27">
        <f t="shared" si="133"/>
        <v>1</v>
      </c>
      <c r="AE243" s="27">
        <f t="shared" si="134"/>
        <v>0</v>
      </c>
      <c r="AF243" s="34">
        <f t="shared" si="135"/>
        <v>9895604649984</v>
      </c>
      <c r="AG243" s="203">
        <f t="shared" si="136"/>
        <v>0</v>
      </c>
      <c r="AH243" s="90"/>
      <c r="AI243" s="466" t="str">
        <f t="shared" si="137"/>
        <v/>
      </c>
      <c r="AJ243" s="57" t="str">
        <f t="shared" si="138"/>
        <v/>
      </c>
      <c r="AK243" s="58">
        <f t="shared" si="139"/>
        <v>0</v>
      </c>
      <c r="AL243" s="56" t="str">
        <f t="shared" si="140"/>
        <v/>
      </c>
      <c r="AM243" s="57" t="str">
        <f t="shared" si="141"/>
        <v/>
      </c>
      <c r="AN243" s="55">
        <f t="shared" si="142"/>
        <v>0</v>
      </c>
      <c r="AO243" s="466" t="str">
        <f t="shared" si="143"/>
        <v/>
      </c>
      <c r="AP243" s="57" t="str">
        <f t="shared" si="144"/>
        <v/>
      </c>
      <c r="AQ243" s="58">
        <f t="shared" si="145"/>
        <v>0</v>
      </c>
      <c r="AR243" s="90"/>
      <c r="AS243" s="131">
        <v>403</v>
      </c>
      <c r="AT243" s="4" t="s">
        <v>296</v>
      </c>
      <c r="AU243" s="389"/>
      <c r="AV243" s="389" t="s">
        <v>294</v>
      </c>
      <c r="AW243" s="13"/>
      <c r="AX243" s="4" t="s">
        <v>296</v>
      </c>
      <c r="AY243" s="16"/>
      <c r="AZ243" s="16" t="s">
        <v>259</v>
      </c>
      <c r="BA243" s="16" t="s">
        <v>600</v>
      </c>
      <c r="BB243" s="115"/>
      <c r="BC243" s="26"/>
      <c r="BD243" s="6" t="s">
        <v>422</v>
      </c>
      <c r="BE243" s="7" t="s">
        <v>423</v>
      </c>
      <c r="BF243" s="15" t="s">
        <v>424</v>
      </c>
      <c r="BG243" s="140" t="str">
        <f t="shared" si="146"/>
        <v>{"key_code":"return_or_enter"}</v>
      </c>
      <c r="BH243" s="98"/>
      <c r="BI243" s="140" t="str">
        <f t="shared" si="147"/>
        <v>{"key_code":"return_or_enter"}</v>
      </c>
      <c r="BJ243" s="370"/>
      <c r="BK243" s="371"/>
    </row>
    <row r="244" spans="1:63" ht="21">
      <c r="A244" s="328"/>
      <c r="B244" s="329"/>
      <c r="C244" s="338"/>
      <c r="D244" s="339"/>
      <c r="E244" s="334"/>
      <c r="F244" s="233" t="str">
        <f t="shared" si="148"/>
        <v/>
      </c>
      <c r="G244" s="101" t="str">
        <f t="shared" si="149"/>
        <v/>
      </c>
      <c r="H244" s="101" t="str">
        <f t="shared" si="150"/>
        <v/>
      </c>
      <c r="I244" s="101" t="str">
        <f t="shared" si="151"/>
        <v/>
      </c>
      <c r="J244" s="101" t="str">
        <f t="shared" si="152"/>
        <v/>
      </c>
      <c r="K244" s="101" t="str">
        <f t="shared" si="153"/>
        <v/>
      </c>
      <c r="L244" s="101" t="str">
        <f t="shared" si="154"/>
        <v/>
      </c>
      <c r="M244" s="101" t="str">
        <f t="shared" si="155"/>
        <v/>
      </c>
      <c r="N244" s="101" t="str">
        <f t="shared" si="156"/>
        <v>{"description":"Sp 小 &amp; わ → (ゎ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l","modifiers":{"mandatory":["shift"],"optional":["caps_lock"]}},"to":[{"key_code":"delete_or_backspace"},{"key_code":"x"},{"key_code":"w"},{"key_code":"a"},{"set_variable":{"name":"KC_L","value":1}},{"set_variable":{"name":"USC","value":0}},{"set_variable":{"name":"LKS","value":2}}],"to_after_key_up":[{"set_variable":{"name":"KC_L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l","modifiers":{"mandatory":["shift"],"optional":["caps_lock"]}},"to":[{"key_code":"x"},{"key_code":"w"},{"key_code":"a"},{"set_variable":{"name":"KC_L","value":1}},{"set_variable":{"name":"USC","value":0}},{"set_variable":{"name":"LKS","value":2}}],"to_after_key_up":[{"set_variable":{"name":"KC_L","value":0}},{"set_variable":{"name":"USC","value":0}}],"type":"basic"},</v>
      </c>
      <c r="O244" s="101" t="str">
        <f t="shared" si="157"/>
        <v>{"conditions":[{"type":"variable_unless","name":"LKS","value":2},{"type":"variable_unless","name":"USC","value":0},{"type":"variable_unless","name":"KC_L","value":0},{"input_sources":[{"language":"ja"}],"type":"input_source_if"},{"input_sources":[{"input_mode_id":"Roman$"}],"type":"input_source_unless"}],"from":{"key_code":"q","modifiers":{"mandatory":["shift"],"optional":["caps_lock"]}},"to":[{"key_code":"delete_or_backspace"},{"key_code":"x"},{"key_code":"w"},{"key_code":"a"},{"set_variable":{"name":"KC_Q","value":1}},{"set_variable":{"name":"USC","value":0}},{"set_variable":{"name":"LKS","value":2}}],"to_after_key_up":[{"set_variable":{"name":"KC_Q","value":0}},{"set_variable":{"name":"USC","value":0}}],"type":"basic"},{"conditions":[{"type":"variable_unless","name":"KC_L","value":0},{"input_sources":[{"language":"ja"}],"type":"input_source_if"},{"input_sources":[{"input_mode_id":"Roman$"}],"type":"input_source_unless"}],"from":{"key_code":"q","modifiers":{"mandatory":["shift"],"optional":["caps_lock"]}},"to":[{"key_code":"x"},{"key_code":"w"},{"key_code":"a"},{"set_variable":{"name":"KC_Q","value":1}},{"set_variable":{"name":"USC","value":0}},{"set_variable":{"name":"LKS","value":2}}],"to_after_key_up":[{"set_variable":{"name":"KC_Q","value":0}},{"set_variable":{"name":"USC","value":0}}],"type":"basic"},</v>
      </c>
      <c r="P244" s="101" t="str">
        <f t="shared" si="158"/>
        <v/>
      </c>
      <c r="Q244" s="101" t="str">
        <f t="shared" si="159"/>
        <v/>
      </c>
      <c r="R244" s="101" t="str">
        <f t="shared" si="160"/>
        <v/>
      </c>
      <c r="S244" s="101" t="str">
        <f t="shared" si="161"/>
        <v/>
      </c>
      <c r="T244" s="101" t="str">
        <f t="shared" si="162"/>
        <v/>
      </c>
      <c r="U244" s="329"/>
      <c r="V244" s="107" t="str">
        <f t="shared" si="163"/>
        <v/>
      </c>
      <c r="W244" s="101" t="str">
        <f t="shared" si="164"/>
        <v/>
      </c>
      <c r="X244" s="101" t="str">
        <f t="shared" si="165"/>
        <v/>
      </c>
      <c r="Y244" s="108" t="str">
        <f>IF(AND($AT244&lt;&gt;"",$AB244=1),_xlfn.CONCAT(Y$3,PROPER(_xlfn.XLOOKUP($AZ244,入力キー,入力コード)),IF(OR($BK244="",$BK244=$BI244),_xlfn.CONCAT(Y$4,IF($AZ244=_xlfn.XLOOKUP($AZ244,仮想キートップ,入力キー),Y$7,Y$10),_xlfn.XLOOKUP($AZ244,仮想キートップ,入力コード),Y$13,$BI244,Y$14,_xlfn.XLOOKUP($AZ244,仮想キートップ,キー位置),Y$15,_xlfn.XLOOKUP($AZ244,仮想キートップ,キー位置),Y$17,IF($AZ244=_xlfn.XLOOKUP($AZ244,仮想キートップ,入力キー),Y$12,Y$11),_xlfn.XLOOKUP($AZ244,仮想キートップ,入力コード),Y$13,$BI244,Y$14,_xlfn.XLOOKUP($AZ244,仮想キートップ,キー位置),Y$16,_xlfn.XLOOKUP($AZ244,仮想キートップ,キー位置),IF(COUNTA($AT244:$AT$352)&gt;1,Y$17,Y$18)),_xlfn.CONCAT(Y$4,Y$6,IF($AZ244=_xlfn.XLOOKUP($AZ244,仮想キートップ,入力キー),Y$7,Y$10),_xlfn.XLOOKUP($AZ244,仮想キートップ,入力コード),Y$13,$BI244,Y$14,_xlfn.XLOOKUP($AZ244,仮想キートップ,キー位置),Y$15,_xlfn.XLOOKUP($AZ244,仮想キートップ,キー位置),Y$17,IF($AZ244=_xlfn.XLOOKUP($AZ244,仮想キートップ,入力キー),Y$8,Y$9),_xlfn.XLOOKUP($AZ244,仮想キートップ,入力コード),Y$13,$BI244,Y$14,_xlfn.XLOOKUP($AZ244,仮想キートップ,キー位置),Y$16,_xlfn.XLOOKUP($AZ244,仮想キートップ,キー位置),Y$17,Y$5,IF($AZ244=_xlfn.XLOOKUP($AZ244,仮想キートップ,入力キー),Y$7,Y$10),_xlfn.XLOOKUP($AZ244,仮想キートップ,入力コード),Y$13,$BK244,Y$14,_xlfn.XLOOKUP($AZ244,仮想キートップ,キー位置),Y$15,_xlfn.XLOOKUP($AZ244,仮想キートップ,キー位置),Y$17,IF($AZ244=_xlfn.XLOOKUP($AZ244,仮想キートップ,入力キー),Y$12,Y$11),_xlfn.XLOOKUP($AZ244,仮想キートップ,入力コード),Y$13,$BK244,Y$14,_xlfn.XLOOKUP($AZ244,仮想キートップ,キー位置),Y$16,_xlfn.XLOOKUP($AZ244,仮想キートップ,キー位置),IF(COUNTA($AT244:$AT$352)&gt;1,Y$17,Y$18)))),"")</f>
        <v/>
      </c>
      <c r="Z244" s="325"/>
      <c r="AB244" s="28">
        <f t="shared" si="131"/>
        <v>2</v>
      </c>
      <c r="AC244" s="27" t="str">
        <f t="shared" si="132"/>
        <v>B</v>
      </c>
      <c r="AD244" s="27">
        <f t="shared" si="133"/>
        <v>0</v>
      </c>
      <c r="AE244" s="27">
        <f t="shared" si="134"/>
        <v>2</v>
      </c>
      <c r="AF244" s="34">
        <f t="shared" si="135"/>
        <v>8589942784</v>
      </c>
      <c r="AG244" s="203">
        <f t="shared" si="136"/>
        <v>0</v>
      </c>
      <c r="AH244" s="90"/>
      <c r="AI244" s="466" t="str">
        <f t="shared" si="137"/>
        <v/>
      </c>
      <c r="AJ244" s="57" t="str">
        <f t="shared" si="138"/>
        <v/>
      </c>
      <c r="AK244" s="58">
        <f t="shared" si="139"/>
        <v>0</v>
      </c>
      <c r="AL244" s="56" t="str">
        <f t="shared" si="140"/>
        <v/>
      </c>
      <c r="AM244" s="57" t="str">
        <f t="shared" si="141"/>
        <v/>
      </c>
      <c r="AN244" s="55">
        <f t="shared" si="142"/>
        <v>0</v>
      </c>
      <c r="AO244" s="466" t="str">
        <f t="shared" si="143"/>
        <v/>
      </c>
      <c r="AP244" s="57" t="str">
        <f t="shared" si="144"/>
        <v/>
      </c>
      <c r="AQ244" s="58">
        <f t="shared" si="145"/>
        <v>0</v>
      </c>
      <c r="AR244" s="90"/>
      <c r="AS244" s="131">
        <v>235</v>
      </c>
      <c r="AT244" s="2"/>
      <c r="AU244" s="389"/>
      <c r="AV244" s="389"/>
      <c r="AW244" s="13"/>
      <c r="AX244" s="4"/>
      <c r="AY244" s="16" t="s">
        <v>296</v>
      </c>
      <c r="AZ244" s="16" t="s">
        <v>23</v>
      </c>
      <c r="BA244" s="16" t="s">
        <v>54</v>
      </c>
      <c r="BB244" s="115"/>
      <c r="BC244" s="26" t="s">
        <v>652</v>
      </c>
      <c r="BD244" s="6"/>
      <c r="BE244" s="7"/>
      <c r="BF244" s="15"/>
      <c r="BG244" s="140" t="str">
        <f t="shared" si="146"/>
        <v>{"key_code":"x"},{"key_code":"w"},{"key_code":"a"}</v>
      </c>
      <c r="BH244" s="98"/>
      <c r="BI244" s="140" t="str">
        <f t="shared" si="147"/>
        <v>{"key_code":"x"},{"key_code":"w"},{"key_code":"a"}</v>
      </c>
      <c r="BJ244" s="370"/>
      <c r="BK244" s="371"/>
    </row>
    <row r="245" spans="1:63" ht="21">
      <c r="A245" s="328"/>
      <c r="B245" s="329"/>
      <c r="C245" s="338"/>
      <c r="D245" s="339"/>
      <c r="E245" s="334"/>
      <c r="F245" s="233" t="str">
        <f t="shared" si="148"/>
        <v/>
      </c>
      <c r="G245" s="101" t="str">
        <f t="shared" si="149"/>
        <v/>
      </c>
      <c r="H245" s="101" t="str">
        <f t="shared" si="150"/>
        <v/>
      </c>
      <c r="I245" s="101" t="str">
        <f t="shared" si="151"/>
        <v/>
      </c>
      <c r="J245" s="101" t="str">
        <f t="shared" si="152"/>
        <v/>
      </c>
      <c r="K245" s="101" t="str">
        <f t="shared" si="153"/>
        <v/>
      </c>
      <c r="L245" s="101" t="str">
        <f t="shared" si="154"/>
        <v/>
      </c>
      <c r="M245" s="101" t="str">
        <f t="shared" si="155"/>
        <v/>
      </c>
      <c r="N245" s="101" t="str">
        <f t="shared" si="156"/>
        <v/>
      </c>
      <c r="O245" s="101" t="str">
        <f t="shared" si="157"/>
        <v/>
      </c>
      <c r="P245" s="101" t="str">
        <f t="shared" si="158"/>
        <v/>
      </c>
      <c r="Q245" s="101" t="str">
        <f t="shared" si="159"/>
        <v/>
      </c>
      <c r="R245" s="101" t="str">
        <f t="shared" si="160"/>
        <v>{"description":"き","conditions":[{"type":"variable_if","name":"LKS","value":1},{"type":"variable_unless","name":"USC","value":0},{"input_sources":[{"language":"ja"}],"type":"input_source_if"},{"input_sources":[{"input_mode_id":"Roman$"}],"type":"input_source_unless"}],"from":{"key_code":"w","modifiers":{"optional":["caps_lock"]}},"to":[{"key_code":"k"},{"key_code":"i"},{"set_variable":{"name":"KC_W","value":1}},{"set_variable":{"name":"USC","value":2}},{"set_variable":{"name":"LKS","value":1}}],"to_after_key_up":[{"set_variable":{"name":"KC_W","value":0}},{"set_variable":{"name":"USC","value":0}}],"type":"basic"},{"conditions":[{"input_sources":[{"language":"ja"}],"type":"input_source_if"},{"input_sources":[{"input_mode_id":"Roman$"}],"type":"input_source_unless"}],"from":{"key_code":"w","modifiers":{"optional":["caps_lock"]}},"to":[{"key_code":"k"},{"key_code":"i"},{"set_variable":{"name":"KC_W","value":1}},{"set_variable":{"name":"USC","value":1}},{"set_variable":{"name":"LKS","value":1}}],"to_after_key_up":[{"set_variable":{"name":"KC_W","value":0}},{"set_variable":{"name":"USC","value":0}}],"type":"basic"},</v>
      </c>
      <c r="S245" s="101" t="str">
        <f t="shared" si="161"/>
        <v/>
      </c>
      <c r="T245" s="101" t="str">
        <f t="shared" si="162"/>
        <v/>
      </c>
      <c r="U245" s="329"/>
      <c r="V245" s="107" t="str">
        <f t="shared" si="163"/>
        <v/>
      </c>
      <c r="W245" s="101" t="str">
        <f t="shared" si="164"/>
        <v/>
      </c>
      <c r="X245" s="101" t="str">
        <f t="shared" si="165"/>
        <v/>
      </c>
      <c r="Y245" s="108" t="str">
        <f>IF(AND($AT245&lt;&gt;"",$AB245=1),_xlfn.CONCAT(Y$3,PROPER(_xlfn.XLOOKUP($AZ245,入力キー,入力コード)),IF(OR($BK245="",$BK245=$BI245),_xlfn.CONCAT(Y$4,IF($AZ245=_xlfn.XLOOKUP($AZ245,仮想キートップ,入力キー),Y$7,Y$10),_xlfn.XLOOKUP($AZ245,仮想キートップ,入力コード),Y$13,$BI245,Y$14,_xlfn.XLOOKUP($AZ245,仮想キートップ,キー位置),Y$15,_xlfn.XLOOKUP($AZ245,仮想キートップ,キー位置),Y$17,IF($AZ245=_xlfn.XLOOKUP($AZ245,仮想キートップ,入力キー),Y$12,Y$11),_xlfn.XLOOKUP($AZ245,仮想キートップ,入力コード),Y$13,$BI245,Y$14,_xlfn.XLOOKUP($AZ245,仮想キートップ,キー位置),Y$16,_xlfn.XLOOKUP($AZ245,仮想キートップ,キー位置),IF(COUNTA($AT245:$AT$352)&gt;1,Y$17,Y$18)),_xlfn.CONCAT(Y$4,Y$6,IF($AZ245=_xlfn.XLOOKUP($AZ245,仮想キートップ,入力キー),Y$7,Y$10),_xlfn.XLOOKUP($AZ245,仮想キートップ,入力コード),Y$13,$BI245,Y$14,_xlfn.XLOOKUP($AZ245,仮想キートップ,キー位置),Y$15,_xlfn.XLOOKUP($AZ245,仮想キートップ,キー位置),Y$17,IF($AZ245=_xlfn.XLOOKUP($AZ245,仮想キートップ,入力キー),Y$8,Y$9),_xlfn.XLOOKUP($AZ245,仮想キートップ,入力コード),Y$13,$BI245,Y$14,_xlfn.XLOOKUP($AZ245,仮想キートップ,キー位置),Y$16,_xlfn.XLOOKUP($AZ245,仮想キートップ,キー位置),Y$17,Y$5,IF($AZ245=_xlfn.XLOOKUP($AZ245,仮想キートップ,入力キー),Y$7,Y$10),_xlfn.XLOOKUP($AZ245,仮想キートップ,入力コード),Y$13,$BK245,Y$14,_xlfn.XLOOKUP($AZ245,仮想キートップ,キー位置),Y$15,_xlfn.XLOOKUP($AZ245,仮想キートップ,キー位置),Y$17,IF($AZ245=_xlfn.XLOOKUP($AZ245,仮想キートップ,入力キー),Y$12,Y$11),_xlfn.XLOOKUP($AZ245,仮想キートップ,入力コード),Y$13,$BK245,Y$14,_xlfn.XLOOKUP($AZ245,仮想キートップ,キー位置),Y$16,_xlfn.XLOOKUP($AZ245,仮想キートップ,キー位置),IF(COUNTA($AT245:$AT$352)&gt;1,Y$17,Y$18)))),"")</f>
        <v/>
      </c>
      <c r="Z245" s="325"/>
      <c r="AB245" s="28">
        <f t="shared" si="131"/>
        <v>1</v>
      </c>
      <c r="AC245" s="27" t="str">
        <f t="shared" si="132"/>
        <v>A</v>
      </c>
      <c r="AD245" s="27">
        <f t="shared" si="133"/>
        <v>1</v>
      </c>
      <c r="AE245" s="27">
        <f t="shared" si="134"/>
        <v>0</v>
      </c>
      <c r="AF245" s="34">
        <f t="shared" si="135"/>
        <v>16384</v>
      </c>
      <c r="AG245" s="203">
        <f t="shared" si="136"/>
        <v>1</v>
      </c>
      <c r="AH245" s="90"/>
      <c r="AI245" s="466" t="str">
        <f t="shared" si="137"/>
        <v/>
      </c>
      <c r="AJ245" s="57" t="str">
        <f t="shared" si="138"/>
        <v/>
      </c>
      <c r="AK245" s="58">
        <f t="shared" si="139"/>
        <v>0</v>
      </c>
      <c r="AL245" s="56" t="str">
        <f t="shared" si="140"/>
        <v/>
      </c>
      <c r="AM245" s="57" t="str">
        <f t="shared" si="141"/>
        <v/>
      </c>
      <c r="AN245" s="55">
        <f t="shared" si="142"/>
        <v>0</v>
      </c>
      <c r="AO245" s="466" t="str">
        <f t="shared" si="143"/>
        <v/>
      </c>
      <c r="AP245" s="57" t="str">
        <f t="shared" si="144"/>
        <v/>
      </c>
      <c r="AQ245" s="58">
        <f t="shared" si="145"/>
        <v>0</v>
      </c>
      <c r="AR245" s="90"/>
      <c r="AS245" s="131">
        <v>102</v>
      </c>
      <c r="AT245" s="2"/>
      <c r="AU245" s="389"/>
      <c r="AV245" s="389"/>
      <c r="AW245" s="13"/>
      <c r="AX245" s="4" t="s">
        <v>296</v>
      </c>
      <c r="AY245" s="16"/>
      <c r="AZ245" s="16" t="s">
        <v>25</v>
      </c>
      <c r="BA245" s="16"/>
      <c r="BB245" s="115"/>
      <c r="BC245" s="26" t="s">
        <v>25</v>
      </c>
      <c r="BD245" s="6"/>
      <c r="BE245" s="7"/>
      <c r="BF245" s="15"/>
      <c r="BG245" s="140" t="str">
        <f t="shared" si="146"/>
        <v>{"key_code":"k"},{"key_code":"i"}</v>
      </c>
      <c r="BH245" s="98"/>
      <c r="BI245" s="140" t="str">
        <f t="shared" si="147"/>
        <v>{"key_code":"k"},{"key_code":"i"}</v>
      </c>
      <c r="BJ245" s="370"/>
      <c r="BK245" s="371"/>
    </row>
    <row r="246" spans="1:63" ht="21">
      <c r="A246" s="328"/>
      <c r="B246" s="329"/>
      <c r="C246" s="338"/>
      <c r="D246" s="339"/>
      <c r="E246" s="334"/>
      <c r="F246" s="233" t="str">
        <f t="shared" si="148"/>
        <v/>
      </c>
      <c r="G246" s="101" t="str">
        <f t="shared" si="149"/>
        <v/>
      </c>
      <c r="H246" s="101" t="str">
        <f t="shared" si="150"/>
        <v/>
      </c>
      <c r="I246" s="101" t="str">
        <f t="shared" si="151"/>
        <v/>
      </c>
      <c r="J246" s="101" t="str">
        <f t="shared" si="152"/>
        <v/>
      </c>
      <c r="K246" s="101" t="str">
        <f t="shared" si="153"/>
        <v/>
      </c>
      <c r="L246" s="101" t="str">
        <f t="shared" si="154"/>
        <v/>
      </c>
      <c r="M246" s="101" t="str">
        <f t="shared" si="155"/>
        <v/>
      </c>
      <c r="N246" s="101" t="str">
        <f t="shared" si="156"/>
        <v/>
      </c>
      <c r="O246" s="101" t="str">
        <f t="shared" si="157"/>
        <v/>
      </c>
      <c r="P246" s="101" t="str">
        <f t="shared" si="158"/>
        <v/>
      </c>
      <c r="Q246" s="101" t="str">
        <f t="shared" si="159"/>
        <v/>
      </c>
      <c r="R246" s="101" t="str">
        <f t="shared" si="160"/>
        <v>{"description":"て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e","modifiers":{"optional":["caps_lock"]}},"to":[{"key_code":"t"},{"key_code":"e"},{"set_variable":{"name":"KC_E","value":1}},{"set_variable":{"name":"USC","value":2}},{"set_variable":{"name":"LKS","value":1}}],"to_after_key_up":[{"set_variable":{"name":"KC_E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e","modifiers":{"optional":["caps_lock"]}},"to":[{"key_code":"t"},{"key_code":"e"},{"set_variable":{"name":"KC_E","value":1}},{"set_variable":{"name":"USC","value":1}},{"set_variable":{"name":"LKS","value":1}}],"to_after_key_up":[{"set_variable":{"name":"KC_E","value":0}},{"set_variable":{"name":"USC","value":0}}],"type":"basic"},</v>
      </c>
      <c r="S246" s="101" t="str">
        <f t="shared" si="161"/>
        <v/>
      </c>
      <c r="T246" s="101" t="str">
        <f t="shared" si="162"/>
        <v/>
      </c>
      <c r="U246" s="329"/>
      <c r="V246" s="107" t="str">
        <f t="shared" si="163"/>
        <v/>
      </c>
      <c r="W246" s="101" t="str">
        <f t="shared" si="164"/>
        <v/>
      </c>
      <c r="X246" s="101" t="str">
        <f t="shared" si="165"/>
        <v/>
      </c>
      <c r="Y246" s="108" t="str">
        <f>IF(AND($AT246&lt;&gt;"",$AB246=1),_xlfn.CONCAT(Y$3,PROPER(_xlfn.XLOOKUP($AZ246,入力キー,入力コード)),IF(OR($BK246="",$BK246=$BI246),_xlfn.CONCAT(Y$4,IF($AZ246=_xlfn.XLOOKUP($AZ246,仮想キートップ,入力キー),Y$7,Y$10),_xlfn.XLOOKUP($AZ246,仮想キートップ,入力コード),Y$13,$BI246,Y$14,_xlfn.XLOOKUP($AZ246,仮想キートップ,キー位置),Y$15,_xlfn.XLOOKUP($AZ246,仮想キートップ,キー位置),Y$17,IF($AZ246=_xlfn.XLOOKUP($AZ246,仮想キートップ,入力キー),Y$12,Y$11),_xlfn.XLOOKUP($AZ246,仮想キートップ,入力コード),Y$13,$BI246,Y$14,_xlfn.XLOOKUP($AZ246,仮想キートップ,キー位置),Y$16,_xlfn.XLOOKUP($AZ246,仮想キートップ,キー位置),IF(COUNTA($AT246:$AT$352)&gt;1,Y$17,Y$18)),_xlfn.CONCAT(Y$4,Y$6,IF($AZ246=_xlfn.XLOOKUP($AZ246,仮想キートップ,入力キー),Y$7,Y$10),_xlfn.XLOOKUP($AZ246,仮想キートップ,入力コード),Y$13,$BI246,Y$14,_xlfn.XLOOKUP($AZ246,仮想キートップ,キー位置),Y$15,_xlfn.XLOOKUP($AZ246,仮想キートップ,キー位置),Y$17,IF($AZ246=_xlfn.XLOOKUP($AZ246,仮想キートップ,入力キー),Y$8,Y$9),_xlfn.XLOOKUP($AZ246,仮想キートップ,入力コード),Y$13,$BI246,Y$14,_xlfn.XLOOKUP($AZ246,仮想キートップ,キー位置),Y$16,_xlfn.XLOOKUP($AZ246,仮想キートップ,キー位置),Y$17,Y$5,IF($AZ246=_xlfn.XLOOKUP($AZ246,仮想キートップ,入力キー),Y$7,Y$10),_xlfn.XLOOKUP($AZ246,仮想キートップ,入力コード),Y$13,$BK246,Y$14,_xlfn.XLOOKUP($AZ246,仮想キートップ,キー位置),Y$15,_xlfn.XLOOKUP($AZ246,仮想キートップ,キー位置),Y$17,IF($AZ246=_xlfn.XLOOKUP($AZ246,仮想キートップ,入力キー),Y$12,Y$11),_xlfn.XLOOKUP($AZ246,仮想キートップ,入力コード),Y$13,$BK246,Y$14,_xlfn.XLOOKUP($AZ246,仮想キートップ,キー位置),Y$16,_xlfn.XLOOKUP($AZ246,仮想キートップ,キー位置),IF(COUNTA($AT246:$AT$352)&gt;1,Y$17,Y$18)))),"")</f>
        <v/>
      </c>
      <c r="Z246" s="325"/>
      <c r="AB246" s="28">
        <f t="shared" si="131"/>
        <v>1</v>
      </c>
      <c r="AC246" s="27" t="str">
        <f t="shared" si="132"/>
        <v>A</v>
      </c>
      <c r="AD246" s="27">
        <f t="shared" si="133"/>
        <v>1</v>
      </c>
      <c r="AE246" s="27">
        <f t="shared" si="134"/>
        <v>0</v>
      </c>
      <c r="AF246" s="34">
        <f t="shared" si="135"/>
        <v>32768</v>
      </c>
      <c r="AG246" s="203">
        <f t="shared" si="136"/>
        <v>1</v>
      </c>
      <c r="AH246" s="90"/>
      <c r="AI246" s="466" t="str">
        <f t="shared" si="137"/>
        <v/>
      </c>
      <c r="AJ246" s="57" t="str">
        <f t="shared" si="138"/>
        <v/>
      </c>
      <c r="AK246" s="58">
        <f t="shared" si="139"/>
        <v>0</v>
      </c>
      <c r="AL246" s="56" t="str">
        <f t="shared" si="140"/>
        <v/>
      </c>
      <c r="AM246" s="57" t="str">
        <f t="shared" si="141"/>
        <v/>
      </c>
      <c r="AN246" s="55">
        <f t="shared" si="142"/>
        <v>0</v>
      </c>
      <c r="AO246" s="466" t="str">
        <f t="shared" si="143"/>
        <v/>
      </c>
      <c r="AP246" s="57" t="str">
        <f t="shared" si="144"/>
        <v/>
      </c>
      <c r="AQ246" s="58">
        <f t="shared" si="145"/>
        <v>0</v>
      </c>
      <c r="AR246" s="90"/>
      <c r="AS246" s="131">
        <v>103</v>
      </c>
      <c r="AT246" s="2"/>
      <c r="AU246" s="389"/>
      <c r="AV246" s="389"/>
      <c r="AW246" s="13"/>
      <c r="AX246" s="4" t="s">
        <v>296</v>
      </c>
      <c r="AY246" s="16"/>
      <c r="AZ246" s="16" t="s">
        <v>27</v>
      </c>
      <c r="BA246" s="16"/>
      <c r="BB246" s="115"/>
      <c r="BC246" s="26" t="s">
        <v>27</v>
      </c>
      <c r="BD246" s="6"/>
      <c r="BE246" s="7"/>
      <c r="BF246" s="15"/>
      <c r="BG246" s="140" t="str">
        <f t="shared" si="146"/>
        <v>{"key_code":"t"},{"key_code":"e"}</v>
      </c>
      <c r="BH246" s="98"/>
      <c r="BI246" s="140" t="str">
        <f t="shared" si="147"/>
        <v>{"key_code":"t"},{"key_code":"e"}</v>
      </c>
      <c r="BJ246" s="370"/>
      <c r="BK246" s="371"/>
    </row>
    <row r="247" spans="1:63" ht="21">
      <c r="A247" s="328"/>
      <c r="B247" s="329"/>
      <c r="C247" s="338"/>
      <c r="D247" s="339"/>
      <c r="E247" s="334"/>
      <c r="F247" s="233" t="str">
        <f t="shared" si="148"/>
        <v/>
      </c>
      <c r="G247" s="101" t="str">
        <f t="shared" si="149"/>
        <v/>
      </c>
      <c r="H247" s="101" t="str">
        <f t="shared" si="150"/>
        <v/>
      </c>
      <c r="I247" s="101" t="str">
        <f t="shared" si="151"/>
        <v/>
      </c>
      <c r="J247" s="101" t="str">
        <f t="shared" si="152"/>
        <v/>
      </c>
      <c r="K247" s="101" t="str">
        <f t="shared" si="153"/>
        <v/>
      </c>
      <c r="L247" s="101" t="str">
        <f t="shared" si="154"/>
        <v/>
      </c>
      <c r="M247" s="101" t="str">
        <f t="shared" si="155"/>
        <v/>
      </c>
      <c r="N247" s="101" t="str">
        <f t="shared" si="156"/>
        <v/>
      </c>
      <c r="O247" s="101" t="str">
        <f t="shared" si="157"/>
        <v/>
      </c>
      <c r="P247" s="101" t="str">
        <f t="shared" si="158"/>
        <v/>
      </c>
      <c r="Q247" s="101" t="str">
        <f t="shared" si="159"/>
        <v/>
      </c>
      <c r="R247" s="101" t="str">
        <f t="shared" si="160"/>
        <v>{"description":"し","conditions":[{"type":"variable_if","name":"LKS","value":1},{"type":"variable_unless","name":"USC","value":0},{"input_sources":[{"language":"ja"}],"type":"input_source_if"},{"input_sources":[{"input_mode_id":"Roman$"}],"type":"input_source_unless"}],"from":{"key_code":"r","modifiers":{"optional":["caps_lock"]}},"to":[{"key_code":"s"},{"key_code":"i"},{"set_variable":{"name":"KC_R","value":1}},{"set_variable":{"name":"USC","value":2}},{"set_variable":{"name":"LKS","value":1}}],"to_after_key_up":[{"set_variable":{"name":"KC_R","value":0}},{"set_variable":{"name":"USC","value":0}}],"type":"basic"},{"conditions":[{"input_sources":[{"language":"ja"}],"type":"input_source_if"},{"input_sources":[{"input_mode_id":"Roman$"}],"type":"input_source_unless"}],"from":{"key_code":"r","modifiers":{"optional":["caps_lock"]}},"to":[{"key_code":"s"},{"key_code":"i"},{"set_variable":{"name":"KC_R","value":1}},{"set_variable":{"name":"USC","value":1}},{"set_variable":{"name":"LKS","value":1}}],"to_after_key_up":[{"set_variable":{"name":"KC_R","value":0}},{"set_variable":{"name":"USC","value":0}}],"type":"basic"},</v>
      </c>
      <c r="S247" s="101" t="str">
        <f t="shared" si="161"/>
        <v/>
      </c>
      <c r="T247" s="101" t="str">
        <f t="shared" si="162"/>
        <v/>
      </c>
      <c r="U247" s="329"/>
      <c r="V247" s="107" t="str">
        <f t="shared" si="163"/>
        <v/>
      </c>
      <c r="W247" s="101" t="str">
        <f t="shared" si="164"/>
        <v/>
      </c>
      <c r="X247" s="101" t="str">
        <f t="shared" si="165"/>
        <v/>
      </c>
      <c r="Y247" s="108" t="str">
        <f>IF(AND($AT247&lt;&gt;"",$AB247=1),_xlfn.CONCAT(Y$3,PROPER(_xlfn.XLOOKUP($AZ247,入力キー,入力コード)),IF(OR($BK247="",$BK247=$BI247),_xlfn.CONCAT(Y$4,IF($AZ247=_xlfn.XLOOKUP($AZ247,仮想キートップ,入力キー),Y$7,Y$10),_xlfn.XLOOKUP($AZ247,仮想キートップ,入力コード),Y$13,$BI247,Y$14,_xlfn.XLOOKUP($AZ247,仮想キートップ,キー位置),Y$15,_xlfn.XLOOKUP($AZ247,仮想キートップ,キー位置),Y$17,IF($AZ247=_xlfn.XLOOKUP($AZ247,仮想キートップ,入力キー),Y$12,Y$11),_xlfn.XLOOKUP($AZ247,仮想キートップ,入力コード),Y$13,$BI247,Y$14,_xlfn.XLOOKUP($AZ247,仮想キートップ,キー位置),Y$16,_xlfn.XLOOKUP($AZ247,仮想キートップ,キー位置),IF(COUNTA($AT247:$AT$352)&gt;1,Y$17,Y$18)),_xlfn.CONCAT(Y$4,Y$6,IF($AZ247=_xlfn.XLOOKUP($AZ247,仮想キートップ,入力キー),Y$7,Y$10),_xlfn.XLOOKUP($AZ247,仮想キートップ,入力コード),Y$13,$BI247,Y$14,_xlfn.XLOOKUP($AZ247,仮想キートップ,キー位置),Y$15,_xlfn.XLOOKUP($AZ247,仮想キートップ,キー位置),Y$17,IF($AZ247=_xlfn.XLOOKUP($AZ247,仮想キートップ,入力キー),Y$8,Y$9),_xlfn.XLOOKUP($AZ247,仮想キートップ,入力コード),Y$13,$BI247,Y$14,_xlfn.XLOOKUP($AZ247,仮想キートップ,キー位置),Y$16,_xlfn.XLOOKUP($AZ247,仮想キートップ,キー位置),Y$17,Y$5,IF($AZ247=_xlfn.XLOOKUP($AZ247,仮想キートップ,入力キー),Y$7,Y$10),_xlfn.XLOOKUP($AZ247,仮想キートップ,入力コード),Y$13,$BK247,Y$14,_xlfn.XLOOKUP($AZ247,仮想キートップ,キー位置),Y$15,_xlfn.XLOOKUP($AZ247,仮想キートップ,キー位置),Y$17,IF($AZ247=_xlfn.XLOOKUP($AZ247,仮想キートップ,入力キー),Y$12,Y$11),_xlfn.XLOOKUP($AZ247,仮想キートップ,入力コード),Y$13,$BK247,Y$14,_xlfn.XLOOKUP($AZ247,仮想キートップ,キー位置),Y$16,_xlfn.XLOOKUP($AZ247,仮想キートップ,キー位置),IF(COUNTA($AT247:$AT$352)&gt;1,Y$17,Y$18)))),"")</f>
        <v/>
      </c>
      <c r="Z247" s="325"/>
      <c r="AB247" s="28">
        <f t="shared" si="131"/>
        <v>1</v>
      </c>
      <c r="AC247" s="27" t="str">
        <f t="shared" si="132"/>
        <v>A</v>
      </c>
      <c r="AD247" s="27">
        <f t="shared" si="133"/>
        <v>1</v>
      </c>
      <c r="AE247" s="27">
        <f t="shared" si="134"/>
        <v>0</v>
      </c>
      <c r="AF247" s="34">
        <f t="shared" si="135"/>
        <v>65536</v>
      </c>
      <c r="AG247" s="203">
        <f t="shared" si="136"/>
        <v>1</v>
      </c>
      <c r="AH247" s="90"/>
      <c r="AI247" s="466" t="str">
        <f t="shared" si="137"/>
        <v/>
      </c>
      <c r="AJ247" s="57" t="str">
        <f t="shared" si="138"/>
        <v/>
      </c>
      <c r="AK247" s="58">
        <f t="shared" si="139"/>
        <v>0</v>
      </c>
      <c r="AL247" s="56" t="str">
        <f t="shared" si="140"/>
        <v/>
      </c>
      <c r="AM247" s="57" t="str">
        <f t="shared" si="141"/>
        <v/>
      </c>
      <c r="AN247" s="55">
        <f t="shared" si="142"/>
        <v>0</v>
      </c>
      <c r="AO247" s="466" t="str">
        <f t="shared" si="143"/>
        <v/>
      </c>
      <c r="AP247" s="57" t="str">
        <f t="shared" si="144"/>
        <v/>
      </c>
      <c r="AQ247" s="58">
        <f t="shared" si="145"/>
        <v>0</v>
      </c>
      <c r="AR247" s="90"/>
      <c r="AS247" s="131">
        <v>104</v>
      </c>
      <c r="AT247" s="2"/>
      <c r="AU247" s="389"/>
      <c r="AV247" s="389"/>
      <c r="AW247" s="13"/>
      <c r="AX247" s="4" t="s">
        <v>296</v>
      </c>
      <c r="AY247" s="16"/>
      <c r="AZ247" s="16" t="s">
        <v>29</v>
      </c>
      <c r="BA247" s="16"/>
      <c r="BB247" s="115"/>
      <c r="BC247" s="26" t="s">
        <v>29</v>
      </c>
      <c r="BD247" s="6"/>
      <c r="BE247" s="7"/>
      <c r="BF247" s="15"/>
      <c r="BG247" s="140" t="str">
        <f t="shared" si="146"/>
        <v>{"key_code":"s"},{"key_code":"i"}</v>
      </c>
      <c r="BH247" s="98"/>
      <c r="BI247" s="140" t="str">
        <f t="shared" si="147"/>
        <v>{"key_code":"s"},{"key_code":"i"}</v>
      </c>
      <c r="BJ247" s="370"/>
      <c r="BK247" s="371"/>
    </row>
    <row r="248" spans="1:63" ht="21">
      <c r="A248" s="328"/>
      <c r="B248" s="329"/>
      <c r="C248" s="338"/>
      <c r="D248" s="339"/>
      <c r="E248" s="334"/>
      <c r="F248" s="233" t="str">
        <f t="shared" si="148"/>
        <v/>
      </c>
      <c r="G248" s="101" t="str">
        <f t="shared" si="149"/>
        <v/>
      </c>
      <c r="H248" s="101" t="str">
        <f t="shared" si="150"/>
        <v/>
      </c>
      <c r="I248" s="101" t="str">
        <f t="shared" si="151"/>
        <v/>
      </c>
      <c r="J248" s="101" t="str">
        <f t="shared" si="152"/>
        <v/>
      </c>
      <c r="K248" s="101" t="str">
        <f t="shared" si="153"/>
        <v/>
      </c>
      <c r="L248" s="101" t="str">
        <f t="shared" si="154"/>
        <v/>
      </c>
      <c r="M248" s="101" t="str">
        <f t="shared" si="155"/>
        <v/>
      </c>
      <c r="N248" s="101" t="str">
        <f t="shared" si="156"/>
        <v/>
      </c>
      <c r="O248" s="101" t="str">
        <f t="shared" si="157"/>
        <v/>
      </c>
      <c r="P248" s="101" t="str">
        <f t="shared" si="158"/>
        <v/>
      </c>
      <c r="Q248" s="101" t="str">
        <f t="shared" si="159"/>
        <v/>
      </c>
      <c r="R248" s="101" t="str">
        <f t="shared" si="160"/>
        <v>{"description":"る","conditions":[{"type":"variable_if","name":"LKS","value":1},{"type":"variable_unless","name":"USC","value":0},{"input_sources":[{"language":"ja"}],"type":"input_source_if"},{"input_sources":[{"input_mode_id":"Roman$"}],"type":"input_source_unless"}],"from":{"key_code":"i","modifiers":{"optional":["caps_lock"]}},"to":[{"key_code":"r"},{"key_code":"u"},{"set_variable":{"name":"KC_I","value":1}},{"set_variable":{"name":"USC","value":2}},{"set_variable":{"name":"LKS","value":1}}],"to_after_key_up":[{"set_variable":{"name":"KC_I","value":0}},{"set_variable":{"name":"USC","value":0}}],"type":"basic"},{"conditions":[{"input_sources":[{"language":"ja"}],"type":"input_source_if"},{"input_sources":[{"input_mode_id":"Roman$"}],"type":"input_source_unless"}],"from":{"key_code":"i","modifiers":{"optional":["caps_lock"]}},"to":[{"key_code":"r"},{"key_code":"u"},{"set_variable":{"name":"KC_I","value":1}},{"set_variable":{"name":"USC","value":1}},{"set_variable":{"name":"LKS","value":1}}],"to_after_key_up":[{"set_variable":{"name":"KC_I","value":0}},{"set_variable":{"name":"USC","value":0}}],"type":"basic"},</v>
      </c>
      <c r="S248" s="101" t="str">
        <f t="shared" si="161"/>
        <v/>
      </c>
      <c r="T248" s="101" t="str">
        <f t="shared" si="162"/>
        <v/>
      </c>
      <c r="U248" s="329"/>
      <c r="V248" s="107" t="str">
        <f t="shared" si="163"/>
        <v/>
      </c>
      <c r="W248" s="101" t="str">
        <f t="shared" si="164"/>
        <v/>
      </c>
      <c r="X248" s="101" t="str">
        <f t="shared" si="165"/>
        <v/>
      </c>
      <c r="Y248" s="108" t="str">
        <f>IF(AND($AT248&lt;&gt;"",$AB248=1),_xlfn.CONCAT(Y$3,PROPER(_xlfn.XLOOKUP($AZ248,入力キー,入力コード)),IF(OR($BK248="",$BK248=$BI248),_xlfn.CONCAT(Y$4,IF($AZ248=_xlfn.XLOOKUP($AZ248,仮想キートップ,入力キー),Y$7,Y$10),_xlfn.XLOOKUP($AZ248,仮想キートップ,入力コード),Y$13,$BI248,Y$14,_xlfn.XLOOKUP($AZ248,仮想キートップ,キー位置),Y$15,_xlfn.XLOOKUP($AZ248,仮想キートップ,キー位置),Y$17,IF($AZ248=_xlfn.XLOOKUP($AZ248,仮想キートップ,入力キー),Y$12,Y$11),_xlfn.XLOOKUP($AZ248,仮想キートップ,入力コード),Y$13,$BI248,Y$14,_xlfn.XLOOKUP($AZ248,仮想キートップ,キー位置),Y$16,_xlfn.XLOOKUP($AZ248,仮想キートップ,キー位置),IF(COUNTA($AT248:$AT$352)&gt;1,Y$17,Y$18)),_xlfn.CONCAT(Y$4,Y$6,IF($AZ248=_xlfn.XLOOKUP($AZ248,仮想キートップ,入力キー),Y$7,Y$10),_xlfn.XLOOKUP($AZ248,仮想キートップ,入力コード),Y$13,$BI248,Y$14,_xlfn.XLOOKUP($AZ248,仮想キートップ,キー位置),Y$15,_xlfn.XLOOKUP($AZ248,仮想キートップ,キー位置),Y$17,IF($AZ248=_xlfn.XLOOKUP($AZ248,仮想キートップ,入力キー),Y$8,Y$9),_xlfn.XLOOKUP($AZ248,仮想キートップ,入力コード),Y$13,$BI248,Y$14,_xlfn.XLOOKUP($AZ248,仮想キートップ,キー位置),Y$16,_xlfn.XLOOKUP($AZ248,仮想キートップ,キー位置),Y$17,Y$5,IF($AZ248=_xlfn.XLOOKUP($AZ248,仮想キートップ,入力キー),Y$7,Y$10),_xlfn.XLOOKUP($AZ248,仮想キートップ,入力コード),Y$13,$BK248,Y$14,_xlfn.XLOOKUP($AZ248,仮想キートップ,キー位置),Y$15,_xlfn.XLOOKUP($AZ248,仮想キートップ,キー位置),Y$17,IF($AZ248=_xlfn.XLOOKUP($AZ248,仮想キートップ,入力キー),Y$12,Y$11),_xlfn.XLOOKUP($AZ248,仮想キートップ,入力コード),Y$13,$BK248,Y$14,_xlfn.XLOOKUP($AZ248,仮想キートップ,キー位置),Y$16,_xlfn.XLOOKUP($AZ248,仮想キートップ,キー位置),IF(COUNTA($AT248:$AT$352)&gt;1,Y$17,Y$18)))),"")</f>
        <v/>
      </c>
      <c r="Z248" s="325"/>
      <c r="AB248" s="28">
        <f t="shared" si="131"/>
        <v>1</v>
      </c>
      <c r="AC248" s="27" t="str">
        <f t="shared" si="132"/>
        <v>A</v>
      </c>
      <c r="AD248" s="27">
        <f t="shared" si="133"/>
        <v>1</v>
      </c>
      <c r="AE248" s="27">
        <f t="shared" si="134"/>
        <v>0</v>
      </c>
      <c r="AF248" s="34">
        <f t="shared" si="135"/>
        <v>1048576</v>
      </c>
      <c r="AG248" s="203">
        <f t="shared" si="136"/>
        <v>1</v>
      </c>
      <c r="AH248" s="90"/>
      <c r="AI248" s="466" t="str">
        <f t="shared" si="137"/>
        <v/>
      </c>
      <c r="AJ248" s="57" t="str">
        <f t="shared" si="138"/>
        <v/>
      </c>
      <c r="AK248" s="58">
        <f t="shared" si="139"/>
        <v>0</v>
      </c>
      <c r="AL248" s="56" t="str">
        <f t="shared" si="140"/>
        <v/>
      </c>
      <c r="AM248" s="57" t="str">
        <f t="shared" si="141"/>
        <v/>
      </c>
      <c r="AN248" s="55">
        <f t="shared" si="142"/>
        <v>0</v>
      </c>
      <c r="AO248" s="466" t="str">
        <f t="shared" si="143"/>
        <v/>
      </c>
      <c r="AP248" s="57" t="str">
        <f t="shared" si="144"/>
        <v/>
      </c>
      <c r="AQ248" s="58">
        <f t="shared" si="145"/>
        <v>0</v>
      </c>
      <c r="AR248" s="90"/>
      <c r="AS248" s="131">
        <v>108</v>
      </c>
      <c r="AT248" s="2"/>
      <c r="AU248" s="389"/>
      <c r="AV248" s="389"/>
      <c r="AW248" s="13"/>
      <c r="AX248" s="4" t="s">
        <v>296</v>
      </c>
      <c r="AY248" s="16"/>
      <c r="AZ248" s="16" t="s">
        <v>37</v>
      </c>
      <c r="BA248" s="16"/>
      <c r="BB248" s="115"/>
      <c r="BC248" s="26" t="s">
        <v>37</v>
      </c>
      <c r="BD248" s="6"/>
      <c r="BE248" s="7"/>
      <c r="BF248" s="15"/>
      <c r="BG248" s="140" t="str">
        <f t="shared" si="146"/>
        <v>{"key_code":"r"},{"key_code":"u"}</v>
      </c>
      <c r="BH248" s="98"/>
      <c r="BI248" s="140" t="str">
        <f t="shared" si="147"/>
        <v>{"key_code":"r"},{"key_code":"u"}</v>
      </c>
      <c r="BJ248" s="370"/>
      <c r="BK248" s="371"/>
    </row>
    <row r="249" spans="1:63" ht="21">
      <c r="A249" s="328"/>
      <c r="B249" s="329"/>
      <c r="C249" s="338"/>
      <c r="D249" s="339"/>
      <c r="E249" s="334"/>
      <c r="F249" s="233" t="str">
        <f t="shared" si="148"/>
        <v/>
      </c>
      <c r="G249" s="101" t="str">
        <f t="shared" si="149"/>
        <v/>
      </c>
      <c r="H249" s="101" t="str">
        <f t="shared" si="150"/>
        <v/>
      </c>
      <c r="I249" s="101" t="str">
        <f t="shared" si="151"/>
        <v/>
      </c>
      <c r="J249" s="101" t="str">
        <f t="shared" si="152"/>
        <v/>
      </c>
      <c r="K249" s="101" t="str">
        <f t="shared" si="153"/>
        <v/>
      </c>
      <c r="L249" s="101" t="str">
        <f t="shared" si="154"/>
        <v/>
      </c>
      <c r="M249" s="101" t="str">
        <f t="shared" si="155"/>
        <v/>
      </c>
      <c r="N249" s="101" t="str">
        <f t="shared" si="156"/>
        <v/>
      </c>
      <c r="O249" s="101" t="str">
        <f t="shared" si="157"/>
        <v/>
      </c>
      <c r="P249" s="101" t="str">
        <f t="shared" si="158"/>
        <v/>
      </c>
      <c r="Q249" s="101" t="str">
        <f t="shared" si="159"/>
        <v/>
      </c>
      <c r="R249" s="101" t="str">
        <f t="shared" si="160"/>
        <v>{"description":"す","conditions":[{"type":"variable_if","name":"LKS","value":1},{"type":"variable_unless","name":"USC","value":0},{"input_sources":[{"language":"ja"}],"type":"input_source_if"},{"input_sources":[{"input_mode_id":"Roman$"}],"type":"input_source_unless"}],"from":{"key_code":"o","modifiers":{"optional":["caps_lock"]}},"to":[{"key_code":"s"},{"key_code":"u"},{"set_variable":{"name":"KC_O","value":1}},{"set_variable":{"name":"USC","value":2}},{"set_variable":{"name":"LKS","value":1}}],"to_after_key_up":[{"set_variable":{"name":"KC_O","value":0}},{"set_variable":{"name":"USC","value":0}}],"type":"basic"},{"conditions":[{"input_sources":[{"language":"ja"}],"type":"input_source_if"},{"input_sources":[{"input_mode_id":"Roman$"}],"type":"input_source_unless"}],"from":{"key_code":"o","modifiers":{"optional":["caps_lock"]}},"to":[{"key_code":"s"},{"key_code":"u"},{"set_variable":{"name":"KC_O","value":1}},{"set_variable":{"name":"USC","value":1}},{"set_variable":{"name":"LKS","value":1}}],"to_after_key_up":[{"set_variable":{"name":"KC_O","value":0}},{"set_variable":{"name":"USC","value":0}}],"type":"basic"},</v>
      </c>
      <c r="S249" s="101" t="str">
        <f t="shared" si="161"/>
        <v/>
      </c>
      <c r="T249" s="101" t="str">
        <f t="shared" si="162"/>
        <v/>
      </c>
      <c r="U249" s="329"/>
      <c r="V249" s="107" t="str">
        <f t="shared" si="163"/>
        <v/>
      </c>
      <c r="W249" s="101" t="str">
        <f t="shared" si="164"/>
        <v/>
      </c>
      <c r="X249" s="101" t="str">
        <f t="shared" si="165"/>
        <v/>
      </c>
      <c r="Y249" s="108" t="str">
        <f>IF(AND($AT249&lt;&gt;"",$AB249=1),_xlfn.CONCAT(Y$3,PROPER(_xlfn.XLOOKUP($AZ249,入力キー,入力コード)),IF(OR($BK249="",$BK249=$BI249),_xlfn.CONCAT(Y$4,IF($AZ249=_xlfn.XLOOKUP($AZ249,仮想キートップ,入力キー),Y$7,Y$10),_xlfn.XLOOKUP($AZ249,仮想キートップ,入力コード),Y$13,$BI249,Y$14,_xlfn.XLOOKUP($AZ249,仮想キートップ,キー位置),Y$15,_xlfn.XLOOKUP($AZ249,仮想キートップ,キー位置),Y$17,IF($AZ249=_xlfn.XLOOKUP($AZ249,仮想キートップ,入力キー),Y$12,Y$11),_xlfn.XLOOKUP($AZ249,仮想キートップ,入力コード),Y$13,$BI249,Y$14,_xlfn.XLOOKUP($AZ249,仮想キートップ,キー位置),Y$16,_xlfn.XLOOKUP($AZ249,仮想キートップ,キー位置),IF(COUNTA($AT249:$AT$352)&gt;1,Y$17,Y$18)),_xlfn.CONCAT(Y$4,Y$6,IF($AZ249=_xlfn.XLOOKUP($AZ249,仮想キートップ,入力キー),Y$7,Y$10),_xlfn.XLOOKUP($AZ249,仮想キートップ,入力コード),Y$13,$BI249,Y$14,_xlfn.XLOOKUP($AZ249,仮想キートップ,キー位置),Y$15,_xlfn.XLOOKUP($AZ249,仮想キートップ,キー位置),Y$17,IF($AZ249=_xlfn.XLOOKUP($AZ249,仮想キートップ,入力キー),Y$8,Y$9),_xlfn.XLOOKUP($AZ249,仮想キートップ,入力コード),Y$13,$BI249,Y$14,_xlfn.XLOOKUP($AZ249,仮想キートップ,キー位置),Y$16,_xlfn.XLOOKUP($AZ249,仮想キートップ,キー位置),Y$17,Y$5,IF($AZ249=_xlfn.XLOOKUP($AZ249,仮想キートップ,入力キー),Y$7,Y$10),_xlfn.XLOOKUP($AZ249,仮想キートップ,入力コード),Y$13,$BK249,Y$14,_xlfn.XLOOKUP($AZ249,仮想キートップ,キー位置),Y$15,_xlfn.XLOOKUP($AZ249,仮想キートップ,キー位置),Y$17,IF($AZ249=_xlfn.XLOOKUP($AZ249,仮想キートップ,入力キー),Y$12,Y$11),_xlfn.XLOOKUP($AZ249,仮想キートップ,入力コード),Y$13,$BK249,Y$14,_xlfn.XLOOKUP($AZ249,仮想キートップ,キー位置),Y$16,_xlfn.XLOOKUP($AZ249,仮想キートップ,キー位置),IF(COUNTA($AT249:$AT$352)&gt;1,Y$17,Y$18)))),"")</f>
        <v/>
      </c>
      <c r="Z249" s="325"/>
      <c r="AB249" s="28">
        <f t="shared" si="131"/>
        <v>1</v>
      </c>
      <c r="AC249" s="27" t="str">
        <f t="shared" si="132"/>
        <v>A</v>
      </c>
      <c r="AD249" s="27">
        <f t="shared" si="133"/>
        <v>1</v>
      </c>
      <c r="AE249" s="27">
        <f t="shared" si="134"/>
        <v>0</v>
      </c>
      <c r="AF249" s="34">
        <f t="shared" si="135"/>
        <v>2097152</v>
      </c>
      <c r="AG249" s="203">
        <f t="shared" si="136"/>
        <v>1</v>
      </c>
      <c r="AH249" s="90"/>
      <c r="AI249" s="466" t="str">
        <f t="shared" si="137"/>
        <v/>
      </c>
      <c r="AJ249" s="57" t="str">
        <f t="shared" si="138"/>
        <v/>
      </c>
      <c r="AK249" s="58">
        <f t="shared" si="139"/>
        <v>0</v>
      </c>
      <c r="AL249" s="56" t="str">
        <f t="shared" si="140"/>
        <v/>
      </c>
      <c r="AM249" s="57" t="str">
        <f t="shared" si="141"/>
        <v/>
      </c>
      <c r="AN249" s="55">
        <f t="shared" si="142"/>
        <v>0</v>
      </c>
      <c r="AO249" s="466" t="str">
        <f t="shared" si="143"/>
        <v/>
      </c>
      <c r="AP249" s="57" t="str">
        <f t="shared" si="144"/>
        <v/>
      </c>
      <c r="AQ249" s="58">
        <f t="shared" si="145"/>
        <v>0</v>
      </c>
      <c r="AR249" s="90"/>
      <c r="AS249" s="131">
        <v>109</v>
      </c>
      <c r="AT249" s="2"/>
      <c r="AU249" s="389"/>
      <c r="AV249" s="389"/>
      <c r="AW249" s="13"/>
      <c r="AX249" s="4" t="s">
        <v>296</v>
      </c>
      <c r="AY249" s="16"/>
      <c r="AZ249" s="16" t="s">
        <v>39</v>
      </c>
      <c r="BA249" s="16"/>
      <c r="BB249" s="115"/>
      <c r="BC249" s="26" t="s">
        <v>39</v>
      </c>
      <c r="BD249" s="6"/>
      <c r="BE249" s="7"/>
      <c r="BF249" s="15"/>
      <c r="BG249" s="140" t="str">
        <f t="shared" si="146"/>
        <v>{"key_code":"s"},{"key_code":"u"}</v>
      </c>
      <c r="BH249" s="98"/>
      <c r="BI249" s="140" t="str">
        <f t="shared" si="147"/>
        <v>{"key_code":"s"},{"key_code":"u"}</v>
      </c>
      <c r="BJ249" s="370"/>
      <c r="BK249" s="371"/>
    </row>
    <row r="250" spans="1:63" ht="21">
      <c r="A250" s="328"/>
      <c r="B250" s="329"/>
      <c r="C250" s="338"/>
      <c r="D250" s="339"/>
      <c r="E250" s="334"/>
      <c r="F250" s="233" t="str">
        <f t="shared" si="148"/>
        <v/>
      </c>
      <c r="G250" s="101" t="str">
        <f t="shared" si="149"/>
        <v/>
      </c>
      <c r="H250" s="101" t="str">
        <f t="shared" si="150"/>
        <v/>
      </c>
      <c r="I250" s="101" t="str">
        <f t="shared" si="151"/>
        <v/>
      </c>
      <c r="J250" s="101" t="str">
        <f t="shared" si="152"/>
        <v/>
      </c>
      <c r="K250" s="101" t="str">
        <f t="shared" si="153"/>
        <v/>
      </c>
      <c r="L250" s="101" t="str">
        <f t="shared" si="154"/>
        <v/>
      </c>
      <c r="M250" s="101" t="str">
        <f t="shared" si="155"/>
        <v/>
      </c>
      <c r="N250" s="101" t="str">
        <f t="shared" si="156"/>
        <v/>
      </c>
      <c r="O250" s="101" t="str">
        <f t="shared" si="157"/>
        <v/>
      </c>
      <c r="P250" s="101" t="str">
        <f t="shared" si="158"/>
        <v/>
      </c>
      <c r="Q250" s="101" t="str">
        <f t="shared" si="159"/>
        <v/>
      </c>
      <c r="R250" s="101" t="str">
        <f t="shared" si="160"/>
        <v>{"description":"へ","conditions":[{"type":"variable_if","name":"LKS","value":1},{"type":"variable_unless","name":"USC","value":0},{"input_sources":[{"language":"ja"}],"type":"input_source_if"},{"input_sources":[{"input_mode_id":"Roman$"}],"type":"input_source_unless"}],"from":{"key_code":"p","modifiers":{"optional":["caps_lock"]}},"to":[{"key_code":"h"},{"key_code":"e"},{"set_variable":{"name":"KC_P","value":1}},{"set_variable":{"name":"USC","value":2}},{"set_variable":{"name":"LKS","value":1}}],"to_after_key_up":[{"set_variable":{"name":"KC_P","value":0}},{"set_variable":{"name":"USC","value":0}}],"type":"basic"},{"conditions":[{"input_sources":[{"language":"ja"}],"type":"input_source_if"},{"input_sources":[{"input_mode_id":"Roman$"}],"type":"input_source_unless"}],"from":{"key_code":"p","modifiers":{"optional":["caps_lock"]}},"to":[{"key_code":"h"},{"key_code":"e"},{"set_variable":{"name":"KC_P","value":1}},{"set_variable":{"name":"USC","value":1}},{"set_variable":{"name":"LKS","value":1}}],"to_after_key_up":[{"set_variable":{"name":"KC_P","value":0}},{"set_variable":{"name":"USC","value":0}}],"type":"basic"},</v>
      </c>
      <c r="S250" s="101" t="str">
        <f t="shared" si="161"/>
        <v/>
      </c>
      <c r="T250" s="101" t="str">
        <f t="shared" si="162"/>
        <v/>
      </c>
      <c r="U250" s="329"/>
      <c r="V250" s="107" t="str">
        <f t="shared" si="163"/>
        <v/>
      </c>
      <c r="W250" s="101" t="str">
        <f t="shared" si="164"/>
        <v/>
      </c>
      <c r="X250" s="101" t="str">
        <f t="shared" si="165"/>
        <v/>
      </c>
      <c r="Y250" s="108" t="str">
        <f>IF(AND($AT250&lt;&gt;"",$AB250=1),_xlfn.CONCAT(Y$3,PROPER(_xlfn.XLOOKUP($AZ250,入力キー,入力コード)),IF(OR($BK250="",$BK250=$BI250),_xlfn.CONCAT(Y$4,IF($AZ250=_xlfn.XLOOKUP($AZ250,仮想キートップ,入力キー),Y$7,Y$10),_xlfn.XLOOKUP($AZ250,仮想キートップ,入力コード),Y$13,$BI250,Y$14,_xlfn.XLOOKUP($AZ250,仮想キートップ,キー位置),Y$15,_xlfn.XLOOKUP($AZ250,仮想キートップ,キー位置),Y$17,IF($AZ250=_xlfn.XLOOKUP($AZ250,仮想キートップ,入力キー),Y$12,Y$11),_xlfn.XLOOKUP($AZ250,仮想キートップ,入力コード),Y$13,$BI250,Y$14,_xlfn.XLOOKUP($AZ250,仮想キートップ,キー位置),Y$16,_xlfn.XLOOKUP($AZ250,仮想キートップ,キー位置),IF(COUNTA($AT250:$AT$352)&gt;1,Y$17,Y$18)),_xlfn.CONCAT(Y$4,Y$6,IF($AZ250=_xlfn.XLOOKUP($AZ250,仮想キートップ,入力キー),Y$7,Y$10),_xlfn.XLOOKUP($AZ250,仮想キートップ,入力コード),Y$13,$BI250,Y$14,_xlfn.XLOOKUP($AZ250,仮想キートップ,キー位置),Y$15,_xlfn.XLOOKUP($AZ250,仮想キートップ,キー位置),Y$17,IF($AZ250=_xlfn.XLOOKUP($AZ250,仮想キートップ,入力キー),Y$8,Y$9),_xlfn.XLOOKUP($AZ250,仮想キートップ,入力コード),Y$13,$BI250,Y$14,_xlfn.XLOOKUP($AZ250,仮想キートップ,キー位置),Y$16,_xlfn.XLOOKUP($AZ250,仮想キートップ,キー位置),Y$17,Y$5,IF($AZ250=_xlfn.XLOOKUP($AZ250,仮想キートップ,入力キー),Y$7,Y$10),_xlfn.XLOOKUP($AZ250,仮想キートップ,入力コード),Y$13,$BK250,Y$14,_xlfn.XLOOKUP($AZ250,仮想キートップ,キー位置),Y$15,_xlfn.XLOOKUP($AZ250,仮想キートップ,キー位置),Y$17,IF($AZ250=_xlfn.XLOOKUP($AZ250,仮想キートップ,入力キー),Y$12,Y$11),_xlfn.XLOOKUP($AZ250,仮想キートップ,入力コード),Y$13,$BK250,Y$14,_xlfn.XLOOKUP($AZ250,仮想キートップ,キー位置),Y$16,_xlfn.XLOOKUP($AZ250,仮想キートップ,キー位置),IF(COUNTA($AT250:$AT$352)&gt;1,Y$17,Y$18)))),"")</f>
        <v/>
      </c>
      <c r="Z250" s="325"/>
      <c r="AB250" s="28">
        <f t="shared" si="131"/>
        <v>1</v>
      </c>
      <c r="AC250" s="27" t="str">
        <f t="shared" si="132"/>
        <v>A</v>
      </c>
      <c r="AD250" s="27">
        <f t="shared" si="133"/>
        <v>1</v>
      </c>
      <c r="AE250" s="27">
        <f t="shared" si="134"/>
        <v>0</v>
      </c>
      <c r="AF250" s="34">
        <f t="shared" si="135"/>
        <v>4194304</v>
      </c>
      <c r="AG250" s="203">
        <f t="shared" si="136"/>
        <v>1</v>
      </c>
      <c r="AH250" s="90"/>
      <c r="AI250" s="466" t="str">
        <f t="shared" si="137"/>
        <v/>
      </c>
      <c r="AJ250" s="57" t="str">
        <f t="shared" si="138"/>
        <v/>
      </c>
      <c r="AK250" s="58">
        <f t="shared" si="139"/>
        <v>0</v>
      </c>
      <c r="AL250" s="56" t="str">
        <f t="shared" si="140"/>
        <v/>
      </c>
      <c r="AM250" s="57" t="str">
        <f t="shared" si="141"/>
        <v/>
      </c>
      <c r="AN250" s="55">
        <f t="shared" si="142"/>
        <v>0</v>
      </c>
      <c r="AO250" s="466" t="str">
        <f t="shared" si="143"/>
        <v/>
      </c>
      <c r="AP250" s="57" t="str">
        <f t="shared" si="144"/>
        <v/>
      </c>
      <c r="AQ250" s="58">
        <f t="shared" si="145"/>
        <v>0</v>
      </c>
      <c r="AR250" s="90"/>
      <c r="AS250" s="131">
        <v>110</v>
      </c>
      <c r="AT250" s="2"/>
      <c r="AU250" s="389"/>
      <c r="AV250" s="389"/>
      <c r="AW250" s="13"/>
      <c r="AX250" s="4" t="s">
        <v>296</v>
      </c>
      <c r="AY250" s="16"/>
      <c r="AZ250" s="16" t="s">
        <v>41</v>
      </c>
      <c r="BA250" s="16"/>
      <c r="BB250" s="115"/>
      <c r="BC250" s="26" t="s">
        <v>41</v>
      </c>
      <c r="BD250" s="6"/>
      <c r="BE250" s="7"/>
      <c r="BF250" s="15"/>
      <c r="BG250" s="140" t="str">
        <f t="shared" si="146"/>
        <v>{"key_code":"h"},{"key_code":"e"}</v>
      </c>
      <c r="BH250" s="98"/>
      <c r="BI250" s="140" t="str">
        <f t="shared" si="147"/>
        <v>{"key_code":"h"},{"key_code":"e"}</v>
      </c>
      <c r="BJ250" s="370"/>
      <c r="BK250" s="371"/>
    </row>
    <row r="251" spans="1:63" ht="21">
      <c r="A251" s="328"/>
      <c r="B251" s="329"/>
      <c r="C251" s="338"/>
      <c r="D251" s="339"/>
      <c r="E251" s="334"/>
      <c r="F251" s="233" t="str">
        <f t="shared" si="148"/>
        <v/>
      </c>
      <c r="G251" s="101" t="str">
        <f t="shared" si="149"/>
        <v/>
      </c>
      <c r="H251" s="101" t="str">
        <f t="shared" si="150"/>
        <v/>
      </c>
      <c r="I251" s="101" t="str">
        <f t="shared" si="151"/>
        <v/>
      </c>
      <c r="J251" s="101" t="str">
        <f t="shared" si="152"/>
        <v/>
      </c>
      <c r="K251" s="101" t="str">
        <f t="shared" si="153"/>
        <v/>
      </c>
      <c r="L251" s="101" t="str">
        <f t="shared" si="154"/>
        <v/>
      </c>
      <c r="M251" s="101" t="str">
        <f t="shared" si="155"/>
        <v/>
      </c>
      <c r="N251" s="101" t="str">
        <f t="shared" si="156"/>
        <v/>
      </c>
      <c r="O251" s="101" t="str">
        <f t="shared" si="157"/>
        <v/>
      </c>
      <c r="P251" s="101" t="str">
        <f t="shared" si="158"/>
        <v/>
      </c>
      <c r="Q251" s="101" t="str">
        <f t="shared" si="159"/>
        <v/>
      </c>
      <c r="R251" s="101" t="str">
        <f t="shared" si="160"/>
        <v>{"description":"ろ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a","modifiers":{"optional":["caps_lock"]}},"to":[{"key_code":"r"},{"key_code":"o"},{"set_variable":{"name":"KC_A","value":1}},{"set_variable":{"name":"USC","value":2}},{"set_variable":{"name":"LKS","value":1}}],"to_after_key_up":[{"set_variable":{"name":"KC_A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a","modifiers":{"optional":["caps_lock"]}},"to":[{"key_code":"r"},{"key_code":"o"},{"set_variable":{"name":"KC_A","value":1}},{"set_variable":{"name":"USC","value":1}},{"set_variable":{"name":"LKS","value":1}}],"to_after_key_up":[{"set_variable":{"name":"KC_A","value":0}},{"set_variable":{"name":"USC","value":0}}],"type":"basic"},</v>
      </c>
      <c r="S251" s="101" t="str">
        <f t="shared" si="161"/>
        <v/>
      </c>
      <c r="T251" s="101" t="str">
        <f t="shared" si="162"/>
        <v/>
      </c>
      <c r="U251" s="329"/>
      <c r="V251" s="107" t="str">
        <f t="shared" si="163"/>
        <v/>
      </c>
      <c r="W251" s="101" t="str">
        <f t="shared" si="164"/>
        <v/>
      </c>
      <c r="X251" s="101" t="str">
        <f t="shared" si="165"/>
        <v/>
      </c>
      <c r="Y251" s="108" t="str">
        <f>IF(AND($AT251&lt;&gt;"",$AB251=1),_xlfn.CONCAT(Y$3,PROPER(_xlfn.XLOOKUP($AZ251,入力キー,入力コード)),IF(OR($BK251="",$BK251=$BI251),_xlfn.CONCAT(Y$4,IF($AZ251=_xlfn.XLOOKUP($AZ251,仮想キートップ,入力キー),Y$7,Y$10),_xlfn.XLOOKUP($AZ251,仮想キートップ,入力コード),Y$13,$BI251,Y$14,_xlfn.XLOOKUP($AZ251,仮想キートップ,キー位置),Y$15,_xlfn.XLOOKUP($AZ251,仮想キートップ,キー位置),Y$17,IF($AZ251=_xlfn.XLOOKUP($AZ251,仮想キートップ,入力キー),Y$12,Y$11),_xlfn.XLOOKUP($AZ251,仮想キートップ,入力コード),Y$13,$BI251,Y$14,_xlfn.XLOOKUP($AZ251,仮想キートップ,キー位置),Y$16,_xlfn.XLOOKUP($AZ251,仮想キートップ,キー位置),IF(COUNTA($AT251:$AT$352)&gt;1,Y$17,Y$18)),_xlfn.CONCAT(Y$4,Y$6,IF($AZ251=_xlfn.XLOOKUP($AZ251,仮想キートップ,入力キー),Y$7,Y$10),_xlfn.XLOOKUP($AZ251,仮想キートップ,入力コード),Y$13,$BI251,Y$14,_xlfn.XLOOKUP($AZ251,仮想キートップ,キー位置),Y$15,_xlfn.XLOOKUP($AZ251,仮想キートップ,キー位置),Y$17,IF($AZ251=_xlfn.XLOOKUP($AZ251,仮想キートップ,入力キー),Y$8,Y$9),_xlfn.XLOOKUP($AZ251,仮想キートップ,入力コード),Y$13,$BI251,Y$14,_xlfn.XLOOKUP($AZ251,仮想キートップ,キー位置),Y$16,_xlfn.XLOOKUP($AZ251,仮想キートップ,キー位置),Y$17,Y$5,IF($AZ251=_xlfn.XLOOKUP($AZ251,仮想キートップ,入力キー),Y$7,Y$10),_xlfn.XLOOKUP($AZ251,仮想キートップ,入力コード),Y$13,$BK251,Y$14,_xlfn.XLOOKUP($AZ251,仮想キートップ,キー位置),Y$15,_xlfn.XLOOKUP($AZ251,仮想キートップ,キー位置),Y$17,IF($AZ251=_xlfn.XLOOKUP($AZ251,仮想キートップ,入力キー),Y$12,Y$11),_xlfn.XLOOKUP($AZ251,仮想キートップ,入力コード),Y$13,$BK251,Y$14,_xlfn.XLOOKUP($AZ251,仮想キートップ,キー位置),Y$16,_xlfn.XLOOKUP($AZ251,仮想キートップ,キー位置),IF(COUNTA($AT251:$AT$352)&gt;1,Y$17,Y$18)))),"")</f>
        <v/>
      </c>
      <c r="Z251" s="325"/>
      <c r="AB251" s="28">
        <f t="shared" si="131"/>
        <v>1</v>
      </c>
      <c r="AC251" s="27" t="str">
        <f t="shared" si="132"/>
        <v>A</v>
      </c>
      <c r="AD251" s="27">
        <f t="shared" si="133"/>
        <v>1</v>
      </c>
      <c r="AE251" s="27">
        <f t="shared" si="134"/>
        <v>0</v>
      </c>
      <c r="AF251" s="34">
        <f t="shared" si="135"/>
        <v>33554432</v>
      </c>
      <c r="AG251" s="203">
        <f t="shared" si="136"/>
        <v>1</v>
      </c>
      <c r="AH251" s="90"/>
      <c r="AI251" s="466" t="str">
        <f t="shared" si="137"/>
        <v/>
      </c>
      <c r="AJ251" s="57" t="str">
        <f t="shared" si="138"/>
        <v/>
      </c>
      <c r="AK251" s="58">
        <f t="shared" si="139"/>
        <v>0</v>
      </c>
      <c r="AL251" s="56" t="str">
        <f t="shared" si="140"/>
        <v/>
      </c>
      <c r="AM251" s="57" t="str">
        <f t="shared" si="141"/>
        <v/>
      </c>
      <c r="AN251" s="55">
        <f t="shared" si="142"/>
        <v>0</v>
      </c>
      <c r="AO251" s="466" t="str">
        <f t="shared" si="143"/>
        <v/>
      </c>
      <c r="AP251" s="57" t="str">
        <f t="shared" si="144"/>
        <v/>
      </c>
      <c r="AQ251" s="58">
        <f t="shared" si="145"/>
        <v>0</v>
      </c>
      <c r="AR251" s="90"/>
      <c r="AS251" s="131">
        <v>111</v>
      </c>
      <c r="AT251" s="2"/>
      <c r="AU251" s="389"/>
      <c r="AV251" s="389"/>
      <c r="AW251" s="13"/>
      <c r="AX251" s="4" t="s">
        <v>296</v>
      </c>
      <c r="AY251" s="16"/>
      <c r="AZ251" s="16" t="s">
        <v>56</v>
      </c>
      <c r="BA251" s="16"/>
      <c r="BB251" s="115"/>
      <c r="BC251" s="26" t="s">
        <v>56</v>
      </c>
      <c r="BD251" s="6"/>
      <c r="BE251" s="7"/>
      <c r="BF251" s="15"/>
      <c r="BG251" s="140" t="str">
        <f t="shared" si="146"/>
        <v>{"key_code":"r"},{"key_code":"o"}</v>
      </c>
      <c r="BH251" s="98"/>
      <c r="BI251" s="140" t="str">
        <f t="shared" si="147"/>
        <v>{"key_code":"r"},{"key_code":"o"}</v>
      </c>
      <c r="BJ251" s="370"/>
      <c r="BK251" s="371"/>
    </row>
    <row r="252" spans="1:63" ht="21">
      <c r="A252" s="328"/>
      <c r="B252" s="329"/>
      <c r="C252" s="338"/>
      <c r="D252" s="339"/>
      <c r="E252" s="334"/>
      <c r="F252" s="233" t="str">
        <f t="shared" si="148"/>
        <v/>
      </c>
      <c r="G252" s="101" t="str">
        <f t="shared" si="149"/>
        <v/>
      </c>
      <c r="H252" s="101" t="str">
        <f t="shared" si="150"/>
        <v/>
      </c>
      <c r="I252" s="101" t="str">
        <f t="shared" si="151"/>
        <v/>
      </c>
      <c r="J252" s="101" t="str">
        <f t="shared" si="152"/>
        <v/>
      </c>
      <c r="K252" s="101" t="str">
        <f t="shared" si="153"/>
        <v/>
      </c>
      <c r="L252" s="101" t="str">
        <f t="shared" si="154"/>
        <v/>
      </c>
      <c r="M252" s="101" t="str">
        <f t="shared" si="155"/>
        <v/>
      </c>
      <c r="N252" s="101" t="str">
        <f t="shared" si="156"/>
        <v/>
      </c>
      <c r="O252" s="101" t="str">
        <f t="shared" si="157"/>
        <v/>
      </c>
      <c r="P252" s="101" t="str">
        <f t="shared" si="158"/>
        <v/>
      </c>
      <c r="Q252" s="101" t="str">
        <f t="shared" si="159"/>
        <v/>
      </c>
      <c r="R252" s="101" t="str">
        <f t="shared" si="160"/>
        <v>{"description":"け","conditions":[{"type":"variable_if","name":"LKS","value":1},{"type":"variable_unless","name":"USC","value":0},{"input_sources":[{"language":"ja"}],"type":"input_source_if"},{"input_sources":[{"input_mode_id":"Roman$"}],"type":"input_source_unless"}],"from":{"key_code":"s","modifiers":{"optional":["caps_lock"]}},"to":[{"key_code":"k"},{"key_code":"e"},{"set_variable":{"name":"KC_S","value":1}},{"set_variable":{"name":"USC","value":2}},{"set_variable":{"name":"LKS","value":1}}],"to_after_key_up":[{"set_variable":{"name":"KC_S","value":0}},{"set_variable":{"name":"USC","value":0}}],"type":"basic"},{"conditions":[{"input_sources":[{"language":"ja"}],"type":"input_source_if"},{"input_sources":[{"input_mode_id":"Roman$"}],"type":"input_source_unless"}],"from":{"key_code":"s","modifiers":{"optional":["caps_lock"]}},"to":[{"key_code":"k"},{"key_code":"e"},{"set_variable":{"name":"KC_S","value":1}},{"set_variable":{"name":"USC","value":1}},{"set_variable":{"name":"LKS","value":1}}],"to_after_key_up":[{"set_variable":{"name":"KC_S","value":0}},{"set_variable":{"name":"USC","value":0}}],"type":"basic"},</v>
      </c>
      <c r="S252" s="101" t="str">
        <f t="shared" si="161"/>
        <v/>
      </c>
      <c r="T252" s="101" t="str">
        <f t="shared" si="162"/>
        <v/>
      </c>
      <c r="U252" s="329"/>
      <c r="V252" s="107" t="str">
        <f t="shared" si="163"/>
        <v/>
      </c>
      <c r="W252" s="101" t="str">
        <f t="shared" si="164"/>
        <v/>
      </c>
      <c r="X252" s="101" t="str">
        <f t="shared" si="165"/>
        <v/>
      </c>
      <c r="Y252" s="108" t="str">
        <f>IF(AND($AT252&lt;&gt;"",$AB252=1),_xlfn.CONCAT(Y$3,PROPER(_xlfn.XLOOKUP($AZ252,入力キー,入力コード)),IF(OR($BK252="",$BK252=$BI252),_xlfn.CONCAT(Y$4,IF($AZ252=_xlfn.XLOOKUP($AZ252,仮想キートップ,入力キー),Y$7,Y$10),_xlfn.XLOOKUP($AZ252,仮想キートップ,入力コード),Y$13,$BI252,Y$14,_xlfn.XLOOKUP($AZ252,仮想キートップ,キー位置),Y$15,_xlfn.XLOOKUP($AZ252,仮想キートップ,キー位置),Y$17,IF($AZ252=_xlfn.XLOOKUP($AZ252,仮想キートップ,入力キー),Y$12,Y$11),_xlfn.XLOOKUP($AZ252,仮想キートップ,入力コード),Y$13,$BI252,Y$14,_xlfn.XLOOKUP($AZ252,仮想キートップ,キー位置),Y$16,_xlfn.XLOOKUP($AZ252,仮想キートップ,キー位置),IF(COUNTA($AT252:$AT$352)&gt;1,Y$17,Y$18)),_xlfn.CONCAT(Y$4,Y$6,IF($AZ252=_xlfn.XLOOKUP($AZ252,仮想キートップ,入力キー),Y$7,Y$10),_xlfn.XLOOKUP($AZ252,仮想キートップ,入力コード),Y$13,$BI252,Y$14,_xlfn.XLOOKUP($AZ252,仮想キートップ,キー位置),Y$15,_xlfn.XLOOKUP($AZ252,仮想キートップ,キー位置),Y$17,IF($AZ252=_xlfn.XLOOKUP($AZ252,仮想キートップ,入力キー),Y$8,Y$9),_xlfn.XLOOKUP($AZ252,仮想キートップ,入力コード),Y$13,$BI252,Y$14,_xlfn.XLOOKUP($AZ252,仮想キートップ,キー位置),Y$16,_xlfn.XLOOKUP($AZ252,仮想キートップ,キー位置),Y$17,Y$5,IF($AZ252=_xlfn.XLOOKUP($AZ252,仮想キートップ,入力キー),Y$7,Y$10),_xlfn.XLOOKUP($AZ252,仮想キートップ,入力コード),Y$13,$BK252,Y$14,_xlfn.XLOOKUP($AZ252,仮想キートップ,キー位置),Y$15,_xlfn.XLOOKUP($AZ252,仮想キートップ,キー位置),Y$17,IF($AZ252=_xlfn.XLOOKUP($AZ252,仮想キートップ,入力キー),Y$12,Y$11),_xlfn.XLOOKUP($AZ252,仮想キートップ,入力コード),Y$13,$BK252,Y$14,_xlfn.XLOOKUP($AZ252,仮想キートップ,キー位置),Y$16,_xlfn.XLOOKUP($AZ252,仮想キートップ,キー位置),IF(COUNTA($AT252:$AT$352)&gt;1,Y$17,Y$18)))),"")</f>
        <v/>
      </c>
      <c r="Z252" s="325"/>
      <c r="AB252" s="28">
        <f t="shared" si="131"/>
        <v>1</v>
      </c>
      <c r="AC252" s="27" t="str">
        <f t="shared" si="132"/>
        <v>A</v>
      </c>
      <c r="AD252" s="27">
        <f t="shared" si="133"/>
        <v>1</v>
      </c>
      <c r="AE252" s="27">
        <f t="shared" si="134"/>
        <v>0</v>
      </c>
      <c r="AF252" s="34">
        <f t="shared" si="135"/>
        <v>67108864</v>
      </c>
      <c r="AG252" s="203">
        <f t="shared" si="136"/>
        <v>1</v>
      </c>
      <c r="AH252" s="90"/>
      <c r="AI252" s="466" t="str">
        <f t="shared" si="137"/>
        <v/>
      </c>
      <c r="AJ252" s="57" t="str">
        <f t="shared" si="138"/>
        <v/>
      </c>
      <c r="AK252" s="58">
        <f t="shared" si="139"/>
        <v>0</v>
      </c>
      <c r="AL252" s="56" t="str">
        <f t="shared" si="140"/>
        <v/>
      </c>
      <c r="AM252" s="57" t="str">
        <f t="shared" si="141"/>
        <v/>
      </c>
      <c r="AN252" s="55">
        <f t="shared" si="142"/>
        <v>0</v>
      </c>
      <c r="AO252" s="466" t="str">
        <f t="shared" si="143"/>
        <v/>
      </c>
      <c r="AP252" s="57" t="str">
        <f t="shared" si="144"/>
        <v/>
      </c>
      <c r="AQ252" s="58">
        <f t="shared" si="145"/>
        <v>0</v>
      </c>
      <c r="AR252" s="90"/>
      <c r="AS252" s="131">
        <v>112</v>
      </c>
      <c r="AT252" s="2"/>
      <c r="AU252" s="389"/>
      <c r="AV252" s="389"/>
      <c r="AW252" s="13"/>
      <c r="AX252" s="4" t="s">
        <v>296</v>
      </c>
      <c r="AY252" s="16"/>
      <c r="AZ252" s="16" t="s">
        <v>473</v>
      </c>
      <c r="BA252" s="16"/>
      <c r="BB252" s="115"/>
      <c r="BC252" s="26" t="s">
        <v>473</v>
      </c>
      <c r="BD252" s="6"/>
      <c r="BE252" s="7"/>
      <c r="BF252" s="15"/>
      <c r="BG252" s="140" t="str">
        <f t="shared" si="146"/>
        <v>{"key_code":"k"},{"key_code":"e"}</v>
      </c>
      <c r="BH252" s="98"/>
      <c r="BI252" s="140" t="str">
        <f t="shared" si="147"/>
        <v>{"key_code":"k"},{"key_code":"e"}</v>
      </c>
      <c r="BJ252" s="370"/>
      <c r="BK252" s="371"/>
    </row>
    <row r="253" spans="1:63" ht="21">
      <c r="A253" s="328"/>
      <c r="B253" s="329"/>
      <c r="C253" s="338"/>
      <c r="D253" s="339"/>
      <c r="E253" s="334"/>
      <c r="F253" s="233" t="str">
        <f t="shared" si="148"/>
        <v/>
      </c>
      <c r="G253" s="101" t="str">
        <f t="shared" si="149"/>
        <v/>
      </c>
      <c r="H253" s="101" t="str">
        <f t="shared" si="150"/>
        <v/>
      </c>
      <c r="I253" s="101" t="str">
        <f t="shared" si="151"/>
        <v/>
      </c>
      <c r="J253" s="101" t="str">
        <f t="shared" si="152"/>
        <v/>
      </c>
      <c r="K253" s="101" t="str">
        <f t="shared" si="153"/>
        <v/>
      </c>
      <c r="L253" s="101" t="str">
        <f t="shared" si="154"/>
        <v/>
      </c>
      <c r="M253" s="101" t="str">
        <f t="shared" si="155"/>
        <v/>
      </c>
      <c r="N253" s="101" t="str">
        <f t="shared" si="156"/>
        <v/>
      </c>
      <c r="O253" s="101" t="str">
        <f t="shared" si="157"/>
        <v/>
      </c>
      <c r="P253" s="101" t="str">
        <f t="shared" si="158"/>
        <v/>
      </c>
      <c r="Q253" s="101" t="str">
        <f t="shared" si="159"/>
        <v/>
      </c>
      <c r="R253" s="101" t="str">
        <f t="shared" si="160"/>
        <v>{"description":"と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d","modifiers":{"optional":["caps_lock"]}},"to":[{"key_code":"t"},{"key_code":"o"},{"set_variable":{"name":"KC_D","value":1}},{"set_variable":{"name":"USC","value":2}},{"set_variable":{"name":"LKS","value":1}}],"to_after_key_up":[{"set_variable":{"name":"KC_D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d","modifiers":{"optional":["caps_lock"]}},"to":[{"key_code":"t"},{"key_code":"o"},{"set_variable":{"name":"KC_D","value":1}},{"set_variable":{"name":"USC","value":1}},{"set_variable":{"name":"LKS","value":1}}],"to_after_key_up":[{"set_variable":{"name":"KC_D","value":0}},{"set_variable":{"name":"USC","value":0}}],"type":"basic"},</v>
      </c>
      <c r="S253" s="101" t="str">
        <f t="shared" si="161"/>
        <v/>
      </c>
      <c r="T253" s="101" t="str">
        <f t="shared" si="162"/>
        <v/>
      </c>
      <c r="U253" s="329"/>
      <c r="V253" s="107" t="str">
        <f t="shared" si="163"/>
        <v/>
      </c>
      <c r="W253" s="101" t="str">
        <f t="shared" si="164"/>
        <v/>
      </c>
      <c r="X253" s="101" t="str">
        <f t="shared" si="165"/>
        <v/>
      </c>
      <c r="Y253" s="108" t="str">
        <f>IF(AND($AT253&lt;&gt;"",$AB253=1),_xlfn.CONCAT(Y$3,PROPER(_xlfn.XLOOKUP($AZ253,入力キー,入力コード)),IF(OR($BK253="",$BK253=$BI253),_xlfn.CONCAT(Y$4,IF($AZ253=_xlfn.XLOOKUP($AZ253,仮想キートップ,入力キー),Y$7,Y$10),_xlfn.XLOOKUP($AZ253,仮想キートップ,入力コード),Y$13,$BI253,Y$14,_xlfn.XLOOKUP($AZ253,仮想キートップ,キー位置),Y$15,_xlfn.XLOOKUP($AZ253,仮想キートップ,キー位置),Y$17,IF($AZ253=_xlfn.XLOOKUP($AZ253,仮想キートップ,入力キー),Y$12,Y$11),_xlfn.XLOOKUP($AZ253,仮想キートップ,入力コード),Y$13,$BI253,Y$14,_xlfn.XLOOKUP($AZ253,仮想キートップ,キー位置),Y$16,_xlfn.XLOOKUP($AZ253,仮想キートップ,キー位置),IF(COUNTA($AT253:$AT$352)&gt;1,Y$17,Y$18)),_xlfn.CONCAT(Y$4,Y$6,IF($AZ253=_xlfn.XLOOKUP($AZ253,仮想キートップ,入力キー),Y$7,Y$10),_xlfn.XLOOKUP($AZ253,仮想キートップ,入力コード),Y$13,$BI253,Y$14,_xlfn.XLOOKUP($AZ253,仮想キートップ,キー位置),Y$15,_xlfn.XLOOKUP($AZ253,仮想キートップ,キー位置),Y$17,IF($AZ253=_xlfn.XLOOKUP($AZ253,仮想キートップ,入力キー),Y$8,Y$9),_xlfn.XLOOKUP($AZ253,仮想キートップ,入力コード),Y$13,$BI253,Y$14,_xlfn.XLOOKUP($AZ253,仮想キートップ,キー位置),Y$16,_xlfn.XLOOKUP($AZ253,仮想キートップ,キー位置),Y$17,Y$5,IF($AZ253=_xlfn.XLOOKUP($AZ253,仮想キートップ,入力キー),Y$7,Y$10),_xlfn.XLOOKUP($AZ253,仮想キートップ,入力コード),Y$13,$BK253,Y$14,_xlfn.XLOOKUP($AZ253,仮想キートップ,キー位置),Y$15,_xlfn.XLOOKUP($AZ253,仮想キートップ,キー位置),Y$17,IF($AZ253=_xlfn.XLOOKUP($AZ253,仮想キートップ,入力キー),Y$12,Y$11),_xlfn.XLOOKUP($AZ253,仮想キートップ,入力コード),Y$13,$BK253,Y$14,_xlfn.XLOOKUP($AZ253,仮想キートップ,キー位置),Y$16,_xlfn.XLOOKUP($AZ253,仮想キートップ,キー位置),IF(COUNTA($AT253:$AT$352)&gt;1,Y$17,Y$18)))),"")</f>
        <v/>
      </c>
      <c r="Z253" s="325"/>
      <c r="AB253" s="28">
        <f t="shared" si="131"/>
        <v>1</v>
      </c>
      <c r="AC253" s="27" t="str">
        <f t="shared" si="132"/>
        <v>A</v>
      </c>
      <c r="AD253" s="27">
        <f t="shared" si="133"/>
        <v>1</v>
      </c>
      <c r="AE253" s="27">
        <f t="shared" si="134"/>
        <v>0</v>
      </c>
      <c r="AF253" s="34">
        <f t="shared" si="135"/>
        <v>134217728</v>
      </c>
      <c r="AG253" s="203">
        <f t="shared" si="136"/>
        <v>1</v>
      </c>
      <c r="AH253" s="90"/>
      <c r="AI253" s="466" t="str">
        <f t="shared" si="137"/>
        <v/>
      </c>
      <c r="AJ253" s="57" t="str">
        <f t="shared" si="138"/>
        <v/>
      </c>
      <c r="AK253" s="58">
        <f t="shared" si="139"/>
        <v>0</v>
      </c>
      <c r="AL253" s="56" t="str">
        <f t="shared" si="140"/>
        <v/>
      </c>
      <c r="AM253" s="57" t="str">
        <f t="shared" si="141"/>
        <v/>
      </c>
      <c r="AN253" s="55">
        <f t="shared" si="142"/>
        <v>0</v>
      </c>
      <c r="AO253" s="466" t="str">
        <f t="shared" si="143"/>
        <v/>
      </c>
      <c r="AP253" s="57" t="str">
        <f t="shared" si="144"/>
        <v/>
      </c>
      <c r="AQ253" s="58">
        <f t="shared" si="145"/>
        <v>0</v>
      </c>
      <c r="AR253" s="90"/>
      <c r="AS253" s="131">
        <v>113</v>
      </c>
      <c r="AT253" s="2"/>
      <c r="AU253" s="389"/>
      <c r="AV253" s="389"/>
      <c r="AW253" s="13"/>
      <c r="AX253" s="4" t="s">
        <v>296</v>
      </c>
      <c r="AY253" s="16"/>
      <c r="AZ253" s="16" t="s">
        <v>60</v>
      </c>
      <c r="BA253" s="16"/>
      <c r="BB253" s="115"/>
      <c r="BC253" s="26" t="s">
        <v>60</v>
      </c>
      <c r="BD253" s="6"/>
      <c r="BE253" s="7"/>
      <c r="BF253" s="15"/>
      <c r="BG253" s="140" t="str">
        <f t="shared" si="146"/>
        <v>{"key_code":"t"},{"key_code":"o"}</v>
      </c>
      <c r="BH253" s="98"/>
      <c r="BI253" s="140" t="str">
        <f t="shared" si="147"/>
        <v>{"key_code":"t"},{"key_code":"o"}</v>
      </c>
      <c r="BJ253" s="370"/>
      <c r="BK253" s="371"/>
    </row>
    <row r="254" spans="1:63" ht="21">
      <c r="A254" s="328"/>
      <c r="B254" s="329"/>
      <c r="C254" s="338"/>
      <c r="D254" s="339"/>
      <c r="E254" s="334"/>
      <c r="F254" s="233" t="str">
        <f t="shared" si="148"/>
        <v/>
      </c>
      <c r="G254" s="101" t="str">
        <f t="shared" si="149"/>
        <v/>
      </c>
      <c r="H254" s="101" t="str">
        <f t="shared" si="150"/>
        <v/>
      </c>
      <c r="I254" s="101" t="str">
        <f t="shared" si="151"/>
        <v/>
      </c>
      <c r="J254" s="101" t="str">
        <f t="shared" si="152"/>
        <v/>
      </c>
      <c r="K254" s="101" t="str">
        <f t="shared" si="153"/>
        <v/>
      </c>
      <c r="L254" s="101" t="str">
        <f t="shared" si="154"/>
        <v/>
      </c>
      <c r="M254" s="101" t="str">
        <f t="shared" si="155"/>
        <v/>
      </c>
      <c r="N254" s="101" t="str">
        <f t="shared" si="156"/>
        <v/>
      </c>
      <c r="O254" s="101" t="str">
        <f t="shared" si="157"/>
        <v/>
      </c>
      <c r="P254" s="101" t="str">
        <f t="shared" si="158"/>
        <v/>
      </c>
      <c r="Q254" s="101" t="str">
        <f t="shared" si="159"/>
        <v/>
      </c>
      <c r="R254" s="101" t="str">
        <f t="shared" si="160"/>
        <v>{"description":"か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f","modifiers":{"optional":["caps_lock"]}},"to":[{"key_code":"k"},{"key_code":"a"},{"set_variable":{"name":"KC_F","value":1}},{"set_variable":{"name":"USC","value":2}},{"set_variable":{"name":"LKS","value":1}}],"to_after_key_up":[{"set_variable":{"name":"KC_F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f","modifiers":{"optional":["caps_lock"]}},"to":[{"key_code":"k"},{"key_code":"a"},{"set_variable":{"name":"KC_F","value":1}},{"set_variable":{"name":"USC","value":1}},{"set_variable":{"name":"LKS","value":1}}],"to_after_key_up":[{"set_variable":{"name":"KC_F","value":0}},{"set_variable":{"name":"USC","value":0}}],"type":"basic"},</v>
      </c>
      <c r="S254" s="101" t="str">
        <f t="shared" si="161"/>
        <v/>
      </c>
      <c r="T254" s="101" t="str">
        <f t="shared" si="162"/>
        <v/>
      </c>
      <c r="U254" s="329"/>
      <c r="V254" s="107" t="str">
        <f t="shared" si="163"/>
        <v/>
      </c>
      <c r="W254" s="101" t="str">
        <f t="shared" si="164"/>
        <v/>
      </c>
      <c r="X254" s="101" t="str">
        <f t="shared" si="165"/>
        <v/>
      </c>
      <c r="Y254" s="108" t="str">
        <f>IF(AND($AT254&lt;&gt;"",$AB254=1),_xlfn.CONCAT(Y$3,PROPER(_xlfn.XLOOKUP($AZ254,入力キー,入力コード)),IF(OR($BK254="",$BK254=$BI254),_xlfn.CONCAT(Y$4,IF($AZ254=_xlfn.XLOOKUP($AZ254,仮想キートップ,入力キー),Y$7,Y$10),_xlfn.XLOOKUP($AZ254,仮想キートップ,入力コード),Y$13,$BI254,Y$14,_xlfn.XLOOKUP($AZ254,仮想キートップ,キー位置),Y$15,_xlfn.XLOOKUP($AZ254,仮想キートップ,キー位置),Y$17,IF($AZ254=_xlfn.XLOOKUP($AZ254,仮想キートップ,入力キー),Y$12,Y$11),_xlfn.XLOOKUP($AZ254,仮想キートップ,入力コード),Y$13,$BI254,Y$14,_xlfn.XLOOKUP($AZ254,仮想キートップ,キー位置),Y$16,_xlfn.XLOOKUP($AZ254,仮想キートップ,キー位置),IF(COUNTA($AT254:$AT$352)&gt;1,Y$17,Y$18)),_xlfn.CONCAT(Y$4,Y$6,IF($AZ254=_xlfn.XLOOKUP($AZ254,仮想キートップ,入力キー),Y$7,Y$10),_xlfn.XLOOKUP($AZ254,仮想キートップ,入力コード),Y$13,$BI254,Y$14,_xlfn.XLOOKUP($AZ254,仮想キートップ,キー位置),Y$15,_xlfn.XLOOKUP($AZ254,仮想キートップ,キー位置),Y$17,IF($AZ254=_xlfn.XLOOKUP($AZ254,仮想キートップ,入力キー),Y$8,Y$9),_xlfn.XLOOKUP($AZ254,仮想キートップ,入力コード),Y$13,$BI254,Y$14,_xlfn.XLOOKUP($AZ254,仮想キートップ,キー位置),Y$16,_xlfn.XLOOKUP($AZ254,仮想キートップ,キー位置),Y$17,Y$5,IF($AZ254=_xlfn.XLOOKUP($AZ254,仮想キートップ,入力キー),Y$7,Y$10),_xlfn.XLOOKUP($AZ254,仮想キートップ,入力コード),Y$13,$BK254,Y$14,_xlfn.XLOOKUP($AZ254,仮想キートップ,キー位置),Y$15,_xlfn.XLOOKUP($AZ254,仮想キートップ,キー位置),Y$17,IF($AZ254=_xlfn.XLOOKUP($AZ254,仮想キートップ,入力キー),Y$12,Y$11),_xlfn.XLOOKUP($AZ254,仮想キートップ,入力コード),Y$13,$BK254,Y$14,_xlfn.XLOOKUP($AZ254,仮想キートップ,キー位置),Y$16,_xlfn.XLOOKUP($AZ254,仮想キートップ,キー位置),IF(COUNTA($AT254:$AT$352)&gt;1,Y$17,Y$18)))),"")</f>
        <v/>
      </c>
      <c r="Z254" s="325"/>
      <c r="AB254" s="28">
        <f t="shared" si="131"/>
        <v>1</v>
      </c>
      <c r="AC254" s="27" t="str">
        <f t="shared" si="132"/>
        <v>A</v>
      </c>
      <c r="AD254" s="27">
        <f t="shared" si="133"/>
        <v>1</v>
      </c>
      <c r="AE254" s="27">
        <f t="shared" si="134"/>
        <v>0</v>
      </c>
      <c r="AF254" s="34">
        <f t="shared" si="135"/>
        <v>268435456</v>
      </c>
      <c r="AG254" s="203">
        <f t="shared" si="136"/>
        <v>1</v>
      </c>
      <c r="AH254" s="90"/>
      <c r="AI254" s="466" t="str">
        <f t="shared" si="137"/>
        <v/>
      </c>
      <c r="AJ254" s="57" t="str">
        <f t="shared" si="138"/>
        <v/>
      </c>
      <c r="AK254" s="58">
        <f t="shared" si="139"/>
        <v>0</v>
      </c>
      <c r="AL254" s="56" t="str">
        <f t="shared" si="140"/>
        <v/>
      </c>
      <c r="AM254" s="57" t="str">
        <f t="shared" si="141"/>
        <v/>
      </c>
      <c r="AN254" s="55">
        <f t="shared" si="142"/>
        <v>0</v>
      </c>
      <c r="AO254" s="466" t="str">
        <f t="shared" si="143"/>
        <v/>
      </c>
      <c r="AP254" s="57" t="str">
        <f t="shared" si="144"/>
        <v/>
      </c>
      <c r="AQ254" s="58">
        <f t="shared" si="145"/>
        <v>0</v>
      </c>
      <c r="AR254" s="90"/>
      <c r="AS254" s="131">
        <v>114</v>
      </c>
      <c r="AT254" s="2"/>
      <c r="AU254" s="389"/>
      <c r="AV254" s="389"/>
      <c r="AW254" s="13"/>
      <c r="AX254" s="4" t="s">
        <v>296</v>
      </c>
      <c r="AY254" s="16"/>
      <c r="AZ254" s="16" t="s">
        <v>62</v>
      </c>
      <c r="BA254" s="16"/>
      <c r="BB254" s="115"/>
      <c r="BC254" s="26" t="s">
        <v>62</v>
      </c>
      <c r="BD254" s="6"/>
      <c r="BE254" s="7"/>
      <c r="BF254" s="15"/>
      <c r="BG254" s="140" t="str">
        <f t="shared" si="146"/>
        <v>{"key_code":"k"},{"key_code":"a"}</v>
      </c>
      <c r="BH254" s="98"/>
      <c r="BI254" s="140" t="str">
        <f t="shared" si="147"/>
        <v>{"key_code":"k"},{"key_code":"a"}</v>
      </c>
      <c r="BJ254" s="370"/>
      <c r="BK254" s="371"/>
    </row>
    <row r="255" spans="1:63" ht="21">
      <c r="A255" s="328"/>
      <c r="B255" s="329"/>
      <c r="C255" s="338"/>
      <c r="D255" s="339"/>
      <c r="E255" s="334"/>
      <c r="F255" s="233" t="str">
        <f t="shared" si="148"/>
        <v/>
      </c>
      <c r="G255" s="101" t="str">
        <f t="shared" si="149"/>
        <v/>
      </c>
      <c r="H255" s="101" t="str">
        <f t="shared" si="150"/>
        <v/>
      </c>
      <c r="I255" s="101" t="str">
        <f t="shared" si="151"/>
        <v/>
      </c>
      <c r="J255" s="101" t="str">
        <f t="shared" si="152"/>
        <v/>
      </c>
      <c r="K255" s="101" t="str">
        <f t="shared" si="153"/>
        <v/>
      </c>
      <c r="L255" s="101" t="str">
        <f t="shared" si="154"/>
        <v/>
      </c>
      <c r="M255" s="101" t="str">
        <f t="shared" si="155"/>
        <v/>
      </c>
      <c r="N255" s="101" t="str">
        <f t="shared" si="156"/>
        <v/>
      </c>
      <c r="O255" s="101" t="str">
        <f t="shared" si="157"/>
        <v/>
      </c>
      <c r="P255" s="101" t="str">
        <f t="shared" si="158"/>
        <v/>
      </c>
      <c r="Q255" s="101" t="str">
        <f t="shared" si="159"/>
        <v/>
      </c>
      <c r="R255" s="101" t="str">
        <f t="shared" si="160"/>
        <v>{"description":"(っ)","conditions":[{"type":"variable_if","name":"LKS","value":1},{"type":"variable_unless","name":"USC","value":0},{"input_sources":[{"language":"ja"}],"type":"input_source_if"},{"input_sources":[{"input_mode_id":"Roman$"}],"type":"input_source_unless"}],"from":{"key_code":"g","modifiers":{"optional":["caps_lock"]}},"to":[{"key_code":"x"},{"key_code":"t"},{"key_code":"u"},{"set_variable":{"name":"KC_G","value":1}},{"set_variable":{"name":"USC","value":2}},{"set_variable":{"name":"LKS","value":1}}],"to_after_key_up":[{"set_variable":{"name":"KC_G","value":0}},{"set_variable":{"name":"USC","value":0}}],"type":"basic"},{"conditions":[{"input_sources":[{"language":"ja"}],"type":"input_source_if"},{"input_sources":[{"input_mode_id":"Roman$"}],"type":"input_source_unless"}],"from":{"key_code":"g","modifiers":{"optional":["caps_lock"]}},"to":[{"key_code":"x"},{"key_code":"t"},{"key_code":"u"},{"set_variable":{"name":"KC_G","value":1}},{"set_variable":{"name":"USC","value":1}},{"set_variable":{"name":"LKS","value":1}}],"to_after_key_up":[{"set_variable":{"name":"KC_G","value":0}},{"set_variable":{"name":"USC","value":0}}],"type":"basic"},</v>
      </c>
      <c r="S255" s="101" t="str">
        <f t="shared" si="161"/>
        <v/>
      </c>
      <c r="T255" s="101" t="str">
        <f t="shared" si="162"/>
        <v/>
      </c>
      <c r="U255" s="329"/>
      <c r="V255" s="107" t="str">
        <f t="shared" si="163"/>
        <v/>
      </c>
      <c r="W255" s="101" t="str">
        <f t="shared" si="164"/>
        <v/>
      </c>
      <c r="X255" s="101" t="str">
        <f t="shared" si="165"/>
        <v/>
      </c>
      <c r="Y255" s="108" t="str">
        <f>IF(AND($AT255&lt;&gt;"",$AB255=1),_xlfn.CONCAT(Y$3,PROPER(_xlfn.XLOOKUP($AZ255,入力キー,入力コード)),IF(OR($BK255="",$BK255=$BI255),_xlfn.CONCAT(Y$4,IF($AZ255=_xlfn.XLOOKUP($AZ255,仮想キートップ,入力キー),Y$7,Y$10),_xlfn.XLOOKUP($AZ255,仮想キートップ,入力コード),Y$13,$BI255,Y$14,_xlfn.XLOOKUP($AZ255,仮想キートップ,キー位置),Y$15,_xlfn.XLOOKUP($AZ255,仮想キートップ,キー位置),Y$17,IF($AZ255=_xlfn.XLOOKUP($AZ255,仮想キートップ,入力キー),Y$12,Y$11),_xlfn.XLOOKUP($AZ255,仮想キートップ,入力コード),Y$13,$BI255,Y$14,_xlfn.XLOOKUP($AZ255,仮想キートップ,キー位置),Y$16,_xlfn.XLOOKUP($AZ255,仮想キートップ,キー位置),IF(COUNTA($AT255:$AT$352)&gt;1,Y$17,Y$18)),_xlfn.CONCAT(Y$4,Y$6,IF($AZ255=_xlfn.XLOOKUP($AZ255,仮想キートップ,入力キー),Y$7,Y$10),_xlfn.XLOOKUP($AZ255,仮想キートップ,入力コード),Y$13,$BI255,Y$14,_xlfn.XLOOKUP($AZ255,仮想キートップ,キー位置),Y$15,_xlfn.XLOOKUP($AZ255,仮想キートップ,キー位置),Y$17,IF($AZ255=_xlfn.XLOOKUP($AZ255,仮想キートップ,入力キー),Y$8,Y$9),_xlfn.XLOOKUP($AZ255,仮想キートップ,入力コード),Y$13,$BI255,Y$14,_xlfn.XLOOKUP($AZ255,仮想キートップ,キー位置),Y$16,_xlfn.XLOOKUP($AZ255,仮想キートップ,キー位置),Y$17,Y$5,IF($AZ255=_xlfn.XLOOKUP($AZ255,仮想キートップ,入力キー),Y$7,Y$10),_xlfn.XLOOKUP($AZ255,仮想キートップ,入力コード),Y$13,$BK255,Y$14,_xlfn.XLOOKUP($AZ255,仮想キートップ,キー位置),Y$15,_xlfn.XLOOKUP($AZ255,仮想キートップ,キー位置),Y$17,IF($AZ255=_xlfn.XLOOKUP($AZ255,仮想キートップ,入力キー),Y$12,Y$11),_xlfn.XLOOKUP($AZ255,仮想キートップ,入力コード),Y$13,$BK255,Y$14,_xlfn.XLOOKUP($AZ255,仮想キートップ,キー位置),Y$16,_xlfn.XLOOKUP($AZ255,仮想キートップ,キー位置),IF(COUNTA($AT255:$AT$352)&gt;1,Y$17,Y$18)))),"")</f>
        <v/>
      </c>
      <c r="Z255" s="325"/>
      <c r="AB255" s="28">
        <f t="shared" si="131"/>
        <v>1</v>
      </c>
      <c r="AC255" s="27" t="str">
        <f t="shared" si="132"/>
        <v>A</v>
      </c>
      <c r="AD255" s="27">
        <f t="shared" si="133"/>
        <v>1</v>
      </c>
      <c r="AE255" s="27">
        <f t="shared" si="134"/>
        <v>0</v>
      </c>
      <c r="AF255" s="34">
        <f t="shared" si="135"/>
        <v>536870912</v>
      </c>
      <c r="AG255" s="203">
        <f t="shared" si="136"/>
        <v>1</v>
      </c>
      <c r="AH255" s="90"/>
      <c r="AI255" s="466" t="str">
        <f t="shared" si="137"/>
        <v/>
      </c>
      <c r="AJ255" s="57" t="str">
        <f t="shared" si="138"/>
        <v/>
      </c>
      <c r="AK255" s="58">
        <f t="shared" si="139"/>
        <v>0</v>
      </c>
      <c r="AL255" s="56" t="str">
        <f t="shared" si="140"/>
        <v/>
      </c>
      <c r="AM255" s="57" t="str">
        <f t="shared" si="141"/>
        <v/>
      </c>
      <c r="AN255" s="55">
        <f t="shared" si="142"/>
        <v>0</v>
      </c>
      <c r="AO255" s="466" t="str">
        <f t="shared" si="143"/>
        <v/>
      </c>
      <c r="AP255" s="57" t="str">
        <f t="shared" si="144"/>
        <v/>
      </c>
      <c r="AQ255" s="58">
        <f t="shared" si="145"/>
        <v>0</v>
      </c>
      <c r="AR255" s="90"/>
      <c r="AS255" s="131">
        <v>115</v>
      </c>
      <c r="AT255" s="2"/>
      <c r="AU255" s="389"/>
      <c r="AV255" s="389"/>
      <c r="AW255" s="13"/>
      <c r="AX255" s="4" t="s">
        <v>296</v>
      </c>
      <c r="AY255" s="16"/>
      <c r="AZ255" s="16" t="s">
        <v>646</v>
      </c>
      <c r="BA255" s="16"/>
      <c r="BB255" s="115"/>
      <c r="BC255" s="26" t="s">
        <v>646</v>
      </c>
      <c r="BD255" s="6"/>
      <c r="BE255" s="7"/>
      <c r="BF255" s="15"/>
      <c r="BG255" s="140" t="str">
        <f t="shared" si="146"/>
        <v>{"key_code":"x"},{"key_code":"t"},{"key_code":"u"}</v>
      </c>
      <c r="BH255" s="98"/>
      <c r="BI255" s="140" t="str">
        <f t="shared" si="147"/>
        <v>{"key_code":"x"},{"key_code":"t"},{"key_code":"u"}</v>
      </c>
      <c r="BJ255" s="370"/>
      <c r="BK255" s="371"/>
    </row>
    <row r="256" spans="1:63" ht="21">
      <c r="A256" s="328"/>
      <c r="B256" s="329"/>
      <c r="C256" s="338"/>
      <c r="D256" s="339"/>
      <c r="E256" s="334"/>
      <c r="F256" s="233" t="str">
        <f t="shared" si="148"/>
        <v/>
      </c>
      <c r="G256" s="101" t="str">
        <f t="shared" si="149"/>
        <v/>
      </c>
      <c r="H256" s="101" t="str">
        <f t="shared" si="150"/>
        <v/>
      </c>
      <c r="I256" s="101" t="str">
        <f t="shared" si="151"/>
        <v/>
      </c>
      <c r="J256" s="101" t="str">
        <f t="shared" si="152"/>
        <v/>
      </c>
      <c r="K256" s="101" t="str">
        <f t="shared" si="153"/>
        <v/>
      </c>
      <c r="L256" s="101" t="str">
        <f t="shared" si="154"/>
        <v/>
      </c>
      <c r="M256" s="101" t="str">
        <f t="shared" si="155"/>
        <v/>
      </c>
      <c r="N256" s="101" t="str">
        <f t="shared" si="156"/>
        <v/>
      </c>
      <c r="O256" s="101" t="str">
        <f t="shared" si="157"/>
        <v/>
      </c>
      <c r="P256" s="101" t="str">
        <f t="shared" si="158"/>
        <v/>
      </c>
      <c r="Q256" s="101" t="str">
        <f t="shared" si="159"/>
        <v/>
      </c>
      <c r="R256" s="101" t="str">
        <f t="shared" si="160"/>
        <v>{"description":"く","conditions":[{"type":"variable_if","name":"LKS","value":1},{"type":"variable_unless","name":"USC","value":0},{"input_sources":[{"language":"ja"}],"type":"input_source_if"},{"input_sources":[{"input_mode_id":"Roman$"}],"type":"input_source_unless"}],"from":{"key_code":"h","modifiers":{"optional":["caps_lock"]}},"to":[{"key_code":"k"},{"key_code":"u"},{"set_variable":{"name":"KC_H","value":1}},{"set_variable":{"name":"USC","value":2}},{"set_variable":{"name":"LKS","value":1}}],"to_after_key_up":[{"set_variable":{"name":"KC_H","value":0}},{"set_variable":{"name":"USC","value":0}}],"type":"basic"},{"conditions":[{"input_sources":[{"language":"ja"}],"type":"input_source_if"},{"input_sources":[{"input_mode_id":"Roman$"}],"type":"input_source_unless"}],"from":{"key_code":"h","modifiers":{"optional":["caps_lock"]}},"to":[{"key_code":"k"},{"key_code":"u"},{"set_variable":{"name":"KC_H","value":1}},{"set_variable":{"name":"USC","value":1}},{"set_variable":{"name":"LKS","value":1}}],"to_after_key_up":[{"set_variable":{"name":"KC_H","value":0}},{"set_variable":{"name":"USC","value":0}}],"type":"basic"},</v>
      </c>
      <c r="S256" s="101" t="str">
        <f t="shared" si="161"/>
        <v/>
      </c>
      <c r="T256" s="101" t="str">
        <f t="shared" si="162"/>
        <v/>
      </c>
      <c r="U256" s="329"/>
      <c r="V256" s="107" t="str">
        <f t="shared" si="163"/>
        <v/>
      </c>
      <c r="W256" s="101" t="str">
        <f t="shared" si="164"/>
        <v/>
      </c>
      <c r="X256" s="101" t="str">
        <f t="shared" si="165"/>
        <v/>
      </c>
      <c r="Y256" s="108" t="str">
        <f>IF(AND($AT256&lt;&gt;"",$AB256=1),_xlfn.CONCAT(Y$3,PROPER(_xlfn.XLOOKUP($AZ256,入力キー,入力コード)),IF(OR($BK256="",$BK256=$BI256),_xlfn.CONCAT(Y$4,IF($AZ256=_xlfn.XLOOKUP($AZ256,仮想キートップ,入力キー),Y$7,Y$10),_xlfn.XLOOKUP($AZ256,仮想キートップ,入力コード),Y$13,$BI256,Y$14,_xlfn.XLOOKUP($AZ256,仮想キートップ,キー位置),Y$15,_xlfn.XLOOKUP($AZ256,仮想キートップ,キー位置),Y$17,IF($AZ256=_xlfn.XLOOKUP($AZ256,仮想キートップ,入力キー),Y$12,Y$11),_xlfn.XLOOKUP($AZ256,仮想キートップ,入力コード),Y$13,$BI256,Y$14,_xlfn.XLOOKUP($AZ256,仮想キートップ,キー位置),Y$16,_xlfn.XLOOKUP($AZ256,仮想キートップ,キー位置),IF(COUNTA($AT256:$AT$352)&gt;1,Y$17,Y$18)),_xlfn.CONCAT(Y$4,Y$6,IF($AZ256=_xlfn.XLOOKUP($AZ256,仮想キートップ,入力キー),Y$7,Y$10),_xlfn.XLOOKUP($AZ256,仮想キートップ,入力コード),Y$13,$BI256,Y$14,_xlfn.XLOOKUP($AZ256,仮想キートップ,キー位置),Y$15,_xlfn.XLOOKUP($AZ256,仮想キートップ,キー位置),Y$17,IF($AZ256=_xlfn.XLOOKUP($AZ256,仮想キートップ,入力キー),Y$8,Y$9),_xlfn.XLOOKUP($AZ256,仮想キートップ,入力コード),Y$13,$BI256,Y$14,_xlfn.XLOOKUP($AZ256,仮想キートップ,キー位置),Y$16,_xlfn.XLOOKUP($AZ256,仮想キートップ,キー位置),Y$17,Y$5,IF($AZ256=_xlfn.XLOOKUP($AZ256,仮想キートップ,入力キー),Y$7,Y$10),_xlfn.XLOOKUP($AZ256,仮想キートップ,入力コード),Y$13,$BK256,Y$14,_xlfn.XLOOKUP($AZ256,仮想キートップ,キー位置),Y$15,_xlfn.XLOOKUP($AZ256,仮想キートップ,キー位置),Y$17,IF($AZ256=_xlfn.XLOOKUP($AZ256,仮想キートップ,入力キー),Y$12,Y$11),_xlfn.XLOOKUP($AZ256,仮想キートップ,入力コード),Y$13,$BK256,Y$14,_xlfn.XLOOKUP($AZ256,仮想キートップ,キー位置),Y$16,_xlfn.XLOOKUP($AZ256,仮想キートップ,キー位置),IF(COUNTA($AT256:$AT$352)&gt;1,Y$17,Y$18)))),"")</f>
        <v/>
      </c>
      <c r="Z256" s="325"/>
      <c r="AB256" s="28">
        <f t="shared" si="131"/>
        <v>1</v>
      </c>
      <c r="AC256" s="27" t="str">
        <f t="shared" si="132"/>
        <v>A</v>
      </c>
      <c r="AD256" s="27">
        <f t="shared" si="133"/>
        <v>1</v>
      </c>
      <c r="AE256" s="27">
        <f t="shared" si="134"/>
        <v>0</v>
      </c>
      <c r="AF256" s="34">
        <f t="shared" si="135"/>
        <v>1073741824</v>
      </c>
      <c r="AG256" s="203">
        <f t="shared" si="136"/>
        <v>1</v>
      </c>
      <c r="AH256" s="90"/>
      <c r="AI256" s="466" t="str">
        <f t="shared" si="137"/>
        <v/>
      </c>
      <c r="AJ256" s="57" t="str">
        <f t="shared" si="138"/>
        <v/>
      </c>
      <c r="AK256" s="58">
        <f t="shared" si="139"/>
        <v>0</v>
      </c>
      <c r="AL256" s="56" t="str">
        <f t="shared" si="140"/>
        <v/>
      </c>
      <c r="AM256" s="57" t="str">
        <f t="shared" si="141"/>
        <v/>
      </c>
      <c r="AN256" s="55">
        <f t="shared" si="142"/>
        <v>0</v>
      </c>
      <c r="AO256" s="466" t="str">
        <f t="shared" si="143"/>
        <v/>
      </c>
      <c r="AP256" s="57" t="str">
        <f t="shared" si="144"/>
        <v/>
      </c>
      <c r="AQ256" s="58">
        <f t="shared" si="145"/>
        <v>0</v>
      </c>
      <c r="AR256" s="90"/>
      <c r="AS256" s="131">
        <v>116</v>
      </c>
      <c r="AT256" s="2"/>
      <c r="AU256" s="389"/>
      <c r="AV256" s="389"/>
      <c r="AW256" s="13"/>
      <c r="AX256" s="4" t="s">
        <v>296</v>
      </c>
      <c r="AY256" s="16"/>
      <c r="AZ256" s="16" t="s">
        <v>65</v>
      </c>
      <c r="BA256" s="16"/>
      <c r="BB256" s="115"/>
      <c r="BC256" s="26" t="s">
        <v>65</v>
      </c>
      <c r="BD256" s="6"/>
      <c r="BE256" s="7"/>
      <c r="BF256" s="15"/>
      <c r="BG256" s="140" t="str">
        <f t="shared" si="146"/>
        <v>{"key_code":"k"},{"key_code":"u"}</v>
      </c>
      <c r="BH256" s="98"/>
      <c r="BI256" s="140" t="str">
        <f t="shared" si="147"/>
        <v>{"key_code":"k"},{"key_code":"u"}</v>
      </c>
      <c r="BJ256" s="370"/>
      <c r="BK256" s="371"/>
    </row>
    <row r="257" spans="1:63" ht="21">
      <c r="A257" s="328"/>
      <c r="B257" s="329"/>
      <c r="C257" s="338"/>
      <c r="D257" s="339"/>
      <c r="E257" s="334"/>
      <c r="F257" s="233" t="str">
        <f t="shared" si="148"/>
        <v/>
      </c>
      <c r="G257" s="101" t="str">
        <f t="shared" si="149"/>
        <v/>
      </c>
      <c r="H257" s="101" t="str">
        <f t="shared" si="150"/>
        <v/>
      </c>
      <c r="I257" s="101" t="str">
        <f t="shared" si="151"/>
        <v/>
      </c>
      <c r="J257" s="101" t="str">
        <f t="shared" si="152"/>
        <v/>
      </c>
      <c r="K257" s="101" t="str">
        <f t="shared" si="153"/>
        <v/>
      </c>
      <c r="L257" s="101" t="str">
        <f t="shared" si="154"/>
        <v/>
      </c>
      <c r="M257" s="101" t="str">
        <f t="shared" si="155"/>
        <v/>
      </c>
      <c r="N257" s="101" t="str">
        <f t="shared" si="156"/>
        <v/>
      </c>
      <c r="O257" s="101" t="str">
        <f t="shared" si="157"/>
        <v/>
      </c>
      <c r="P257" s="101" t="str">
        <f t="shared" si="158"/>
        <v/>
      </c>
      <c r="Q257" s="101" t="str">
        <f t="shared" si="159"/>
        <v/>
      </c>
      <c r="R257" s="101" t="str">
        <f t="shared" si="160"/>
        <v>{"description":"あ","conditions":[{"type":"variable_if","name":"LKS","value":1},{"type":"variable_unless","name":"USC","value":0},{"input_sources":[{"language":"ja"}],"type":"input_source_if"},{"input_sources":[{"input_mode_id":"Roman$"}],"type":"input_source_unless"}],"from":{"key_code":"j","modifiers":{"optional":["caps_lock"]}},"to":[{"key_code":"a"},{"set_variable":{"name":"KC_J","value":1}},{"set_variable":{"name":"USC","value":2}},{"set_variable":{"name":"LKS","value":1}}],"to_after_key_up":[{"set_variable":{"name":"KC_J","value":0}},{"set_variable":{"name":"USC","value":0}}],"type":"basic"},{"conditions":[{"input_sources":[{"language":"ja"}],"type":"input_source_if"},{"input_sources":[{"input_mode_id":"Roman$"}],"type":"input_source_unless"}],"from":{"key_code":"j","modifiers":{"optional":["caps_lock"]}},"to":[{"key_code":"a"},{"set_variable":{"name":"KC_J","value":1}},{"set_variable":{"name":"USC","value":1}},{"set_variable":{"name":"LKS","value":1}}],"to_after_key_up":[{"set_variable":{"name":"KC_J","value":0}},{"set_variable":{"name":"USC","value":0}}],"type":"basic"},</v>
      </c>
      <c r="S257" s="101" t="str">
        <f t="shared" si="161"/>
        <v/>
      </c>
      <c r="T257" s="101" t="str">
        <f t="shared" si="162"/>
        <v/>
      </c>
      <c r="U257" s="329"/>
      <c r="V257" s="107" t="str">
        <f t="shared" si="163"/>
        <v/>
      </c>
      <c r="W257" s="101" t="str">
        <f t="shared" si="164"/>
        <v/>
      </c>
      <c r="X257" s="101" t="str">
        <f t="shared" si="165"/>
        <v/>
      </c>
      <c r="Y257" s="108" t="str">
        <f>IF(AND($AT257&lt;&gt;"",$AB257=1),_xlfn.CONCAT(Y$3,PROPER(_xlfn.XLOOKUP($AZ257,入力キー,入力コード)),IF(OR($BK257="",$BK257=$BI257),_xlfn.CONCAT(Y$4,IF($AZ257=_xlfn.XLOOKUP($AZ257,仮想キートップ,入力キー),Y$7,Y$10),_xlfn.XLOOKUP($AZ257,仮想キートップ,入力コード),Y$13,$BI257,Y$14,_xlfn.XLOOKUP($AZ257,仮想キートップ,キー位置),Y$15,_xlfn.XLOOKUP($AZ257,仮想キートップ,キー位置),Y$17,IF($AZ257=_xlfn.XLOOKUP($AZ257,仮想キートップ,入力キー),Y$12,Y$11),_xlfn.XLOOKUP($AZ257,仮想キートップ,入力コード),Y$13,$BI257,Y$14,_xlfn.XLOOKUP($AZ257,仮想キートップ,キー位置),Y$16,_xlfn.XLOOKUP($AZ257,仮想キートップ,キー位置),IF(COUNTA($AT257:$AT$352)&gt;1,Y$17,Y$18)),_xlfn.CONCAT(Y$4,Y$6,IF($AZ257=_xlfn.XLOOKUP($AZ257,仮想キートップ,入力キー),Y$7,Y$10),_xlfn.XLOOKUP($AZ257,仮想キートップ,入力コード),Y$13,$BI257,Y$14,_xlfn.XLOOKUP($AZ257,仮想キートップ,キー位置),Y$15,_xlfn.XLOOKUP($AZ257,仮想キートップ,キー位置),Y$17,IF($AZ257=_xlfn.XLOOKUP($AZ257,仮想キートップ,入力キー),Y$8,Y$9),_xlfn.XLOOKUP($AZ257,仮想キートップ,入力コード),Y$13,$BI257,Y$14,_xlfn.XLOOKUP($AZ257,仮想キートップ,キー位置),Y$16,_xlfn.XLOOKUP($AZ257,仮想キートップ,キー位置),Y$17,Y$5,IF($AZ257=_xlfn.XLOOKUP($AZ257,仮想キートップ,入力キー),Y$7,Y$10),_xlfn.XLOOKUP($AZ257,仮想キートップ,入力コード),Y$13,$BK257,Y$14,_xlfn.XLOOKUP($AZ257,仮想キートップ,キー位置),Y$15,_xlfn.XLOOKUP($AZ257,仮想キートップ,キー位置),Y$17,IF($AZ257=_xlfn.XLOOKUP($AZ257,仮想キートップ,入力キー),Y$12,Y$11),_xlfn.XLOOKUP($AZ257,仮想キートップ,入力コード),Y$13,$BK257,Y$14,_xlfn.XLOOKUP($AZ257,仮想キートップ,キー位置),Y$16,_xlfn.XLOOKUP($AZ257,仮想キートップ,キー位置),IF(COUNTA($AT257:$AT$352)&gt;1,Y$17,Y$18)))),"")</f>
        <v/>
      </c>
      <c r="Z257" s="325"/>
      <c r="AB257" s="28">
        <f t="shared" si="131"/>
        <v>1</v>
      </c>
      <c r="AC257" s="27" t="str">
        <f t="shared" si="132"/>
        <v>A</v>
      </c>
      <c r="AD257" s="27">
        <f t="shared" si="133"/>
        <v>1</v>
      </c>
      <c r="AE257" s="27">
        <f t="shared" si="134"/>
        <v>0</v>
      </c>
      <c r="AF257" s="34">
        <f t="shared" si="135"/>
        <v>2147483648</v>
      </c>
      <c r="AG257" s="203">
        <f t="shared" si="136"/>
        <v>1</v>
      </c>
      <c r="AH257" s="90"/>
      <c r="AI257" s="466" t="str">
        <f t="shared" si="137"/>
        <v/>
      </c>
      <c r="AJ257" s="57" t="str">
        <f t="shared" si="138"/>
        <v/>
      </c>
      <c r="AK257" s="58">
        <f t="shared" si="139"/>
        <v>0</v>
      </c>
      <c r="AL257" s="56" t="str">
        <f t="shared" si="140"/>
        <v/>
      </c>
      <c r="AM257" s="57" t="str">
        <f t="shared" si="141"/>
        <v/>
      </c>
      <c r="AN257" s="55">
        <f t="shared" si="142"/>
        <v>0</v>
      </c>
      <c r="AO257" s="466" t="str">
        <f t="shared" si="143"/>
        <v/>
      </c>
      <c r="AP257" s="57" t="str">
        <f t="shared" si="144"/>
        <v/>
      </c>
      <c r="AQ257" s="58">
        <f t="shared" si="145"/>
        <v>0</v>
      </c>
      <c r="AR257" s="90"/>
      <c r="AS257" s="131">
        <v>117</v>
      </c>
      <c r="AT257" s="2"/>
      <c r="AU257" s="389"/>
      <c r="AV257" s="389"/>
      <c r="AW257" s="13"/>
      <c r="AX257" s="4" t="s">
        <v>296</v>
      </c>
      <c r="AY257" s="16"/>
      <c r="AZ257" s="16" t="s">
        <v>67</v>
      </c>
      <c r="BA257" s="16"/>
      <c r="BB257" s="115"/>
      <c r="BC257" s="26" t="s">
        <v>67</v>
      </c>
      <c r="BD257" s="6"/>
      <c r="BE257" s="7"/>
      <c r="BF257" s="15"/>
      <c r="BG257" s="140" t="str">
        <f t="shared" si="146"/>
        <v>{"key_code":"a"}</v>
      </c>
      <c r="BH257" s="98"/>
      <c r="BI257" s="140" t="str">
        <f t="shared" si="147"/>
        <v>{"key_code":"a"}</v>
      </c>
      <c r="BJ257" s="370"/>
      <c r="BK257" s="371"/>
    </row>
    <row r="258" spans="1:63" ht="21">
      <c r="A258" s="328"/>
      <c r="B258" s="329"/>
      <c r="C258" s="338"/>
      <c r="D258" s="339"/>
      <c r="E258" s="334"/>
      <c r="F258" s="233" t="str">
        <f t="shared" si="148"/>
        <v/>
      </c>
      <c r="G258" s="101" t="str">
        <f t="shared" si="149"/>
        <v/>
      </c>
      <c r="H258" s="101" t="str">
        <f t="shared" si="150"/>
        <v/>
      </c>
      <c r="I258" s="101" t="str">
        <f t="shared" si="151"/>
        <v/>
      </c>
      <c r="J258" s="101" t="str">
        <f t="shared" si="152"/>
        <v/>
      </c>
      <c r="K258" s="101" t="str">
        <f t="shared" si="153"/>
        <v/>
      </c>
      <c r="L258" s="101" t="str">
        <f t="shared" si="154"/>
        <v/>
      </c>
      <c r="M258" s="101" t="str">
        <f t="shared" si="155"/>
        <v/>
      </c>
      <c r="N258" s="101" t="str">
        <f t="shared" si="156"/>
        <v/>
      </c>
      <c r="O258" s="101" t="str">
        <f t="shared" si="157"/>
        <v/>
      </c>
      <c r="P258" s="101" t="str">
        <f t="shared" si="158"/>
        <v/>
      </c>
      <c r="Q258" s="101" t="str">
        <f t="shared" si="159"/>
        <v/>
      </c>
      <c r="R258" s="101" t="str">
        <f t="shared" si="160"/>
        <v>{"description":"い","conditions":[{"type":"variable_if","name":"LKS","value":1},{"type":"variable_unless","name":"USC","value":0},{"input_sources":[{"language":"ja"}],"type":"input_source_if"},{"input_sources":[{"input_mode_id":"Roman$"}],"type":"input_source_unless"}],"from":{"key_code":"k","modifiers":{"optional":["caps_lock"]}},"to":[{"key_code":"i"},{"set_variable":{"name":"KC_K","value":1}},{"set_variable":{"name":"USC","value":2}},{"set_variable":{"name":"LKS","value":1}}],"to_after_key_up":[{"set_variable":{"name":"KC_K","value":0}},{"set_variable":{"name":"USC","value":0}}],"type":"basic"},{"conditions":[{"input_sources":[{"language":"ja"}],"type":"input_source_if"},{"input_sources":[{"input_mode_id":"Roman$"}],"type":"input_source_unless"}],"from":{"key_code":"k","modifiers":{"optional":["caps_lock"]}},"to":[{"key_code":"i"},{"set_variable":{"name":"KC_K","value":1}},{"set_variable":{"name":"USC","value":1}},{"set_variable":{"name":"LKS","value":1}}],"to_after_key_up":[{"set_variable":{"name":"KC_K","value":0}},{"set_variable":{"name":"USC","value":0}}],"type":"basic"},</v>
      </c>
      <c r="S258" s="101" t="str">
        <f t="shared" si="161"/>
        <v/>
      </c>
      <c r="T258" s="101" t="str">
        <f t="shared" si="162"/>
        <v/>
      </c>
      <c r="U258" s="329"/>
      <c r="V258" s="107" t="str">
        <f t="shared" si="163"/>
        <v/>
      </c>
      <c r="W258" s="101" t="str">
        <f t="shared" si="164"/>
        <v/>
      </c>
      <c r="X258" s="101" t="str">
        <f t="shared" si="165"/>
        <v/>
      </c>
      <c r="Y258" s="108" t="str">
        <f>IF(AND($AT258&lt;&gt;"",$AB258=1),_xlfn.CONCAT(Y$3,PROPER(_xlfn.XLOOKUP($AZ258,入力キー,入力コード)),IF(OR($BK258="",$BK258=$BI258),_xlfn.CONCAT(Y$4,IF($AZ258=_xlfn.XLOOKUP($AZ258,仮想キートップ,入力キー),Y$7,Y$10),_xlfn.XLOOKUP($AZ258,仮想キートップ,入力コード),Y$13,$BI258,Y$14,_xlfn.XLOOKUP($AZ258,仮想キートップ,キー位置),Y$15,_xlfn.XLOOKUP($AZ258,仮想キートップ,キー位置),Y$17,IF($AZ258=_xlfn.XLOOKUP($AZ258,仮想キートップ,入力キー),Y$12,Y$11),_xlfn.XLOOKUP($AZ258,仮想キートップ,入力コード),Y$13,$BI258,Y$14,_xlfn.XLOOKUP($AZ258,仮想キートップ,キー位置),Y$16,_xlfn.XLOOKUP($AZ258,仮想キートップ,キー位置),IF(COUNTA($AT258:$AT$352)&gt;1,Y$17,Y$18)),_xlfn.CONCAT(Y$4,Y$6,IF($AZ258=_xlfn.XLOOKUP($AZ258,仮想キートップ,入力キー),Y$7,Y$10),_xlfn.XLOOKUP($AZ258,仮想キートップ,入力コード),Y$13,$BI258,Y$14,_xlfn.XLOOKUP($AZ258,仮想キートップ,キー位置),Y$15,_xlfn.XLOOKUP($AZ258,仮想キートップ,キー位置),Y$17,IF($AZ258=_xlfn.XLOOKUP($AZ258,仮想キートップ,入力キー),Y$8,Y$9),_xlfn.XLOOKUP($AZ258,仮想キートップ,入力コード),Y$13,$BI258,Y$14,_xlfn.XLOOKUP($AZ258,仮想キートップ,キー位置),Y$16,_xlfn.XLOOKUP($AZ258,仮想キートップ,キー位置),Y$17,Y$5,IF($AZ258=_xlfn.XLOOKUP($AZ258,仮想キートップ,入力キー),Y$7,Y$10),_xlfn.XLOOKUP($AZ258,仮想キートップ,入力コード),Y$13,$BK258,Y$14,_xlfn.XLOOKUP($AZ258,仮想キートップ,キー位置),Y$15,_xlfn.XLOOKUP($AZ258,仮想キートップ,キー位置),Y$17,IF($AZ258=_xlfn.XLOOKUP($AZ258,仮想キートップ,入力キー),Y$12,Y$11),_xlfn.XLOOKUP($AZ258,仮想キートップ,入力コード),Y$13,$BK258,Y$14,_xlfn.XLOOKUP($AZ258,仮想キートップ,キー位置),Y$16,_xlfn.XLOOKUP($AZ258,仮想キートップ,キー位置),IF(COUNTA($AT258:$AT$352)&gt;1,Y$17,Y$18)))),"")</f>
        <v/>
      </c>
      <c r="Z258" s="325"/>
      <c r="AB258" s="28">
        <f t="shared" si="131"/>
        <v>1</v>
      </c>
      <c r="AC258" s="27" t="str">
        <f t="shared" si="132"/>
        <v>A</v>
      </c>
      <c r="AD258" s="27">
        <f t="shared" si="133"/>
        <v>1</v>
      </c>
      <c r="AE258" s="27">
        <f t="shared" si="134"/>
        <v>0</v>
      </c>
      <c r="AF258" s="34">
        <f t="shared" si="135"/>
        <v>4294967296</v>
      </c>
      <c r="AG258" s="203">
        <f t="shared" si="136"/>
        <v>1</v>
      </c>
      <c r="AH258" s="90"/>
      <c r="AI258" s="466" t="str">
        <f t="shared" si="137"/>
        <v/>
      </c>
      <c r="AJ258" s="57" t="str">
        <f t="shared" si="138"/>
        <v/>
      </c>
      <c r="AK258" s="58">
        <f t="shared" si="139"/>
        <v>0</v>
      </c>
      <c r="AL258" s="56" t="str">
        <f t="shared" si="140"/>
        <v/>
      </c>
      <c r="AM258" s="57" t="str">
        <f t="shared" si="141"/>
        <v/>
      </c>
      <c r="AN258" s="55">
        <f t="shared" si="142"/>
        <v>0</v>
      </c>
      <c r="AO258" s="466" t="str">
        <f t="shared" si="143"/>
        <v/>
      </c>
      <c r="AP258" s="57" t="str">
        <f t="shared" si="144"/>
        <v/>
      </c>
      <c r="AQ258" s="58">
        <f t="shared" si="145"/>
        <v>0</v>
      </c>
      <c r="AR258" s="90"/>
      <c r="AS258" s="131">
        <v>118</v>
      </c>
      <c r="AT258" s="2"/>
      <c r="AU258" s="389"/>
      <c r="AV258" s="389"/>
      <c r="AW258" s="13"/>
      <c r="AX258" s="4" t="s">
        <v>296</v>
      </c>
      <c r="AY258" s="16"/>
      <c r="AZ258" s="16" t="s">
        <v>69</v>
      </c>
      <c r="BA258" s="16"/>
      <c r="BB258" s="115"/>
      <c r="BC258" s="26" t="s">
        <v>69</v>
      </c>
      <c r="BD258" s="6"/>
      <c r="BE258" s="7"/>
      <c r="BF258" s="15"/>
      <c r="BG258" s="140" t="str">
        <f t="shared" si="146"/>
        <v>{"key_code":"i"}</v>
      </c>
      <c r="BH258" s="98"/>
      <c r="BI258" s="140" t="str">
        <f t="shared" si="147"/>
        <v>{"key_code":"i"}</v>
      </c>
      <c r="BJ258" s="370"/>
      <c r="BK258" s="371"/>
    </row>
    <row r="259" spans="1:63" ht="21">
      <c r="A259" s="328"/>
      <c r="B259" s="329"/>
      <c r="C259" s="338"/>
      <c r="D259" s="339"/>
      <c r="E259" s="334"/>
      <c r="F259" s="233" t="str">
        <f t="shared" si="148"/>
        <v/>
      </c>
      <c r="G259" s="101" t="str">
        <f t="shared" si="149"/>
        <v/>
      </c>
      <c r="H259" s="101" t="str">
        <f t="shared" si="150"/>
        <v/>
      </c>
      <c r="I259" s="101" t="str">
        <f t="shared" si="151"/>
        <v/>
      </c>
      <c r="J259" s="101" t="str">
        <f t="shared" si="152"/>
        <v/>
      </c>
      <c r="K259" s="101" t="str">
        <f t="shared" si="153"/>
        <v/>
      </c>
      <c r="L259" s="101" t="str">
        <f t="shared" si="154"/>
        <v/>
      </c>
      <c r="M259" s="101" t="str">
        <f t="shared" si="155"/>
        <v/>
      </c>
      <c r="N259" s="101" t="str">
        <f t="shared" si="156"/>
        <v/>
      </c>
      <c r="O259" s="101" t="str">
        <f t="shared" si="157"/>
        <v/>
      </c>
      <c r="P259" s="101" t="str">
        <f t="shared" si="158"/>
        <v/>
      </c>
      <c r="Q259" s="101" t="str">
        <f t="shared" si="159"/>
        <v/>
      </c>
      <c r="R259" s="101" t="str">
        <f t="shared" si="160"/>
        <v>{"description":"う","conditions":[{"type":"variable_if","name":"LKS","value":1},{"type":"variable_unless","name":"USC","value":0},{"input_sources":[{"language":"ja"}],"type":"input_source_if"},{"input_sources":[{"input_mode_id":"Roman$"}],"type":"input_source_unless"}],"from":{"key_code":"l","modifiers":{"optional":["caps_lock"]}},"to":[{"key_code":"u"},{"set_variable":{"name":"KC_L","value":1}},{"set_variable":{"name":"USC","value":2}},{"set_variable":{"name":"LKS","value":1}}],"to_after_key_up":[{"set_variable":{"name":"KC_L","value":0}},{"set_variable":{"name":"USC","value":0}}],"type":"basic"},{"conditions":[{"input_sources":[{"language":"ja"}],"type":"input_source_if"},{"input_sources":[{"input_mode_id":"Roman$"}],"type":"input_source_unless"}],"from":{"key_code":"l","modifiers":{"optional":["caps_lock"]}},"to":[{"key_code":"u"},{"set_variable":{"name":"KC_L","value":1}},{"set_variable":{"name":"USC","value":1}},{"set_variable":{"name":"LKS","value":1}}],"to_after_key_up":[{"set_variable":{"name":"KC_L","value":0}},{"set_variable":{"name":"USC","value":0}}],"type":"basic"},</v>
      </c>
      <c r="S259" s="101" t="str">
        <f t="shared" si="161"/>
        <v/>
      </c>
      <c r="T259" s="101" t="str">
        <f t="shared" si="162"/>
        <v/>
      </c>
      <c r="U259" s="329"/>
      <c r="V259" s="107" t="str">
        <f t="shared" si="163"/>
        <v/>
      </c>
      <c r="W259" s="101" t="str">
        <f t="shared" si="164"/>
        <v/>
      </c>
      <c r="X259" s="101" t="str">
        <f t="shared" si="165"/>
        <v/>
      </c>
      <c r="Y259" s="108" t="str">
        <f>IF(AND($AT259&lt;&gt;"",$AB259=1),_xlfn.CONCAT(Y$3,PROPER(_xlfn.XLOOKUP($AZ259,入力キー,入力コード)),IF(OR($BK259="",$BK259=$BI259),_xlfn.CONCAT(Y$4,IF($AZ259=_xlfn.XLOOKUP($AZ259,仮想キートップ,入力キー),Y$7,Y$10),_xlfn.XLOOKUP($AZ259,仮想キートップ,入力コード),Y$13,$BI259,Y$14,_xlfn.XLOOKUP($AZ259,仮想キートップ,キー位置),Y$15,_xlfn.XLOOKUP($AZ259,仮想キートップ,キー位置),Y$17,IF($AZ259=_xlfn.XLOOKUP($AZ259,仮想キートップ,入力キー),Y$12,Y$11),_xlfn.XLOOKUP($AZ259,仮想キートップ,入力コード),Y$13,$BI259,Y$14,_xlfn.XLOOKUP($AZ259,仮想キートップ,キー位置),Y$16,_xlfn.XLOOKUP($AZ259,仮想キートップ,キー位置),IF(COUNTA($AT259:$AT$352)&gt;1,Y$17,Y$18)),_xlfn.CONCAT(Y$4,Y$6,IF($AZ259=_xlfn.XLOOKUP($AZ259,仮想キートップ,入力キー),Y$7,Y$10),_xlfn.XLOOKUP($AZ259,仮想キートップ,入力コード),Y$13,$BI259,Y$14,_xlfn.XLOOKUP($AZ259,仮想キートップ,キー位置),Y$15,_xlfn.XLOOKUP($AZ259,仮想キートップ,キー位置),Y$17,IF($AZ259=_xlfn.XLOOKUP($AZ259,仮想キートップ,入力キー),Y$8,Y$9),_xlfn.XLOOKUP($AZ259,仮想キートップ,入力コード),Y$13,$BI259,Y$14,_xlfn.XLOOKUP($AZ259,仮想キートップ,キー位置),Y$16,_xlfn.XLOOKUP($AZ259,仮想キートップ,キー位置),Y$17,Y$5,IF($AZ259=_xlfn.XLOOKUP($AZ259,仮想キートップ,入力キー),Y$7,Y$10),_xlfn.XLOOKUP($AZ259,仮想キートップ,入力コード),Y$13,$BK259,Y$14,_xlfn.XLOOKUP($AZ259,仮想キートップ,キー位置),Y$15,_xlfn.XLOOKUP($AZ259,仮想キートップ,キー位置),Y$17,IF($AZ259=_xlfn.XLOOKUP($AZ259,仮想キートップ,入力キー),Y$12,Y$11),_xlfn.XLOOKUP($AZ259,仮想キートップ,入力コード),Y$13,$BK259,Y$14,_xlfn.XLOOKUP($AZ259,仮想キートップ,キー位置),Y$16,_xlfn.XLOOKUP($AZ259,仮想キートップ,キー位置),IF(COUNTA($AT259:$AT$352)&gt;1,Y$17,Y$18)))),"")</f>
        <v/>
      </c>
      <c r="Z259" s="325"/>
      <c r="AB259" s="28">
        <f t="shared" si="131"/>
        <v>1</v>
      </c>
      <c r="AC259" s="27" t="str">
        <f t="shared" si="132"/>
        <v>A</v>
      </c>
      <c r="AD259" s="27">
        <f t="shared" si="133"/>
        <v>1</v>
      </c>
      <c r="AE259" s="27">
        <f t="shared" si="134"/>
        <v>0</v>
      </c>
      <c r="AF259" s="34">
        <f t="shared" si="135"/>
        <v>8589934592</v>
      </c>
      <c r="AG259" s="203">
        <f t="shared" si="136"/>
        <v>1</v>
      </c>
      <c r="AH259" s="90"/>
      <c r="AI259" s="466" t="str">
        <f t="shared" si="137"/>
        <v/>
      </c>
      <c r="AJ259" s="57" t="str">
        <f t="shared" si="138"/>
        <v/>
      </c>
      <c r="AK259" s="58">
        <f t="shared" si="139"/>
        <v>0</v>
      </c>
      <c r="AL259" s="56" t="str">
        <f t="shared" si="140"/>
        <v/>
      </c>
      <c r="AM259" s="57" t="str">
        <f t="shared" si="141"/>
        <v/>
      </c>
      <c r="AN259" s="55">
        <f t="shared" si="142"/>
        <v>0</v>
      </c>
      <c r="AO259" s="466" t="str">
        <f t="shared" si="143"/>
        <v/>
      </c>
      <c r="AP259" s="57" t="str">
        <f t="shared" si="144"/>
        <v/>
      </c>
      <c r="AQ259" s="58">
        <f t="shared" si="145"/>
        <v>0</v>
      </c>
      <c r="AR259" s="90"/>
      <c r="AS259" s="131">
        <v>119</v>
      </c>
      <c r="AT259" s="2"/>
      <c r="AU259" s="389"/>
      <c r="AV259" s="389"/>
      <c r="AW259" s="13"/>
      <c r="AX259" s="4" t="s">
        <v>296</v>
      </c>
      <c r="AY259" s="16"/>
      <c r="AZ259" s="16" t="s">
        <v>71</v>
      </c>
      <c r="BA259" s="16"/>
      <c r="BB259" s="115"/>
      <c r="BC259" s="26" t="s">
        <v>71</v>
      </c>
      <c r="BD259" s="6"/>
      <c r="BE259" s="7"/>
      <c r="BF259" s="15"/>
      <c r="BG259" s="140" t="str">
        <f t="shared" si="146"/>
        <v>{"key_code":"u"}</v>
      </c>
      <c r="BH259" s="98"/>
      <c r="BI259" s="140" t="str">
        <f t="shared" si="147"/>
        <v>{"key_code":"u"}</v>
      </c>
      <c r="BJ259" s="370"/>
      <c r="BK259" s="371"/>
    </row>
    <row r="260" spans="1:63" ht="21">
      <c r="A260" s="328"/>
      <c r="B260" s="329"/>
      <c r="C260" s="338"/>
      <c r="D260" s="339"/>
      <c r="E260" s="334"/>
      <c r="F260" s="233" t="str">
        <f t="shared" si="148"/>
        <v/>
      </c>
      <c r="G260" s="101" t="str">
        <f t="shared" si="149"/>
        <v/>
      </c>
      <c r="H260" s="101" t="str">
        <f t="shared" si="150"/>
        <v/>
      </c>
      <c r="I260" s="101" t="str">
        <f t="shared" si="151"/>
        <v/>
      </c>
      <c r="J260" s="101" t="str">
        <f t="shared" si="152"/>
        <v/>
      </c>
      <c r="K260" s="101" t="str">
        <f t="shared" si="153"/>
        <v/>
      </c>
      <c r="L260" s="101" t="str">
        <f t="shared" si="154"/>
        <v/>
      </c>
      <c r="M260" s="101" t="str">
        <f t="shared" si="155"/>
        <v/>
      </c>
      <c r="N260" s="101" t="str">
        <f t="shared" si="156"/>
        <v/>
      </c>
      <c r="O260" s="101" t="str">
        <f t="shared" si="157"/>
        <v/>
      </c>
      <c r="P260" s="101" t="str">
        <f t="shared" si="158"/>
        <v/>
      </c>
      <c r="Q260" s="101" t="str">
        <f t="shared" si="159"/>
        <v/>
      </c>
      <c r="R260" s="101" t="str">
        <f t="shared" si="160"/>
        <v>{"description":"ー","conditions":[{"type":"variable_if","name":"LKS","value":1},{"type":"variable_unless","name":"USC","value":0},{"input_sources":[{"language":"ja"}],"type":"input_source_if"},{"input_sources":[{"input_mode_id":"Roman$"}],"type":"input_source_unless"}],"from":{"key_code":"semicolon","modifiers":{"optional":["caps_lock"]}},"to":[{"key_code":"hyphen"},{"set_variable":{"name":"KC_SCLN","value":1}},{"set_variable":{"name":"USC","value":2}},{"set_variable":{"name":"LKS","value":1}}],"to_after_key_up":[{"set_variable":{"name":"KC_SCLN","value":0}},{"set_variable":{"name":"USC","value":0}}],"type":"basic"},{"conditions":[{"input_sources":[{"language":"ja"}],"type":"input_source_if"},{"input_sources":[{"input_mode_id":"Roman$"}],"type":"input_source_unless"}],"from":{"key_code":"semicolon","modifiers":{"optional":["caps_lock"]}},"to":[{"key_code":"hyphen"},{"set_variable":{"name":"KC_SCLN","value":1}},{"set_variable":{"name":"USC","value":1}},{"set_variable":{"name":"LKS","value":1}}],"to_after_key_up":[{"set_variable":{"name":"KC_SCLN","value":0}},{"set_variable":{"name":"USC","value":0}}],"type":"basic"},</v>
      </c>
      <c r="S260" s="101" t="str">
        <f t="shared" si="161"/>
        <v/>
      </c>
      <c r="T260" s="101" t="str">
        <f t="shared" si="162"/>
        <v/>
      </c>
      <c r="U260" s="329"/>
      <c r="V260" s="107" t="str">
        <f t="shared" si="163"/>
        <v/>
      </c>
      <c r="W260" s="101" t="str">
        <f t="shared" si="164"/>
        <v/>
      </c>
      <c r="X260" s="101" t="str">
        <f t="shared" si="165"/>
        <v/>
      </c>
      <c r="Y260" s="108" t="str">
        <f>IF(AND($AT260&lt;&gt;"",$AB260=1),_xlfn.CONCAT(Y$3,PROPER(_xlfn.XLOOKUP($AZ260,入力キー,入力コード)),IF(OR($BK260="",$BK260=$BI260),_xlfn.CONCAT(Y$4,IF($AZ260=_xlfn.XLOOKUP($AZ260,仮想キートップ,入力キー),Y$7,Y$10),_xlfn.XLOOKUP($AZ260,仮想キートップ,入力コード),Y$13,$BI260,Y$14,_xlfn.XLOOKUP($AZ260,仮想キートップ,キー位置),Y$15,_xlfn.XLOOKUP($AZ260,仮想キートップ,キー位置),Y$17,IF($AZ260=_xlfn.XLOOKUP($AZ260,仮想キートップ,入力キー),Y$12,Y$11),_xlfn.XLOOKUP($AZ260,仮想キートップ,入力コード),Y$13,$BI260,Y$14,_xlfn.XLOOKUP($AZ260,仮想キートップ,キー位置),Y$16,_xlfn.XLOOKUP($AZ260,仮想キートップ,キー位置),IF(COUNTA($AT260:$AT$352)&gt;1,Y$17,Y$18)),_xlfn.CONCAT(Y$4,Y$6,IF($AZ260=_xlfn.XLOOKUP($AZ260,仮想キートップ,入力キー),Y$7,Y$10),_xlfn.XLOOKUP($AZ260,仮想キートップ,入力コード),Y$13,$BI260,Y$14,_xlfn.XLOOKUP($AZ260,仮想キートップ,キー位置),Y$15,_xlfn.XLOOKUP($AZ260,仮想キートップ,キー位置),Y$17,IF($AZ260=_xlfn.XLOOKUP($AZ260,仮想キートップ,入力キー),Y$8,Y$9),_xlfn.XLOOKUP($AZ260,仮想キートップ,入力コード),Y$13,$BI260,Y$14,_xlfn.XLOOKUP($AZ260,仮想キートップ,キー位置),Y$16,_xlfn.XLOOKUP($AZ260,仮想キートップ,キー位置),Y$17,Y$5,IF($AZ260=_xlfn.XLOOKUP($AZ260,仮想キートップ,入力キー),Y$7,Y$10),_xlfn.XLOOKUP($AZ260,仮想キートップ,入力コード),Y$13,$BK260,Y$14,_xlfn.XLOOKUP($AZ260,仮想キートップ,キー位置),Y$15,_xlfn.XLOOKUP($AZ260,仮想キートップ,キー位置),Y$17,IF($AZ260=_xlfn.XLOOKUP($AZ260,仮想キートップ,入力キー),Y$12,Y$11),_xlfn.XLOOKUP($AZ260,仮想キートップ,入力コード),Y$13,$BK260,Y$14,_xlfn.XLOOKUP($AZ260,仮想キートップ,キー位置),Y$16,_xlfn.XLOOKUP($AZ260,仮想キートップ,キー位置),IF(COUNTA($AT260:$AT$352)&gt;1,Y$17,Y$18)))),"")</f>
        <v/>
      </c>
      <c r="Z260" s="325"/>
      <c r="AB260" s="28">
        <f t="shared" si="131"/>
        <v>1</v>
      </c>
      <c r="AC260" s="27" t="str">
        <f t="shared" si="132"/>
        <v>A</v>
      </c>
      <c r="AD260" s="27">
        <f t="shared" si="133"/>
        <v>1</v>
      </c>
      <c r="AE260" s="27">
        <f t="shared" si="134"/>
        <v>0</v>
      </c>
      <c r="AF260" s="34">
        <f t="shared" si="135"/>
        <v>17179869184</v>
      </c>
      <c r="AG260" s="203">
        <f t="shared" si="136"/>
        <v>1</v>
      </c>
      <c r="AH260" s="90"/>
      <c r="AI260" s="466" t="str">
        <f t="shared" si="137"/>
        <v/>
      </c>
      <c r="AJ260" s="57" t="str">
        <f t="shared" si="138"/>
        <v/>
      </c>
      <c r="AK260" s="58">
        <f t="shared" si="139"/>
        <v>0</v>
      </c>
      <c r="AL260" s="56" t="str">
        <f t="shared" si="140"/>
        <v/>
      </c>
      <c r="AM260" s="57" t="str">
        <f t="shared" si="141"/>
        <v/>
      </c>
      <c r="AN260" s="55">
        <f t="shared" si="142"/>
        <v>0</v>
      </c>
      <c r="AO260" s="466" t="str">
        <f t="shared" si="143"/>
        <v/>
      </c>
      <c r="AP260" s="57" t="str">
        <f t="shared" si="144"/>
        <v/>
      </c>
      <c r="AQ260" s="58">
        <f t="shared" si="145"/>
        <v>0</v>
      </c>
      <c r="AR260" s="90"/>
      <c r="AS260" s="131">
        <v>120</v>
      </c>
      <c r="AT260" s="2"/>
      <c r="AU260" s="389"/>
      <c r="AV260" s="389"/>
      <c r="AW260" s="13"/>
      <c r="AX260" s="4" t="s">
        <v>296</v>
      </c>
      <c r="AY260" s="16"/>
      <c r="AZ260" s="16" t="s">
        <v>428</v>
      </c>
      <c r="BA260" s="16"/>
      <c r="BB260" s="115"/>
      <c r="BC260" s="26" t="s">
        <v>428</v>
      </c>
      <c r="BD260" s="6"/>
      <c r="BE260" s="7"/>
      <c r="BF260" s="15"/>
      <c r="BG260" s="140" t="str">
        <f t="shared" si="146"/>
        <v>{"key_code":"hyphen"}</v>
      </c>
      <c r="BH260" s="98"/>
      <c r="BI260" s="140" t="str">
        <f t="shared" si="147"/>
        <v>{"key_code":"hyphen"}</v>
      </c>
      <c r="BJ260" s="370"/>
      <c r="BK260" s="371"/>
    </row>
    <row r="261" spans="1:63" ht="21">
      <c r="A261" s="328"/>
      <c r="B261" s="329"/>
      <c r="C261" s="338"/>
      <c r="D261" s="339"/>
      <c r="E261" s="334"/>
      <c r="F261" s="233" t="str">
        <f t="shared" si="148"/>
        <v/>
      </c>
      <c r="G261" s="101" t="str">
        <f t="shared" si="149"/>
        <v/>
      </c>
      <c r="H261" s="101" t="str">
        <f t="shared" si="150"/>
        <v/>
      </c>
      <c r="I261" s="101" t="str">
        <f t="shared" si="151"/>
        <v/>
      </c>
      <c r="J261" s="101" t="str">
        <f t="shared" si="152"/>
        <v/>
      </c>
      <c r="K261" s="101" t="str">
        <f t="shared" si="153"/>
        <v/>
      </c>
      <c r="L261" s="101" t="str">
        <f t="shared" si="154"/>
        <v/>
      </c>
      <c r="M261" s="101" t="str">
        <f t="shared" si="155"/>
        <v/>
      </c>
      <c r="N261" s="101" t="str">
        <f t="shared" si="156"/>
        <v/>
      </c>
      <c r="O261" s="101" t="str">
        <f t="shared" si="157"/>
        <v/>
      </c>
      <c r="P261" s="101" t="str">
        <f t="shared" si="158"/>
        <v/>
      </c>
      <c r="Q261" s="101" t="str">
        <f t="shared" si="159"/>
        <v/>
      </c>
      <c r="R261" s="101" t="str">
        <f t="shared" si="160"/>
        <v>{"description":"は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c","modifiers":{"optional":["caps_lock"]}},"to":[{"key_code":"h"},{"key_code":"a"},{"set_variable":{"name":"KC_C","value":1}},{"set_variable":{"name":"USC","value":2}},{"set_variable":{"name":"LKS","value":1}}],"to_after_key_up":[{"set_variable":{"name":"KC_C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c","modifiers":{"optional":["caps_lock"]}},"to":[{"key_code":"h"},{"key_code":"a"},{"set_variable":{"name":"KC_C","value":1}},{"set_variable":{"name":"USC","value":1}},{"set_variable":{"name":"LKS","value":1}}],"to_after_key_up":[{"set_variable":{"name":"KC_C","value":0}},{"set_variable":{"name":"USC","value":0}}],"type":"basic"},</v>
      </c>
      <c r="S261" s="101" t="str">
        <f t="shared" si="161"/>
        <v/>
      </c>
      <c r="T261" s="101" t="str">
        <f t="shared" si="162"/>
        <v/>
      </c>
      <c r="U261" s="329"/>
      <c r="V261" s="107" t="str">
        <f t="shared" si="163"/>
        <v/>
      </c>
      <c r="W261" s="101" t="str">
        <f t="shared" si="164"/>
        <v/>
      </c>
      <c r="X261" s="101" t="str">
        <f t="shared" si="165"/>
        <v/>
      </c>
      <c r="Y261" s="108" t="str">
        <f>IF(AND($AT261&lt;&gt;"",$AB261=1),_xlfn.CONCAT(Y$3,PROPER(_xlfn.XLOOKUP($AZ261,入力キー,入力コード)),IF(OR($BK261="",$BK261=$BI261),_xlfn.CONCAT(Y$4,IF($AZ261=_xlfn.XLOOKUP($AZ261,仮想キートップ,入力キー),Y$7,Y$10),_xlfn.XLOOKUP($AZ261,仮想キートップ,入力コード),Y$13,$BI261,Y$14,_xlfn.XLOOKUP($AZ261,仮想キートップ,キー位置),Y$15,_xlfn.XLOOKUP($AZ261,仮想キートップ,キー位置),Y$17,IF($AZ261=_xlfn.XLOOKUP($AZ261,仮想キートップ,入力キー),Y$12,Y$11),_xlfn.XLOOKUP($AZ261,仮想キートップ,入力コード),Y$13,$BI261,Y$14,_xlfn.XLOOKUP($AZ261,仮想キートップ,キー位置),Y$16,_xlfn.XLOOKUP($AZ261,仮想キートップ,キー位置),IF(COUNTA($AT261:$AT$352)&gt;1,Y$17,Y$18)),_xlfn.CONCAT(Y$4,Y$6,IF($AZ261=_xlfn.XLOOKUP($AZ261,仮想キートップ,入力キー),Y$7,Y$10),_xlfn.XLOOKUP($AZ261,仮想キートップ,入力コード),Y$13,$BI261,Y$14,_xlfn.XLOOKUP($AZ261,仮想キートップ,キー位置),Y$15,_xlfn.XLOOKUP($AZ261,仮想キートップ,キー位置),Y$17,IF($AZ261=_xlfn.XLOOKUP($AZ261,仮想キートップ,入力キー),Y$8,Y$9),_xlfn.XLOOKUP($AZ261,仮想キートップ,入力コード),Y$13,$BI261,Y$14,_xlfn.XLOOKUP($AZ261,仮想キートップ,キー位置),Y$16,_xlfn.XLOOKUP($AZ261,仮想キートップ,キー位置),Y$17,Y$5,IF($AZ261=_xlfn.XLOOKUP($AZ261,仮想キートップ,入力キー),Y$7,Y$10),_xlfn.XLOOKUP($AZ261,仮想キートップ,入力コード),Y$13,$BK261,Y$14,_xlfn.XLOOKUP($AZ261,仮想キートップ,キー位置),Y$15,_xlfn.XLOOKUP($AZ261,仮想キートップ,キー位置),Y$17,IF($AZ261=_xlfn.XLOOKUP($AZ261,仮想キートップ,入力キー),Y$12,Y$11),_xlfn.XLOOKUP($AZ261,仮想キートップ,入力コード),Y$13,$BK261,Y$14,_xlfn.XLOOKUP($AZ261,仮想キートップ,キー位置),Y$16,_xlfn.XLOOKUP($AZ261,仮想キートップ,キー位置),IF(COUNTA($AT261:$AT$352)&gt;1,Y$17,Y$18)))),"")</f>
        <v/>
      </c>
      <c r="Z261" s="325"/>
      <c r="AB261" s="28">
        <f t="shared" si="131"/>
        <v>1</v>
      </c>
      <c r="AC261" s="27" t="str">
        <f t="shared" si="132"/>
        <v>A</v>
      </c>
      <c r="AD261" s="27">
        <f t="shared" si="133"/>
        <v>1</v>
      </c>
      <c r="AE261" s="27">
        <f t="shared" si="134"/>
        <v>0</v>
      </c>
      <c r="AF261" s="34">
        <f t="shared" si="135"/>
        <v>549755813888</v>
      </c>
      <c r="AG261" s="203">
        <f t="shared" si="136"/>
        <v>1</v>
      </c>
      <c r="AH261" s="90"/>
      <c r="AI261" s="466" t="str">
        <f t="shared" si="137"/>
        <v/>
      </c>
      <c r="AJ261" s="57" t="str">
        <f t="shared" si="138"/>
        <v/>
      </c>
      <c r="AK261" s="58">
        <f t="shared" si="139"/>
        <v>0</v>
      </c>
      <c r="AL261" s="56" t="str">
        <f t="shared" si="140"/>
        <v/>
      </c>
      <c r="AM261" s="57" t="str">
        <f t="shared" si="141"/>
        <v/>
      </c>
      <c r="AN261" s="55">
        <f t="shared" si="142"/>
        <v>0</v>
      </c>
      <c r="AO261" s="466" t="str">
        <f t="shared" si="143"/>
        <v/>
      </c>
      <c r="AP261" s="57" t="str">
        <f t="shared" si="144"/>
        <v/>
      </c>
      <c r="AQ261" s="58">
        <f t="shared" si="145"/>
        <v>0</v>
      </c>
      <c r="AR261" s="90"/>
      <c r="AS261" s="131">
        <v>123</v>
      </c>
      <c r="AT261" s="2"/>
      <c r="AU261" s="389"/>
      <c r="AV261" s="389"/>
      <c r="AW261" s="13"/>
      <c r="AX261" s="4" t="s">
        <v>296</v>
      </c>
      <c r="AY261" s="16"/>
      <c r="AZ261" s="16" t="s">
        <v>88</v>
      </c>
      <c r="BA261" s="16"/>
      <c r="BB261" s="115"/>
      <c r="BC261" s="26" t="s">
        <v>88</v>
      </c>
      <c r="BD261" s="6"/>
      <c r="BE261" s="7"/>
      <c r="BF261" s="15"/>
      <c r="BG261" s="140" t="str">
        <f t="shared" si="146"/>
        <v>{"key_code":"h"},{"key_code":"a"}</v>
      </c>
      <c r="BH261" s="98"/>
      <c r="BI261" s="140" t="str">
        <f t="shared" si="147"/>
        <v>{"key_code":"h"},{"key_code":"a"}</v>
      </c>
      <c r="BJ261" s="370"/>
      <c r="BK261" s="371"/>
    </row>
    <row r="262" spans="1:63" ht="21">
      <c r="A262" s="328"/>
      <c r="B262" s="329"/>
      <c r="C262" s="338"/>
      <c r="D262" s="339"/>
      <c r="E262" s="334"/>
      <c r="F262" s="233" t="str">
        <f t="shared" si="148"/>
        <v/>
      </c>
      <c r="G262" s="101" t="str">
        <f t="shared" si="149"/>
        <v/>
      </c>
      <c r="H262" s="101" t="str">
        <f t="shared" si="150"/>
        <v/>
      </c>
      <c r="I262" s="101" t="str">
        <f t="shared" si="151"/>
        <v/>
      </c>
      <c r="J262" s="101" t="str">
        <f t="shared" si="152"/>
        <v/>
      </c>
      <c r="K262" s="101" t="str">
        <f t="shared" si="153"/>
        <v/>
      </c>
      <c r="L262" s="101" t="str">
        <f t="shared" si="154"/>
        <v/>
      </c>
      <c r="M262" s="101" t="str">
        <f t="shared" si="155"/>
        <v/>
      </c>
      <c r="N262" s="101" t="str">
        <f t="shared" si="156"/>
        <v/>
      </c>
      <c r="O262" s="101" t="str">
        <f t="shared" si="157"/>
        <v/>
      </c>
      <c r="P262" s="101" t="str">
        <f t="shared" si="158"/>
        <v/>
      </c>
      <c r="Q262" s="101" t="str">
        <f t="shared" si="159"/>
        <v/>
      </c>
      <c r="R262" s="101" t="str">
        <f t="shared" si="160"/>
        <v>{"description":"こ","conditions":[{"type":"variable_if","name":"LKS","value":1},{"type":"variable_unless","name":"USC","value":0},{"input_sources":[{"language":"ja"}],"type":"input_source_if"},{"input_sources":[{"input_mode_id":"Roman$"}],"type":"input_source_unless"}],"from":{"key_code":"v","modifiers":{"optional":["caps_lock"]}},"to":[{"key_code":"k"},{"key_code":"o"},{"set_variable":{"name":"KC_V","value":1}},{"set_variable":{"name":"USC","value":2}},{"set_variable":{"name":"LKS","value":1}}],"to_after_key_up":[{"set_variable":{"name":"KC_V","value":0}},{"set_variable":{"name":"USC","value":0}}],"type":"basic"},{"conditions":[{"input_sources":[{"language":"ja"}],"type":"input_source_if"},{"input_sources":[{"input_mode_id":"Roman$"}],"type":"input_source_unless"}],"from":{"key_code":"v","modifiers":{"optional":["caps_lock"]}},"to":[{"key_code":"k"},{"key_code":"o"},{"set_variable":{"name":"KC_V","value":1}},{"set_variable":{"name":"USC","value":1}},{"set_variable":{"name":"LKS","value":1}}],"to_after_key_up":[{"set_variable":{"name":"KC_V","value":0}},{"set_variable":{"name":"USC","value":0}}],"type":"basic"},</v>
      </c>
      <c r="S262" s="101" t="str">
        <f t="shared" si="161"/>
        <v/>
      </c>
      <c r="T262" s="101" t="str">
        <f t="shared" si="162"/>
        <v/>
      </c>
      <c r="U262" s="329"/>
      <c r="V262" s="107" t="str">
        <f t="shared" si="163"/>
        <v/>
      </c>
      <c r="W262" s="101" t="str">
        <f t="shared" si="164"/>
        <v/>
      </c>
      <c r="X262" s="101" t="str">
        <f t="shared" si="165"/>
        <v/>
      </c>
      <c r="Y262" s="108" t="str">
        <f>IF(AND($AT262&lt;&gt;"",$AB262=1),_xlfn.CONCAT(Y$3,PROPER(_xlfn.XLOOKUP($AZ262,入力キー,入力コード)),IF(OR($BK262="",$BK262=$BI262),_xlfn.CONCAT(Y$4,IF($AZ262=_xlfn.XLOOKUP($AZ262,仮想キートップ,入力キー),Y$7,Y$10),_xlfn.XLOOKUP($AZ262,仮想キートップ,入力コード),Y$13,$BI262,Y$14,_xlfn.XLOOKUP($AZ262,仮想キートップ,キー位置),Y$15,_xlfn.XLOOKUP($AZ262,仮想キートップ,キー位置),Y$17,IF($AZ262=_xlfn.XLOOKUP($AZ262,仮想キートップ,入力キー),Y$12,Y$11),_xlfn.XLOOKUP($AZ262,仮想キートップ,入力コード),Y$13,$BI262,Y$14,_xlfn.XLOOKUP($AZ262,仮想キートップ,キー位置),Y$16,_xlfn.XLOOKUP($AZ262,仮想キートップ,キー位置),IF(COUNTA($AT262:$AT$352)&gt;1,Y$17,Y$18)),_xlfn.CONCAT(Y$4,Y$6,IF($AZ262=_xlfn.XLOOKUP($AZ262,仮想キートップ,入力キー),Y$7,Y$10),_xlfn.XLOOKUP($AZ262,仮想キートップ,入力コード),Y$13,$BI262,Y$14,_xlfn.XLOOKUP($AZ262,仮想キートップ,キー位置),Y$15,_xlfn.XLOOKUP($AZ262,仮想キートップ,キー位置),Y$17,IF($AZ262=_xlfn.XLOOKUP($AZ262,仮想キートップ,入力キー),Y$8,Y$9),_xlfn.XLOOKUP($AZ262,仮想キートップ,入力コード),Y$13,$BI262,Y$14,_xlfn.XLOOKUP($AZ262,仮想キートップ,キー位置),Y$16,_xlfn.XLOOKUP($AZ262,仮想キートップ,キー位置),Y$17,Y$5,IF($AZ262=_xlfn.XLOOKUP($AZ262,仮想キートップ,入力キー),Y$7,Y$10),_xlfn.XLOOKUP($AZ262,仮想キートップ,入力コード),Y$13,$BK262,Y$14,_xlfn.XLOOKUP($AZ262,仮想キートップ,キー位置),Y$15,_xlfn.XLOOKUP($AZ262,仮想キートップ,キー位置),Y$17,IF($AZ262=_xlfn.XLOOKUP($AZ262,仮想キートップ,入力キー),Y$12,Y$11),_xlfn.XLOOKUP($AZ262,仮想キートップ,入力コード),Y$13,$BK262,Y$14,_xlfn.XLOOKUP($AZ262,仮想キートップ,キー位置),Y$16,_xlfn.XLOOKUP($AZ262,仮想キートップ,キー位置),IF(COUNTA($AT262:$AT$352)&gt;1,Y$17,Y$18)))),"")</f>
        <v/>
      </c>
      <c r="Z262" s="325"/>
      <c r="AB262" s="28">
        <f t="shared" si="131"/>
        <v>1</v>
      </c>
      <c r="AC262" s="27" t="str">
        <f t="shared" si="132"/>
        <v>A</v>
      </c>
      <c r="AD262" s="27">
        <f t="shared" si="133"/>
        <v>1</v>
      </c>
      <c r="AE262" s="27">
        <f t="shared" si="134"/>
        <v>0</v>
      </c>
      <c r="AF262" s="34">
        <f t="shared" si="135"/>
        <v>1099511627776</v>
      </c>
      <c r="AG262" s="203">
        <f t="shared" si="136"/>
        <v>1</v>
      </c>
      <c r="AH262" s="90"/>
      <c r="AI262" s="466" t="str">
        <f t="shared" si="137"/>
        <v/>
      </c>
      <c r="AJ262" s="57" t="str">
        <f t="shared" si="138"/>
        <v/>
      </c>
      <c r="AK262" s="58">
        <f t="shared" si="139"/>
        <v>0</v>
      </c>
      <c r="AL262" s="56" t="str">
        <f t="shared" si="140"/>
        <v/>
      </c>
      <c r="AM262" s="57" t="str">
        <f t="shared" si="141"/>
        <v/>
      </c>
      <c r="AN262" s="55">
        <f t="shared" si="142"/>
        <v>0</v>
      </c>
      <c r="AO262" s="466" t="str">
        <f t="shared" si="143"/>
        <v/>
      </c>
      <c r="AP262" s="57" t="str">
        <f t="shared" si="144"/>
        <v/>
      </c>
      <c r="AQ262" s="58">
        <f t="shared" si="145"/>
        <v>0</v>
      </c>
      <c r="AR262" s="90"/>
      <c r="AS262" s="131">
        <v>124</v>
      </c>
      <c r="AT262" s="2"/>
      <c r="AU262" s="389"/>
      <c r="AV262" s="389"/>
      <c r="AW262" s="13"/>
      <c r="AX262" s="4" t="s">
        <v>296</v>
      </c>
      <c r="AY262" s="16"/>
      <c r="AZ262" s="16" t="s">
        <v>90</v>
      </c>
      <c r="BA262" s="16"/>
      <c r="BB262" s="115"/>
      <c r="BC262" s="26" t="s">
        <v>90</v>
      </c>
      <c r="BD262" s="6"/>
      <c r="BE262" s="7"/>
      <c r="BF262" s="15"/>
      <c r="BG262" s="140" t="str">
        <f t="shared" si="146"/>
        <v>{"key_code":"k"},{"key_code":"o"}</v>
      </c>
      <c r="BH262" s="98"/>
      <c r="BI262" s="140" t="str">
        <f t="shared" si="147"/>
        <v>{"key_code":"k"},{"key_code":"o"}</v>
      </c>
      <c r="BJ262" s="370"/>
      <c r="BK262" s="371"/>
    </row>
    <row r="263" spans="1:63" ht="21">
      <c r="A263" s="328"/>
      <c r="B263" s="329"/>
      <c r="C263" s="338"/>
      <c r="D263" s="339"/>
      <c r="E263" s="334"/>
      <c r="F263" s="233" t="str">
        <f t="shared" si="148"/>
        <v/>
      </c>
      <c r="G263" s="101" t="str">
        <f t="shared" si="149"/>
        <v/>
      </c>
      <c r="H263" s="101" t="str">
        <f t="shared" si="150"/>
        <v/>
      </c>
      <c r="I263" s="101" t="str">
        <f t="shared" si="151"/>
        <v/>
      </c>
      <c r="J263" s="101" t="str">
        <f t="shared" si="152"/>
        <v/>
      </c>
      <c r="K263" s="101" t="str">
        <f t="shared" si="153"/>
        <v/>
      </c>
      <c r="L263" s="101" t="str">
        <f t="shared" si="154"/>
        <v/>
      </c>
      <c r="M263" s="101" t="str">
        <f t="shared" si="155"/>
        <v/>
      </c>
      <c r="N263" s="101" t="str">
        <f t="shared" si="156"/>
        <v/>
      </c>
      <c r="O263" s="101" t="str">
        <f t="shared" si="157"/>
        <v/>
      </c>
      <c r="P263" s="101" t="str">
        <f t="shared" si="158"/>
        <v/>
      </c>
      <c r="Q263" s="101" t="str">
        <f t="shared" si="159"/>
        <v/>
      </c>
      <c r="R263" s="101" t="str">
        <f t="shared" si="160"/>
        <v>{"description":"そ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b","modifiers":{"optional":["caps_lock"]}},"to":[{"key_code":"s"},{"key_code":"o"},{"set_variable":{"name":"KC_B","value":1}},{"set_variable":{"name":"USC","value":2}},{"set_variable":{"name":"LKS","value":1}}],"to_after_key_up":[{"set_variable":{"name":"KC_B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b","modifiers":{"optional":["caps_lock"]}},"to":[{"key_code":"s"},{"key_code":"o"},{"set_variable":{"name":"KC_B","value":1}},{"set_variable":{"name":"USC","value":1}},{"set_variable":{"name":"LKS","value":1}}],"to_after_key_up":[{"set_variable":{"name":"KC_B","value":0}},{"set_variable":{"name":"USC","value":0}}],"type":"basic"},</v>
      </c>
      <c r="S263" s="101" t="str">
        <f t="shared" si="161"/>
        <v/>
      </c>
      <c r="T263" s="101" t="str">
        <f t="shared" si="162"/>
        <v/>
      </c>
      <c r="U263" s="329"/>
      <c r="V263" s="107" t="str">
        <f t="shared" si="163"/>
        <v/>
      </c>
      <c r="W263" s="101" t="str">
        <f t="shared" si="164"/>
        <v/>
      </c>
      <c r="X263" s="101" t="str">
        <f t="shared" si="165"/>
        <v/>
      </c>
      <c r="Y263" s="108" t="str">
        <f>IF(AND($AT263&lt;&gt;"",$AB263=1),_xlfn.CONCAT(Y$3,PROPER(_xlfn.XLOOKUP($AZ263,入力キー,入力コード)),IF(OR($BK263="",$BK263=$BI263),_xlfn.CONCAT(Y$4,IF($AZ263=_xlfn.XLOOKUP($AZ263,仮想キートップ,入力キー),Y$7,Y$10),_xlfn.XLOOKUP($AZ263,仮想キートップ,入力コード),Y$13,$BI263,Y$14,_xlfn.XLOOKUP($AZ263,仮想キートップ,キー位置),Y$15,_xlfn.XLOOKUP($AZ263,仮想キートップ,キー位置),Y$17,IF($AZ263=_xlfn.XLOOKUP($AZ263,仮想キートップ,入力キー),Y$12,Y$11),_xlfn.XLOOKUP($AZ263,仮想キートップ,入力コード),Y$13,$BI263,Y$14,_xlfn.XLOOKUP($AZ263,仮想キートップ,キー位置),Y$16,_xlfn.XLOOKUP($AZ263,仮想キートップ,キー位置),IF(COUNTA($AT263:$AT$352)&gt;1,Y$17,Y$18)),_xlfn.CONCAT(Y$4,Y$6,IF($AZ263=_xlfn.XLOOKUP($AZ263,仮想キートップ,入力キー),Y$7,Y$10),_xlfn.XLOOKUP($AZ263,仮想キートップ,入力コード),Y$13,$BI263,Y$14,_xlfn.XLOOKUP($AZ263,仮想キートップ,キー位置),Y$15,_xlfn.XLOOKUP($AZ263,仮想キートップ,キー位置),Y$17,IF($AZ263=_xlfn.XLOOKUP($AZ263,仮想キートップ,入力キー),Y$8,Y$9),_xlfn.XLOOKUP($AZ263,仮想キートップ,入力コード),Y$13,$BI263,Y$14,_xlfn.XLOOKUP($AZ263,仮想キートップ,キー位置),Y$16,_xlfn.XLOOKUP($AZ263,仮想キートップ,キー位置),Y$17,Y$5,IF($AZ263=_xlfn.XLOOKUP($AZ263,仮想キートップ,入力キー),Y$7,Y$10),_xlfn.XLOOKUP($AZ263,仮想キートップ,入力コード),Y$13,$BK263,Y$14,_xlfn.XLOOKUP($AZ263,仮想キートップ,キー位置),Y$15,_xlfn.XLOOKUP($AZ263,仮想キートップ,キー位置),Y$17,IF($AZ263=_xlfn.XLOOKUP($AZ263,仮想キートップ,入力キー),Y$12,Y$11),_xlfn.XLOOKUP($AZ263,仮想キートップ,入力コード),Y$13,$BK263,Y$14,_xlfn.XLOOKUP($AZ263,仮想キートップ,キー位置),Y$16,_xlfn.XLOOKUP($AZ263,仮想キートップ,キー位置),IF(COUNTA($AT263:$AT$352)&gt;1,Y$17,Y$18)))),"")</f>
        <v/>
      </c>
      <c r="Z263" s="325"/>
      <c r="AB263" s="28">
        <f t="shared" si="131"/>
        <v>1</v>
      </c>
      <c r="AC263" s="27" t="str">
        <f t="shared" si="132"/>
        <v>A</v>
      </c>
      <c r="AD263" s="27">
        <f t="shared" si="133"/>
        <v>1</v>
      </c>
      <c r="AE263" s="27">
        <f t="shared" si="134"/>
        <v>0</v>
      </c>
      <c r="AF263" s="34">
        <f t="shared" si="135"/>
        <v>2199023255552</v>
      </c>
      <c r="AG263" s="203">
        <f t="shared" si="136"/>
        <v>1</v>
      </c>
      <c r="AH263" s="90"/>
      <c r="AI263" s="466" t="str">
        <f t="shared" si="137"/>
        <v/>
      </c>
      <c r="AJ263" s="57" t="str">
        <f t="shared" si="138"/>
        <v/>
      </c>
      <c r="AK263" s="58">
        <f t="shared" si="139"/>
        <v>0</v>
      </c>
      <c r="AL263" s="56" t="str">
        <f t="shared" si="140"/>
        <v/>
      </c>
      <c r="AM263" s="57" t="str">
        <f t="shared" si="141"/>
        <v/>
      </c>
      <c r="AN263" s="55">
        <f t="shared" si="142"/>
        <v>0</v>
      </c>
      <c r="AO263" s="466" t="str">
        <f t="shared" si="143"/>
        <v/>
      </c>
      <c r="AP263" s="57" t="str">
        <f t="shared" si="144"/>
        <v/>
      </c>
      <c r="AQ263" s="58">
        <f t="shared" si="145"/>
        <v>0</v>
      </c>
      <c r="AR263" s="90"/>
      <c r="AS263" s="131">
        <v>125</v>
      </c>
      <c r="AT263" s="2"/>
      <c r="AU263" s="389"/>
      <c r="AV263" s="389"/>
      <c r="AW263" s="13"/>
      <c r="AX263" s="4" t="s">
        <v>296</v>
      </c>
      <c r="AY263" s="16"/>
      <c r="AZ263" s="16" t="s">
        <v>92</v>
      </c>
      <c r="BA263" s="16"/>
      <c r="BB263" s="115"/>
      <c r="BC263" s="26" t="s">
        <v>92</v>
      </c>
      <c r="BD263" s="6"/>
      <c r="BE263" s="7"/>
      <c r="BF263" s="15"/>
      <c r="BG263" s="140" t="str">
        <f t="shared" si="146"/>
        <v>{"key_code":"s"},{"key_code":"o"}</v>
      </c>
      <c r="BH263" s="98"/>
      <c r="BI263" s="140" t="str">
        <f t="shared" si="147"/>
        <v>{"key_code":"s"},{"key_code":"o"}</v>
      </c>
      <c r="BJ263" s="370"/>
      <c r="BK263" s="371"/>
    </row>
    <row r="264" spans="1:63" ht="21">
      <c r="A264" s="328"/>
      <c r="B264" s="329"/>
      <c r="C264" s="338"/>
      <c r="D264" s="339"/>
      <c r="E264" s="334"/>
      <c r="F264" s="233" t="str">
        <f t="shared" si="148"/>
        <v/>
      </c>
      <c r="G264" s="101" t="str">
        <f t="shared" si="149"/>
        <v/>
      </c>
      <c r="H264" s="101" t="str">
        <f t="shared" si="150"/>
        <v/>
      </c>
      <c r="I264" s="101" t="str">
        <f t="shared" si="151"/>
        <v/>
      </c>
      <c r="J264" s="101" t="str">
        <f t="shared" si="152"/>
        <v/>
      </c>
      <c r="K264" s="101" t="str">
        <f t="shared" si="153"/>
        <v/>
      </c>
      <c r="L264" s="101" t="str">
        <f t="shared" si="154"/>
        <v/>
      </c>
      <c r="M264" s="101" t="str">
        <f t="shared" si="155"/>
        <v/>
      </c>
      <c r="N264" s="101" t="str">
        <f t="shared" si="156"/>
        <v/>
      </c>
      <c r="O264" s="101" t="str">
        <f t="shared" si="157"/>
        <v/>
      </c>
      <c r="P264" s="101" t="str">
        <f t="shared" si="158"/>
        <v/>
      </c>
      <c r="Q264" s="101" t="str">
        <f t="shared" si="159"/>
        <v/>
      </c>
      <c r="R264" s="101" t="str">
        <f t="shared" si="160"/>
        <v>{"description":"た","conditions":[{"type":"variable_if","name":"LKS","value":1},{"type":"variable_unless","name":"USC","value":0},{"input_sources":[{"language":"ja"}],"type":"input_source_if"},{"input_sources":[{"input_mode_id":"Roman$"}],"type":"input_source_unless"}],"from":{"key_code":"n","modifiers":{"optional":["caps_lock"]}},"to":[{"key_code":"t"},{"key_code":"a"},{"set_variable":{"name":"KC_N","value":1}},{"set_variable":{"name":"USC","value":2}},{"set_variable":{"name":"LKS","value":1}}],"to_after_key_up":[{"set_variable":{"name":"KC_N","value":0}},{"set_variable":{"name":"USC","value":0}}],"type":"basic"},{"conditions":[{"input_sources":[{"language":"ja"}],"type":"input_source_if"},{"input_sources":[{"input_mode_id":"Roman$"}],"type":"input_source_unless"}],"from":{"key_code":"n","modifiers":{"optional":["caps_lock"]}},"to":[{"key_code":"t"},{"key_code":"a"},{"set_variable":{"name":"KC_N","value":1}},{"set_variable":{"name":"USC","value":1}},{"set_variable":{"name":"LKS","value":1}}],"to_after_key_up":[{"set_variable":{"name":"KC_N","value":0}},{"set_variable":{"name":"USC","value":0}}],"type":"basic"},</v>
      </c>
      <c r="S264" s="101" t="str">
        <f t="shared" si="161"/>
        <v/>
      </c>
      <c r="T264" s="101" t="str">
        <f t="shared" si="162"/>
        <v/>
      </c>
      <c r="U264" s="329"/>
      <c r="V264" s="107" t="str">
        <f t="shared" si="163"/>
        <v/>
      </c>
      <c r="W264" s="101" t="str">
        <f t="shared" si="164"/>
        <v/>
      </c>
      <c r="X264" s="101" t="str">
        <f t="shared" si="165"/>
        <v/>
      </c>
      <c r="Y264" s="108" t="str">
        <f>IF(AND($AT264&lt;&gt;"",$AB264=1),_xlfn.CONCAT(Y$3,PROPER(_xlfn.XLOOKUP($AZ264,入力キー,入力コード)),IF(OR($BK264="",$BK264=$BI264),_xlfn.CONCAT(Y$4,IF($AZ264=_xlfn.XLOOKUP($AZ264,仮想キートップ,入力キー),Y$7,Y$10),_xlfn.XLOOKUP($AZ264,仮想キートップ,入力コード),Y$13,$BI264,Y$14,_xlfn.XLOOKUP($AZ264,仮想キートップ,キー位置),Y$15,_xlfn.XLOOKUP($AZ264,仮想キートップ,キー位置),Y$17,IF($AZ264=_xlfn.XLOOKUP($AZ264,仮想キートップ,入力キー),Y$12,Y$11),_xlfn.XLOOKUP($AZ264,仮想キートップ,入力コード),Y$13,$BI264,Y$14,_xlfn.XLOOKUP($AZ264,仮想キートップ,キー位置),Y$16,_xlfn.XLOOKUP($AZ264,仮想キートップ,キー位置),IF(COUNTA($AT264:$AT$352)&gt;1,Y$17,Y$18)),_xlfn.CONCAT(Y$4,Y$6,IF($AZ264=_xlfn.XLOOKUP($AZ264,仮想キートップ,入力キー),Y$7,Y$10),_xlfn.XLOOKUP($AZ264,仮想キートップ,入力コード),Y$13,$BI264,Y$14,_xlfn.XLOOKUP($AZ264,仮想キートップ,キー位置),Y$15,_xlfn.XLOOKUP($AZ264,仮想キートップ,キー位置),Y$17,IF($AZ264=_xlfn.XLOOKUP($AZ264,仮想キートップ,入力キー),Y$8,Y$9),_xlfn.XLOOKUP($AZ264,仮想キートップ,入力コード),Y$13,$BI264,Y$14,_xlfn.XLOOKUP($AZ264,仮想キートップ,キー位置),Y$16,_xlfn.XLOOKUP($AZ264,仮想キートップ,キー位置),Y$17,Y$5,IF($AZ264=_xlfn.XLOOKUP($AZ264,仮想キートップ,入力キー),Y$7,Y$10),_xlfn.XLOOKUP($AZ264,仮想キートップ,入力コード),Y$13,$BK264,Y$14,_xlfn.XLOOKUP($AZ264,仮想キートップ,キー位置),Y$15,_xlfn.XLOOKUP($AZ264,仮想キートップ,キー位置),Y$17,IF($AZ264=_xlfn.XLOOKUP($AZ264,仮想キートップ,入力キー),Y$12,Y$11),_xlfn.XLOOKUP($AZ264,仮想キートップ,入力コード),Y$13,$BK264,Y$14,_xlfn.XLOOKUP($AZ264,仮想キートップ,キー位置),Y$16,_xlfn.XLOOKUP($AZ264,仮想キートップ,キー位置),IF(COUNTA($AT264:$AT$352)&gt;1,Y$17,Y$18)))),"")</f>
        <v/>
      </c>
      <c r="Z264" s="325"/>
      <c r="AB264" s="28">
        <f t="shared" si="131"/>
        <v>1</v>
      </c>
      <c r="AC264" s="27" t="str">
        <f t="shared" si="132"/>
        <v>A</v>
      </c>
      <c r="AD264" s="27">
        <f t="shared" si="133"/>
        <v>1</v>
      </c>
      <c r="AE264" s="27">
        <f t="shared" si="134"/>
        <v>0</v>
      </c>
      <c r="AF264" s="34">
        <f t="shared" si="135"/>
        <v>4398046511104</v>
      </c>
      <c r="AG264" s="203">
        <f t="shared" si="136"/>
        <v>1</v>
      </c>
      <c r="AH264" s="90"/>
      <c r="AI264" s="466" t="str">
        <f t="shared" si="137"/>
        <v/>
      </c>
      <c r="AJ264" s="57" t="str">
        <f t="shared" si="138"/>
        <v/>
      </c>
      <c r="AK264" s="58">
        <f t="shared" si="139"/>
        <v>0</v>
      </c>
      <c r="AL264" s="56" t="str">
        <f t="shared" si="140"/>
        <v/>
      </c>
      <c r="AM264" s="57" t="str">
        <f t="shared" si="141"/>
        <v/>
      </c>
      <c r="AN264" s="55">
        <f t="shared" si="142"/>
        <v>0</v>
      </c>
      <c r="AO264" s="466" t="str">
        <f t="shared" si="143"/>
        <v/>
      </c>
      <c r="AP264" s="57" t="str">
        <f t="shared" si="144"/>
        <v/>
      </c>
      <c r="AQ264" s="58">
        <f t="shared" si="145"/>
        <v>0</v>
      </c>
      <c r="AR264" s="90"/>
      <c r="AS264" s="131">
        <v>126</v>
      </c>
      <c r="AT264" s="2"/>
      <c r="AU264" s="389"/>
      <c r="AV264" s="389"/>
      <c r="AW264" s="13"/>
      <c r="AX264" s="4" t="s">
        <v>296</v>
      </c>
      <c r="AY264" s="16"/>
      <c r="AZ264" s="16" t="s">
        <v>94</v>
      </c>
      <c r="BA264" s="16"/>
      <c r="BB264" s="115"/>
      <c r="BC264" s="26" t="s">
        <v>94</v>
      </c>
      <c r="BD264" s="6"/>
      <c r="BE264" s="7"/>
      <c r="BF264" s="15"/>
      <c r="BG264" s="140" t="str">
        <f t="shared" si="146"/>
        <v>{"key_code":"t"},{"key_code":"a"}</v>
      </c>
      <c r="BH264" s="98"/>
      <c r="BI264" s="140" t="str">
        <f t="shared" si="147"/>
        <v>{"key_code":"t"},{"key_code":"a"}</v>
      </c>
      <c r="BJ264" s="370"/>
      <c r="BK264" s="371"/>
    </row>
    <row r="265" spans="1:63" ht="21">
      <c r="A265" s="328"/>
      <c r="B265" s="329"/>
      <c r="C265" s="338"/>
      <c r="D265" s="339"/>
      <c r="E265" s="334"/>
      <c r="F265" s="233" t="str">
        <f t="shared" si="148"/>
        <v/>
      </c>
      <c r="G265" s="101" t="str">
        <f t="shared" si="149"/>
        <v/>
      </c>
      <c r="H265" s="101" t="str">
        <f t="shared" si="150"/>
        <v/>
      </c>
      <c r="I265" s="101" t="str">
        <f t="shared" si="151"/>
        <v/>
      </c>
      <c r="J265" s="101" t="str">
        <f t="shared" si="152"/>
        <v/>
      </c>
      <c r="K265" s="101" t="str">
        <f t="shared" si="153"/>
        <v/>
      </c>
      <c r="L265" s="101" t="str">
        <f t="shared" si="154"/>
        <v/>
      </c>
      <c r="M265" s="101" t="str">
        <f t="shared" si="155"/>
        <v/>
      </c>
      <c r="N265" s="101" t="str">
        <f t="shared" si="156"/>
        <v/>
      </c>
      <c r="O265" s="101" t="str">
        <f t="shared" si="157"/>
        <v/>
      </c>
      <c r="P265" s="101" t="str">
        <f t="shared" si="158"/>
        <v/>
      </c>
      <c r="Q265" s="101" t="str">
        <f t="shared" si="159"/>
        <v/>
      </c>
      <c r="R265" s="101" t="str">
        <f t="shared" si="160"/>
        <v>{"description":"な","conditions":[{"type":"variable_if","name":"LKS","value":1},{"type":"variable_unless","name":"USC","value":0},{"input_sources":[{"language":"ja"}],"type":"input_source_if"},{"input_sources":[{"input_mode_id":"Roman$"}],"type":"input_source_unless"}],"from":{"key_code":"m","modifiers":{"optional":["caps_lock"]}},"to":[{"key_code":"n"},{"key_code":"a"},{"set_variable":{"name":"KC_M","value":1}},{"set_variable":{"name":"USC","value":2}},{"set_variable":{"name":"LKS","value":1}}],"to_after_key_up":[{"set_variable":{"name":"KC_M","value":0}},{"set_variable":{"name":"USC","value":0}}],"type":"basic"},{"conditions":[{"input_sources":[{"language":"ja"}],"type":"input_source_if"},{"input_sources":[{"input_mode_id":"Roman$"}],"type":"input_source_unless"}],"from":{"key_code":"m","modifiers":{"optional":["caps_lock"]}},"to":[{"key_code":"n"},{"key_code":"a"},{"set_variable":{"name":"KC_M","value":1}},{"set_variable":{"name":"USC","value":1}},{"set_variable":{"name":"LKS","value":1}}],"to_after_key_up":[{"set_variable":{"name":"KC_M","value":0}},{"set_variable":{"name":"USC","value":0}}],"type":"basic"},</v>
      </c>
      <c r="S265" s="101" t="str">
        <f t="shared" si="161"/>
        <v/>
      </c>
      <c r="T265" s="101" t="str">
        <f t="shared" si="162"/>
        <v/>
      </c>
      <c r="U265" s="329"/>
      <c r="V265" s="107" t="str">
        <f t="shared" si="163"/>
        <v/>
      </c>
      <c r="W265" s="101" t="str">
        <f t="shared" si="164"/>
        <v/>
      </c>
      <c r="X265" s="101" t="str">
        <f t="shared" si="165"/>
        <v/>
      </c>
      <c r="Y265" s="108" t="str">
        <f>IF(AND($AT265&lt;&gt;"",$AB265=1),_xlfn.CONCAT(Y$3,PROPER(_xlfn.XLOOKUP($AZ265,入力キー,入力コード)),IF(OR($BK265="",$BK265=$BI265),_xlfn.CONCAT(Y$4,IF($AZ265=_xlfn.XLOOKUP($AZ265,仮想キートップ,入力キー),Y$7,Y$10),_xlfn.XLOOKUP($AZ265,仮想キートップ,入力コード),Y$13,$BI265,Y$14,_xlfn.XLOOKUP($AZ265,仮想キートップ,キー位置),Y$15,_xlfn.XLOOKUP($AZ265,仮想キートップ,キー位置),Y$17,IF($AZ265=_xlfn.XLOOKUP($AZ265,仮想キートップ,入力キー),Y$12,Y$11),_xlfn.XLOOKUP($AZ265,仮想キートップ,入力コード),Y$13,$BI265,Y$14,_xlfn.XLOOKUP($AZ265,仮想キートップ,キー位置),Y$16,_xlfn.XLOOKUP($AZ265,仮想キートップ,キー位置),IF(COUNTA($AT265:$AT$352)&gt;1,Y$17,Y$18)),_xlfn.CONCAT(Y$4,Y$6,IF($AZ265=_xlfn.XLOOKUP($AZ265,仮想キートップ,入力キー),Y$7,Y$10),_xlfn.XLOOKUP($AZ265,仮想キートップ,入力コード),Y$13,$BI265,Y$14,_xlfn.XLOOKUP($AZ265,仮想キートップ,キー位置),Y$15,_xlfn.XLOOKUP($AZ265,仮想キートップ,キー位置),Y$17,IF($AZ265=_xlfn.XLOOKUP($AZ265,仮想キートップ,入力キー),Y$8,Y$9),_xlfn.XLOOKUP($AZ265,仮想キートップ,入力コード),Y$13,$BI265,Y$14,_xlfn.XLOOKUP($AZ265,仮想キートップ,キー位置),Y$16,_xlfn.XLOOKUP($AZ265,仮想キートップ,キー位置),Y$17,Y$5,IF($AZ265=_xlfn.XLOOKUP($AZ265,仮想キートップ,入力キー),Y$7,Y$10),_xlfn.XLOOKUP($AZ265,仮想キートップ,入力コード),Y$13,$BK265,Y$14,_xlfn.XLOOKUP($AZ265,仮想キートップ,キー位置),Y$15,_xlfn.XLOOKUP($AZ265,仮想キートップ,キー位置),Y$17,IF($AZ265=_xlfn.XLOOKUP($AZ265,仮想キートップ,入力キー),Y$12,Y$11),_xlfn.XLOOKUP($AZ265,仮想キートップ,入力コード),Y$13,$BK265,Y$14,_xlfn.XLOOKUP($AZ265,仮想キートップ,キー位置),Y$16,_xlfn.XLOOKUP($AZ265,仮想キートップ,キー位置),IF(COUNTA($AT265:$AT$352)&gt;1,Y$17,Y$18)))),"")</f>
        <v/>
      </c>
      <c r="Z265" s="325"/>
      <c r="AB265" s="28">
        <f t="shared" si="131"/>
        <v>1</v>
      </c>
      <c r="AC265" s="27" t="str">
        <f t="shared" si="132"/>
        <v>A</v>
      </c>
      <c r="AD265" s="27">
        <f t="shared" si="133"/>
        <v>1</v>
      </c>
      <c r="AE265" s="27">
        <f t="shared" si="134"/>
        <v>0</v>
      </c>
      <c r="AF265" s="34">
        <f t="shared" si="135"/>
        <v>8796093022208</v>
      </c>
      <c r="AG265" s="203">
        <f t="shared" si="136"/>
        <v>1</v>
      </c>
      <c r="AH265" s="90"/>
      <c r="AI265" s="466" t="str">
        <f t="shared" si="137"/>
        <v/>
      </c>
      <c r="AJ265" s="57" t="str">
        <f t="shared" si="138"/>
        <v/>
      </c>
      <c r="AK265" s="58">
        <f t="shared" si="139"/>
        <v>0</v>
      </c>
      <c r="AL265" s="56" t="str">
        <f t="shared" si="140"/>
        <v/>
      </c>
      <c r="AM265" s="57" t="str">
        <f t="shared" si="141"/>
        <v/>
      </c>
      <c r="AN265" s="55">
        <f t="shared" si="142"/>
        <v>0</v>
      </c>
      <c r="AO265" s="466" t="str">
        <f t="shared" si="143"/>
        <v/>
      </c>
      <c r="AP265" s="57" t="str">
        <f t="shared" si="144"/>
        <v/>
      </c>
      <c r="AQ265" s="58">
        <f t="shared" si="145"/>
        <v>0</v>
      </c>
      <c r="AR265" s="90"/>
      <c r="AS265" s="131">
        <v>127</v>
      </c>
      <c r="AT265" s="2"/>
      <c r="AU265" s="389"/>
      <c r="AV265" s="389"/>
      <c r="AW265" s="13"/>
      <c r="AX265" s="4" t="s">
        <v>296</v>
      </c>
      <c r="AY265" s="16"/>
      <c r="AZ265" s="16" t="s">
        <v>96</v>
      </c>
      <c r="BA265" s="16"/>
      <c r="BB265" s="115"/>
      <c r="BC265" s="26" t="s">
        <v>96</v>
      </c>
      <c r="BD265" s="6"/>
      <c r="BE265" s="7"/>
      <c r="BF265" s="15"/>
      <c r="BG265" s="140" t="str">
        <f t="shared" si="146"/>
        <v>{"key_code":"n"},{"key_code":"a"}</v>
      </c>
      <c r="BH265" s="98"/>
      <c r="BI265" s="140" t="str">
        <f t="shared" si="147"/>
        <v>{"key_code":"n"},{"key_code":"a"}</v>
      </c>
      <c r="BJ265" s="370"/>
      <c r="BK265" s="371"/>
    </row>
    <row r="266" spans="1:63" ht="21">
      <c r="A266" s="328"/>
      <c r="B266" s="329"/>
      <c r="C266" s="338"/>
      <c r="D266" s="339"/>
      <c r="E266" s="334"/>
      <c r="F266" s="233" t="str">
        <f t="shared" si="148"/>
        <v/>
      </c>
      <c r="G266" s="101" t="str">
        <f t="shared" si="149"/>
        <v/>
      </c>
      <c r="H266" s="101" t="str">
        <f t="shared" si="150"/>
        <v/>
      </c>
      <c r="I266" s="101" t="str">
        <f t="shared" si="151"/>
        <v/>
      </c>
      <c r="J266" s="101" t="str">
        <f t="shared" si="152"/>
        <v/>
      </c>
      <c r="K266" s="101" t="str">
        <f t="shared" si="153"/>
        <v/>
      </c>
      <c r="L266" s="101" t="str">
        <f t="shared" si="154"/>
        <v/>
      </c>
      <c r="M266" s="101" t="str">
        <f t="shared" si="155"/>
        <v/>
      </c>
      <c r="N266" s="101" t="str">
        <f t="shared" si="156"/>
        <v/>
      </c>
      <c r="O266" s="101" t="str">
        <f t="shared" si="157"/>
        <v/>
      </c>
      <c r="P266" s="101" t="str">
        <f t="shared" si="158"/>
        <v/>
      </c>
      <c r="Q266" s="101" t="str">
        <f t="shared" si="159"/>
        <v/>
      </c>
      <c r="R266" s="101" t="str">
        <f t="shared" si="160"/>
        <v>{"description":"ん","conditions":[{"type":"variable_if","name":"LKS","value":1},{"type":"variable_unless","name":"USC","value":0},{"input_sources":[{"language":"ja"}],"type":"input_source_if"},{"input_sources":[{"input_mode_id":"Roman$"}],"type":"input_source_unless"}],"from":{"key_code":"comma","modifiers":{"optional":["caps_lock"]}},"to":[{"key_code":"n"},{"key_code":"n"},{"set_variable":{"name":"KC_COMM","value":1}},{"set_variable":{"name":"USC","value":2}},{"set_variable":{"name":"LKS","value":1}}],"to_after_key_up":[{"set_variable":{"name":"KC_COMM","value":0}},{"set_variable":{"name":"USC","value":0}}],"type":"basic"},{"conditions":[{"input_sources":[{"language":"ja"}],"type":"input_source_if"},{"input_sources":[{"input_mode_id":"Roman$"}],"type":"input_source_unless"}],"from":{"key_code":"comma","modifiers":{"optional":["caps_lock"]}},"to":[{"key_code":"n"},{"key_code":"n"},{"set_variable":{"name":"KC_COMM","value":1}},{"set_variable":{"name":"USC","value":1}},{"set_variable":{"name":"LKS","value":1}}],"to_after_key_up":[{"set_variable":{"name":"KC_COMM","value":0}},{"set_variable":{"name":"USC","value":0}}],"type":"basic"},</v>
      </c>
      <c r="S266" s="101" t="str">
        <f t="shared" si="161"/>
        <v/>
      </c>
      <c r="T266" s="101" t="str">
        <f t="shared" si="162"/>
        <v/>
      </c>
      <c r="U266" s="329"/>
      <c r="V266" s="107" t="str">
        <f t="shared" si="163"/>
        <v/>
      </c>
      <c r="W266" s="101" t="str">
        <f t="shared" si="164"/>
        <v/>
      </c>
      <c r="X266" s="101" t="str">
        <f t="shared" si="165"/>
        <v/>
      </c>
      <c r="Y266" s="108" t="str">
        <f>IF(AND($AT266&lt;&gt;"",$AB266=1),_xlfn.CONCAT(Y$3,PROPER(_xlfn.XLOOKUP($AZ266,入力キー,入力コード)),IF(OR($BK266="",$BK266=$BI266),_xlfn.CONCAT(Y$4,IF($AZ266=_xlfn.XLOOKUP($AZ266,仮想キートップ,入力キー),Y$7,Y$10),_xlfn.XLOOKUP($AZ266,仮想キートップ,入力コード),Y$13,$BI266,Y$14,_xlfn.XLOOKUP($AZ266,仮想キートップ,キー位置),Y$15,_xlfn.XLOOKUP($AZ266,仮想キートップ,キー位置),Y$17,IF($AZ266=_xlfn.XLOOKUP($AZ266,仮想キートップ,入力キー),Y$12,Y$11),_xlfn.XLOOKUP($AZ266,仮想キートップ,入力コード),Y$13,$BI266,Y$14,_xlfn.XLOOKUP($AZ266,仮想キートップ,キー位置),Y$16,_xlfn.XLOOKUP($AZ266,仮想キートップ,キー位置),IF(COUNTA($AT266:$AT$352)&gt;1,Y$17,Y$18)),_xlfn.CONCAT(Y$4,Y$6,IF($AZ266=_xlfn.XLOOKUP($AZ266,仮想キートップ,入力キー),Y$7,Y$10),_xlfn.XLOOKUP($AZ266,仮想キートップ,入力コード),Y$13,$BI266,Y$14,_xlfn.XLOOKUP($AZ266,仮想キートップ,キー位置),Y$15,_xlfn.XLOOKUP($AZ266,仮想キートップ,キー位置),Y$17,IF($AZ266=_xlfn.XLOOKUP($AZ266,仮想キートップ,入力キー),Y$8,Y$9),_xlfn.XLOOKUP($AZ266,仮想キートップ,入力コード),Y$13,$BI266,Y$14,_xlfn.XLOOKUP($AZ266,仮想キートップ,キー位置),Y$16,_xlfn.XLOOKUP($AZ266,仮想キートップ,キー位置),Y$17,Y$5,IF($AZ266=_xlfn.XLOOKUP($AZ266,仮想キートップ,入力キー),Y$7,Y$10),_xlfn.XLOOKUP($AZ266,仮想キートップ,入力コード),Y$13,$BK266,Y$14,_xlfn.XLOOKUP($AZ266,仮想キートップ,キー位置),Y$15,_xlfn.XLOOKUP($AZ266,仮想キートップ,キー位置),Y$17,IF($AZ266=_xlfn.XLOOKUP($AZ266,仮想キートップ,入力キー),Y$12,Y$11),_xlfn.XLOOKUP($AZ266,仮想キートップ,入力コード),Y$13,$BK266,Y$14,_xlfn.XLOOKUP($AZ266,仮想キートップ,キー位置),Y$16,_xlfn.XLOOKUP($AZ266,仮想キートップ,キー位置),IF(COUNTA($AT266:$AT$352)&gt;1,Y$17,Y$18)))),"")</f>
        <v/>
      </c>
      <c r="Z266" s="325"/>
      <c r="AB266" s="28">
        <f t="shared" ref="AB266:AB298" si="166">COUNTA(AZ266:BB266)</f>
        <v>1</v>
      </c>
      <c r="AC266" s="27" t="str">
        <f t="shared" ref="AC266:AC298" si="167">CHAR($AC$18+AD266+AE266)</f>
        <v>A</v>
      </c>
      <c r="AD266" s="27">
        <f t="shared" ref="AD266:AD298" si="168">IF(AX266="",0,1)</f>
        <v>1</v>
      </c>
      <c r="AE266" s="27">
        <f t="shared" ref="AE266:AE298" si="169">IF(AY266="",0,2)</f>
        <v>0</v>
      </c>
      <c r="AF266" s="34">
        <f t="shared" ref="AF266:AF298" si="170">_xlfn.BITOR(_xlfn.BITOR(_xlfn.BITLSHIFT(1,_xlfn.XLOOKUP(AZ266,仮想キートップ,ビット)),_xlfn.BITLSHIFT(1,_xlfn.XLOOKUP(BA266,仮想キートップ,ビット))),_xlfn.BITLSHIFT(1,_xlfn.XLOOKUP(BB266,仮想キートップ,ビット)))</f>
        <v>17592186044416</v>
      </c>
      <c r="AG266" s="203">
        <f t="shared" ref="AG266:AG298" si="171">IF(OR(AB266=3,AND(AB266=2,COUNTIF(ビットパターンA,AF266)+COUNTIF(ビットパターンB,AF266)+COUNTIF(ビットパターンC,AF266)=0)),0,_xlfn.XLOOKUP(BC266,ひらがな,移動単位,0))</f>
        <v>1</v>
      </c>
      <c r="AH266" s="90"/>
      <c r="AI266" s="466" t="str">
        <f t="shared" ref="AI266:AI298" si="172">IF(AND($AB266=3,$BG266&lt;&gt;""),_xlfn.BITOR(_xlfn.BITLSHIFT(1,_xlfn.XLOOKUP(AZ266,仮想キートップ,ビット)),_xlfn.BITLSHIFT(1,_xlfn.XLOOKUP(BA266,仮想キートップ,ビット))),"")</f>
        <v/>
      </c>
      <c r="AJ266" s="57" t="str">
        <f t="shared" ref="AJ266:AJ298" si="173">_xlfn.XLOOKUP(AI266,ビットパターン,出力かな,"")</f>
        <v/>
      </c>
      <c r="AK266" s="58">
        <f t="shared" ref="AK266:AK298" si="174">_xlfn.XLOOKUP(AJ266,ひらがな,移動単位,0)</f>
        <v>0</v>
      </c>
      <c r="AL266" s="56" t="str">
        <f t="shared" ref="AL266:AL298" si="175">IF(AND($AB266=3,$BG266&lt;&gt;""),_xlfn.BITOR(_xlfn.BITLSHIFT(1,_xlfn.XLOOKUP(AZ266,仮想キートップ,ビット)),_xlfn.BITLSHIFT(1,_xlfn.XLOOKUP(BB266,仮想キートップ,ビット))),"")</f>
        <v/>
      </c>
      <c r="AM266" s="57" t="str">
        <f t="shared" ref="AM266:AM298" si="176">_xlfn.XLOOKUP(AL266,ビットパターン,出力かな,"")</f>
        <v/>
      </c>
      <c r="AN266" s="55">
        <f t="shared" ref="AN266:AN298" si="177">_xlfn.XLOOKUP(AM266,ひらがな,移動単位,0)</f>
        <v>0</v>
      </c>
      <c r="AO266" s="466" t="str">
        <f t="shared" ref="AO266:AO298" si="178">IF(AND($AB266=3,$BG266&lt;&gt;""),_xlfn.BITOR(_xlfn.BITLSHIFT(1,_xlfn.XLOOKUP(BA266,仮想キートップ,ビット)),_xlfn.BITLSHIFT(1,_xlfn.XLOOKUP(BB266,仮想キートップ,ビット))),"")</f>
        <v/>
      </c>
      <c r="AP266" s="57" t="str">
        <f t="shared" ref="AP266:AP298" si="179">_xlfn.XLOOKUP(AO266,ビットパターン,出力かな,"")</f>
        <v/>
      </c>
      <c r="AQ266" s="58">
        <f t="shared" ref="AQ266:AQ298" si="180">_xlfn.XLOOKUP(AP266,ひらがな,移動単位,0)</f>
        <v>0</v>
      </c>
      <c r="AR266" s="90"/>
      <c r="AS266" s="131">
        <v>128</v>
      </c>
      <c r="AT266" s="2"/>
      <c r="AU266" s="389"/>
      <c r="AV266" s="389"/>
      <c r="AW266" s="13"/>
      <c r="AX266" s="4" t="s">
        <v>296</v>
      </c>
      <c r="AY266" s="16"/>
      <c r="AZ266" s="16" t="s">
        <v>98</v>
      </c>
      <c r="BA266" s="16"/>
      <c r="BB266" s="115"/>
      <c r="BC266" s="26" t="s">
        <v>98</v>
      </c>
      <c r="BD266" s="6"/>
      <c r="BE266" s="7"/>
      <c r="BF266" s="15"/>
      <c r="BG266" s="140" t="str">
        <f t="shared" ref="BG266:BG298" si="181">IF(BF266="",_xlfn.XLOOKUP(BC266,ひらがな,ローマ字コード,""),BF266)</f>
        <v>{"key_code":"n"},{"key_code":"n"}</v>
      </c>
      <c r="BH266" s="98"/>
      <c r="BI266" s="140" t="str">
        <f t="shared" ref="BI266:BI298" si="182">IF(BH266&lt;&gt;"",BH266,IF(OR(AB266&gt;1,COUNTIF(入力キー,AZ266)=0),BG266,_xlfn.CONCAT(BI$16,_xlfn.XLOOKUP(AZ266,入力キー,入力コード),BI$18)))</f>
        <v>{"key_code":"n"},{"key_code":"n"}</v>
      </c>
      <c r="BJ266" s="370"/>
      <c r="BK266" s="371"/>
    </row>
    <row r="267" spans="1:63" ht="21">
      <c r="A267" s="328"/>
      <c r="B267" s="329"/>
      <c r="C267" s="338"/>
      <c r="D267" s="339"/>
      <c r="E267" s="334"/>
      <c r="F267" s="233" t="str">
        <f t="shared" si="148"/>
        <v/>
      </c>
      <c r="G267" s="101" t="str">
        <f t="shared" si="149"/>
        <v/>
      </c>
      <c r="H267" s="101" t="str">
        <f t="shared" si="150"/>
        <v/>
      </c>
      <c r="I267" s="101" t="str">
        <f t="shared" si="151"/>
        <v/>
      </c>
      <c r="J267" s="101" t="str">
        <f t="shared" si="152"/>
        <v/>
      </c>
      <c r="K267" s="101" t="str">
        <f t="shared" si="153"/>
        <v/>
      </c>
      <c r="L267" s="101" t="str">
        <f t="shared" si="154"/>
        <v/>
      </c>
      <c r="M267" s="101" t="str">
        <f t="shared" si="155"/>
        <v/>
      </c>
      <c r="N267" s="101" t="str">
        <f t="shared" si="156"/>
        <v/>
      </c>
      <c r="O267" s="101" t="str">
        <f t="shared" si="157"/>
        <v/>
      </c>
      <c r="P267" s="101" t="str">
        <f t="shared" si="158"/>
        <v/>
      </c>
      <c r="Q267" s="101" t="str">
        <f t="shared" si="159"/>
        <v/>
      </c>
      <c r="R267" s="101" t="str">
        <f t="shared" si="160"/>
        <v>{"description":"ら","conditions":[{"type":"variable_if","name":"LKS","value":1},{"type":"variable_unless","name":"USC","value":0},{"input_sources":[{"language":"ja"}],"type":"input_source_if"},{"input_sources":[{"input_mode_id":"Roman$"}],"type":"input_source_unless"}],"from":{"key_code":"period","modifiers":{"optional":["caps_lock"]}},"to":[{"key_code":"r"},{"key_code":"a"},{"set_variable":{"name":"KC_DOT","value":1}},{"set_variable":{"name":"USC","value":2}},{"set_variable":{"name":"LKS","value":1}}],"to_after_key_up":[{"set_variable":{"name":"KC_DOT","value":0}},{"set_variable":{"name":"USC","value":0}}],"type":"basic"},{"conditions":[{"input_sources":[{"language":"ja"}],"type":"input_source_if"},{"input_sources":[{"input_mode_id":"Roman$"}],"type":"input_source_unless"}],"from":{"key_code":"period","modifiers":{"optional":["caps_lock"]}},"to":[{"key_code":"r"},{"key_code":"a"},{"set_variable":{"name":"KC_DOT","value":1}},{"set_variable":{"name":"USC","value":1}},{"set_variable":{"name":"LKS","value":1}}],"to_after_key_up":[{"set_variable":{"name":"KC_DOT","value":0}},{"set_variable":{"name":"USC","value":0}}],"type":"basic"},</v>
      </c>
      <c r="S267" s="101" t="str">
        <f t="shared" si="161"/>
        <v/>
      </c>
      <c r="T267" s="101" t="str">
        <f t="shared" si="162"/>
        <v/>
      </c>
      <c r="U267" s="329"/>
      <c r="V267" s="107" t="str">
        <f t="shared" si="163"/>
        <v/>
      </c>
      <c r="W267" s="101" t="str">
        <f t="shared" si="164"/>
        <v/>
      </c>
      <c r="X267" s="101" t="str">
        <f t="shared" si="165"/>
        <v/>
      </c>
      <c r="Y267" s="108" t="str">
        <f>IF(AND($AT267&lt;&gt;"",$AB267=1),_xlfn.CONCAT(Y$3,PROPER(_xlfn.XLOOKUP($AZ267,入力キー,入力コード)),IF(OR($BK267="",$BK267=$BI267),_xlfn.CONCAT(Y$4,IF($AZ267=_xlfn.XLOOKUP($AZ267,仮想キートップ,入力キー),Y$7,Y$10),_xlfn.XLOOKUP($AZ267,仮想キートップ,入力コード),Y$13,$BI267,Y$14,_xlfn.XLOOKUP($AZ267,仮想キートップ,キー位置),Y$15,_xlfn.XLOOKUP($AZ267,仮想キートップ,キー位置),Y$17,IF($AZ267=_xlfn.XLOOKUP($AZ267,仮想キートップ,入力キー),Y$12,Y$11),_xlfn.XLOOKUP($AZ267,仮想キートップ,入力コード),Y$13,$BI267,Y$14,_xlfn.XLOOKUP($AZ267,仮想キートップ,キー位置),Y$16,_xlfn.XLOOKUP($AZ267,仮想キートップ,キー位置),IF(COUNTA($AT267:$AT$352)&gt;1,Y$17,Y$18)),_xlfn.CONCAT(Y$4,Y$6,IF($AZ267=_xlfn.XLOOKUP($AZ267,仮想キートップ,入力キー),Y$7,Y$10),_xlfn.XLOOKUP($AZ267,仮想キートップ,入力コード),Y$13,$BI267,Y$14,_xlfn.XLOOKUP($AZ267,仮想キートップ,キー位置),Y$15,_xlfn.XLOOKUP($AZ267,仮想キートップ,キー位置),Y$17,IF($AZ267=_xlfn.XLOOKUP($AZ267,仮想キートップ,入力キー),Y$8,Y$9),_xlfn.XLOOKUP($AZ267,仮想キートップ,入力コード),Y$13,$BI267,Y$14,_xlfn.XLOOKUP($AZ267,仮想キートップ,キー位置),Y$16,_xlfn.XLOOKUP($AZ267,仮想キートップ,キー位置),Y$17,Y$5,IF($AZ267=_xlfn.XLOOKUP($AZ267,仮想キートップ,入力キー),Y$7,Y$10),_xlfn.XLOOKUP($AZ267,仮想キートップ,入力コード),Y$13,$BK267,Y$14,_xlfn.XLOOKUP($AZ267,仮想キートップ,キー位置),Y$15,_xlfn.XLOOKUP($AZ267,仮想キートップ,キー位置),Y$17,IF($AZ267=_xlfn.XLOOKUP($AZ267,仮想キートップ,入力キー),Y$12,Y$11),_xlfn.XLOOKUP($AZ267,仮想キートップ,入力コード),Y$13,$BK267,Y$14,_xlfn.XLOOKUP($AZ267,仮想キートップ,キー位置),Y$16,_xlfn.XLOOKUP($AZ267,仮想キートップ,キー位置),IF(COUNTA($AT267:$AT$352)&gt;1,Y$17,Y$18)))),"")</f>
        <v/>
      </c>
      <c r="Z267" s="325"/>
      <c r="AB267" s="28">
        <f t="shared" si="166"/>
        <v>1</v>
      </c>
      <c r="AC267" s="27" t="str">
        <f t="shared" si="167"/>
        <v>A</v>
      </c>
      <c r="AD267" s="27">
        <f t="shared" si="168"/>
        <v>1</v>
      </c>
      <c r="AE267" s="27">
        <f t="shared" si="169"/>
        <v>0</v>
      </c>
      <c r="AF267" s="34">
        <f t="shared" si="170"/>
        <v>35184372088832</v>
      </c>
      <c r="AG267" s="203">
        <f t="shared" si="171"/>
        <v>1</v>
      </c>
      <c r="AH267" s="90"/>
      <c r="AI267" s="466" t="str">
        <f t="shared" si="172"/>
        <v/>
      </c>
      <c r="AJ267" s="57" t="str">
        <f t="shared" si="173"/>
        <v/>
      </c>
      <c r="AK267" s="58">
        <f t="shared" si="174"/>
        <v>0</v>
      </c>
      <c r="AL267" s="56" t="str">
        <f t="shared" si="175"/>
        <v/>
      </c>
      <c r="AM267" s="57" t="str">
        <f t="shared" si="176"/>
        <v/>
      </c>
      <c r="AN267" s="55">
        <f t="shared" si="177"/>
        <v>0</v>
      </c>
      <c r="AO267" s="466" t="str">
        <f t="shared" si="178"/>
        <v/>
      </c>
      <c r="AP267" s="57" t="str">
        <f t="shared" si="179"/>
        <v/>
      </c>
      <c r="AQ267" s="58">
        <f t="shared" si="180"/>
        <v>0</v>
      </c>
      <c r="AR267" s="90"/>
      <c r="AS267" s="131">
        <v>129</v>
      </c>
      <c r="AT267" s="2"/>
      <c r="AU267" s="389"/>
      <c r="AV267" s="389"/>
      <c r="AW267" s="13"/>
      <c r="AX267" s="4" t="s">
        <v>296</v>
      </c>
      <c r="AY267" s="16"/>
      <c r="AZ267" s="16" t="s">
        <v>100</v>
      </c>
      <c r="BA267" s="16"/>
      <c r="BB267" s="115"/>
      <c r="BC267" s="26" t="s">
        <v>100</v>
      </c>
      <c r="BD267" s="6"/>
      <c r="BE267" s="7"/>
      <c r="BF267" s="15"/>
      <c r="BG267" s="140" t="str">
        <f t="shared" si="181"/>
        <v>{"key_code":"r"},{"key_code":"a"}</v>
      </c>
      <c r="BH267" s="98"/>
      <c r="BI267" s="140" t="str">
        <f t="shared" si="182"/>
        <v>{"key_code":"r"},{"key_code":"a"}</v>
      </c>
      <c r="BJ267" s="370"/>
      <c r="BK267" s="371"/>
    </row>
    <row r="268" spans="1:63" ht="21">
      <c r="A268" s="328"/>
      <c r="B268" s="329"/>
      <c r="C268" s="338"/>
      <c r="D268" s="339"/>
      <c r="E268" s="334"/>
      <c r="F268" s="233" t="str">
        <f t="shared" si="148"/>
        <v/>
      </c>
      <c r="G268" s="101" t="str">
        <f t="shared" si="149"/>
        <v/>
      </c>
      <c r="H268" s="101" t="str">
        <f t="shared" si="150"/>
        <v/>
      </c>
      <c r="I268" s="101" t="str">
        <f t="shared" si="151"/>
        <v/>
      </c>
      <c r="J268" s="101" t="str">
        <f t="shared" si="152"/>
        <v/>
      </c>
      <c r="K268" s="101" t="str">
        <f t="shared" si="153"/>
        <v/>
      </c>
      <c r="L268" s="101" t="str">
        <f t="shared" si="154"/>
        <v/>
      </c>
      <c r="M268" s="101" t="str">
        <f t="shared" si="155"/>
        <v/>
      </c>
      <c r="N268" s="101" t="str">
        <f t="shared" si="156"/>
        <v/>
      </c>
      <c r="O268" s="101" t="str">
        <f t="shared" si="157"/>
        <v/>
      </c>
      <c r="P268" s="101" t="str">
        <f t="shared" si="158"/>
        <v/>
      </c>
      <c r="Q268" s="101" t="str">
        <f t="shared" si="159"/>
        <v/>
      </c>
      <c r="R268" s="101" t="str">
        <f t="shared" si="160"/>
        <v>{"description":"_","conditions":[{"type":"keyboard_type_if","keyboard_types":["jis"]},{"type":"variable_if","name":"LKS","value":1},{"type":"variable_unless","name":"USC","value":0},{"input_sources":[{"language":"ja"}],"type":"input_source_if"},{"input_sources":[{"input_mode_id":"Roman$"}],"type":"input_source_unless"}],"from":{"key_code":"international1","modifiers":{"optional":["caps_lock"]}},"to":[{"key_code":"international3"},{"set_variable":{"name":"KC_INT1","value":1}},{"set_variable":{"name":"USC","value":2}},{"set_variable":{"name":"LKS","value":1}}],"to_after_key_up":[{"set_variable":{"name":"KC_INT1","value":0}},{"set_variable":{"name":"USC","value":0}}],"type":"basic"},{"conditions":[{"type":"keyboard_type_if","keyboard_types":["jis"]},{"input_sources":[{"language":"ja"}],"type":"input_source_if"},{"input_sources":[{"input_mode_id":"Roman$"}],"type":"input_source_unless"}],"from":{"key_code":"international1","modifiers":{"optional":["caps_lock"]}},"to":[{"key_code":"international3"},{"set_variable":{"name":"KC_INT1","value":1}},{"set_variable":{"name":"USC","value":1}},{"set_variable":{"name":"LKS","value":1}}],"to_after_key_up":[{"set_variable":{"name":"KC_INT1","value":0}},{"set_variable":{"name":"USC","value":0}}],"type":"basic"},{"conditions":[{"type":"variable_if","name":"LKS","value":1},{"type":"variable_unless","name":"USC","value":0},{"input_sources":[{"language":"ja"}],"type":"input_source_if"},{"input_sources":[{"input_mode_id":"Roman$"}],"type":"input_source_unless"}],"from":{"key_code":"international1","modifiers":{"optional":["caps_lock"]}},"to":[{"key_code":"backslash"},{"set_variable":{"name":"KC_INT1","value":1}},{"set_variable":{"name":"USC","value":2}},{"set_variable":{"name":"LKS","value":1}}],"to_after_key_up":[{"set_variable":{"name":"KC_INT1","value":0}},{"set_variable":{"name":"USC","value":0}}],"type":"basic"},{"conditions":[{"input_sources":[{"language":"ja"}],"type":"input_source_if"},{"input_sources":[{"input_mode_id":"Roman$"}],"type":"input_source_unless"}],"from":{"key_code":"international1","modifiers":{"optional":["caps_lock"]}},"to":[{"key_code":"backslash"},{"set_variable":{"name":"KC_INT1","value":1}},{"set_variable":{"name":"USC","value":1}},{"set_variable":{"name":"LKS","value":1}}],"to_after_key_up":[{"set_variable":{"name":"KC_INT1","value":0}},{"set_variable":{"name":"USC","value":0}}],"type":"basic"},</v>
      </c>
      <c r="S268" s="101" t="str">
        <f t="shared" si="161"/>
        <v/>
      </c>
      <c r="T268" s="101" t="str">
        <f t="shared" si="162"/>
        <v/>
      </c>
      <c r="U268" s="329"/>
      <c r="V268" s="107" t="str">
        <f t="shared" si="163"/>
        <v/>
      </c>
      <c r="W268" s="101" t="str">
        <f t="shared" si="164"/>
        <v/>
      </c>
      <c r="X268" s="101" t="str">
        <f t="shared" si="165"/>
        <v/>
      </c>
      <c r="Y268" s="108" t="str">
        <f>IF(AND($AT268&lt;&gt;"",$AB268=1),_xlfn.CONCAT(Y$3,PROPER(_xlfn.XLOOKUP($AZ268,入力キー,入力コード)),IF(OR($BK268="",$BK268=$BI268),_xlfn.CONCAT(Y$4,IF($AZ268=_xlfn.XLOOKUP($AZ268,仮想キートップ,入力キー),Y$7,Y$10),_xlfn.XLOOKUP($AZ268,仮想キートップ,入力コード),Y$13,$BI268,Y$14,_xlfn.XLOOKUP($AZ268,仮想キートップ,キー位置),Y$15,_xlfn.XLOOKUP($AZ268,仮想キートップ,キー位置),Y$17,IF($AZ268=_xlfn.XLOOKUP($AZ268,仮想キートップ,入力キー),Y$12,Y$11),_xlfn.XLOOKUP($AZ268,仮想キートップ,入力コード),Y$13,$BI268,Y$14,_xlfn.XLOOKUP($AZ268,仮想キートップ,キー位置),Y$16,_xlfn.XLOOKUP($AZ268,仮想キートップ,キー位置),IF(COUNTA($AT268:$AT$352)&gt;1,Y$17,Y$18)),_xlfn.CONCAT(Y$4,Y$6,IF($AZ268=_xlfn.XLOOKUP($AZ268,仮想キートップ,入力キー),Y$7,Y$10),_xlfn.XLOOKUP($AZ268,仮想キートップ,入力コード),Y$13,$BI268,Y$14,_xlfn.XLOOKUP($AZ268,仮想キートップ,キー位置),Y$15,_xlfn.XLOOKUP($AZ268,仮想キートップ,キー位置),Y$17,IF($AZ268=_xlfn.XLOOKUP($AZ268,仮想キートップ,入力キー),Y$8,Y$9),_xlfn.XLOOKUP($AZ268,仮想キートップ,入力コード),Y$13,$BI268,Y$14,_xlfn.XLOOKUP($AZ268,仮想キートップ,キー位置),Y$16,_xlfn.XLOOKUP($AZ268,仮想キートップ,キー位置),Y$17,Y$5,IF($AZ268=_xlfn.XLOOKUP($AZ268,仮想キートップ,入力キー),Y$7,Y$10),_xlfn.XLOOKUP($AZ268,仮想キートップ,入力コード),Y$13,$BK268,Y$14,_xlfn.XLOOKUP($AZ268,仮想キートップ,キー位置),Y$15,_xlfn.XLOOKUP($AZ268,仮想キートップ,キー位置),Y$17,IF($AZ268=_xlfn.XLOOKUP($AZ268,仮想キートップ,入力キー),Y$12,Y$11),_xlfn.XLOOKUP($AZ268,仮想キートップ,入力コード),Y$13,$BK268,Y$14,_xlfn.XLOOKUP($AZ268,仮想キートップ,キー位置),Y$16,_xlfn.XLOOKUP($AZ268,仮想キートップ,キー位置),IF(COUNTA($AT268:$AT$352)&gt;1,Y$17,Y$18)))),"")</f>
        <v/>
      </c>
      <c r="Z268" s="325"/>
      <c r="AB268" s="28">
        <f t="shared" si="166"/>
        <v>1</v>
      </c>
      <c r="AC268" s="27" t="str">
        <f t="shared" si="167"/>
        <v>A</v>
      </c>
      <c r="AD268" s="27">
        <f t="shared" si="168"/>
        <v>1</v>
      </c>
      <c r="AE268" s="27">
        <f t="shared" si="169"/>
        <v>0</v>
      </c>
      <c r="AF268" s="34">
        <f t="shared" si="170"/>
        <v>140737488355328</v>
      </c>
      <c r="AG268" s="203">
        <f t="shared" si="171"/>
        <v>1</v>
      </c>
      <c r="AH268" s="90"/>
      <c r="AI268" s="466" t="str">
        <f t="shared" si="172"/>
        <v/>
      </c>
      <c r="AJ268" s="57" t="str">
        <f t="shared" si="173"/>
        <v/>
      </c>
      <c r="AK268" s="58">
        <f t="shared" si="174"/>
        <v>0</v>
      </c>
      <c r="AL268" s="56" t="str">
        <f t="shared" si="175"/>
        <v/>
      </c>
      <c r="AM268" s="57" t="str">
        <f t="shared" si="176"/>
        <v/>
      </c>
      <c r="AN268" s="55">
        <f t="shared" si="177"/>
        <v>0</v>
      </c>
      <c r="AO268" s="466" t="str">
        <f t="shared" si="178"/>
        <v/>
      </c>
      <c r="AP268" s="57" t="str">
        <f t="shared" si="179"/>
        <v/>
      </c>
      <c r="AQ268" s="58">
        <f t="shared" si="180"/>
        <v>0</v>
      </c>
      <c r="AR268" s="90"/>
      <c r="AS268" s="131">
        <v>131</v>
      </c>
      <c r="AT268" s="2"/>
      <c r="AU268" s="389"/>
      <c r="AV268" s="389"/>
      <c r="AW268" s="13"/>
      <c r="AX268" s="4" t="s">
        <v>296</v>
      </c>
      <c r="AY268" s="16"/>
      <c r="AZ268" s="16" t="s">
        <v>103</v>
      </c>
      <c r="BA268" s="16"/>
      <c r="BB268" s="115"/>
      <c r="BC268" s="26" t="s">
        <v>103</v>
      </c>
      <c r="BD268" s="6"/>
      <c r="BE268" s="7"/>
      <c r="BF268" s="15" t="s">
        <v>901</v>
      </c>
      <c r="BG268" s="140" t="str">
        <f t="shared" si="181"/>
        <v>{"key_code":"international3"}</v>
      </c>
      <c r="BH268" s="98"/>
      <c r="BI268" s="140" t="str">
        <f t="shared" si="182"/>
        <v>{"key_code":"international1"}</v>
      </c>
      <c r="BJ268" s="370" t="s">
        <v>1021</v>
      </c>
      <c r="BK268" s="371"/>
    </row>
    <row r="269" spans="1:63" ht="21">
      <c r="A269" s="328"/>
      <c r="B269" s="329"/>
      <c r="C269" s="338"/>
      <c r="D269" s="339"/>
      <c r="E269" s="334"/>
      <c r="F269" s="233" t="str">
        <f t="shared" si="148"/>
        <v/>
      </c>
      <c r="G269" s="101" t="str">
        <f t="shared" si="149"/>
        <v/>
      </c>
      <c r="H269" s="101" t="str">
        <f t="shared" si="150"/>
        <v/>
      </c>
      <c r="I269" s="101" t="str">
        <f t="shared" si="151"/>
        <v/>
      </c>
      <c r="J269" s="101" t="str">
        <f t="shared" si="152"/>
        <v/>
      </c>
      <c r="K269" s="101" t="str">
        <f t="shared" si="153"/>
        <v/>
      </c>
      <c r="L269" s="101" t="str">
        <f t="shared" si="154"/>
        <v/>
      </c>
      <c r="M269" s="101" t="str">
        <f t="shared" si="155"/>
        <v/>
      </c>
      <c r="N269" s="101" t="str">
        <f t="shared" si="156"/>
        <v/>
      </c>
      <c r="O269" s="101" t="str">
        <f t="shared" si="157"/>
        <v/>
      </c>
      <c r="P269" s="101" t="str">
        <f t="shared" si="158"/>
        <v/>
      </c>
      <c r="Q269" s="101" t="str">
        <f t="shared" si="159"/>
        <v/>
      </c>
      <c r="R269" s="101" t="str">
        <f t="shared" si="160"/>
        <v/>
      </c>
      <c r="S269" s="101" t="str">
        <f t="shared" si="161"/>
        <v>{"description":"Sp ね","conditions":[{"type":"variable_if","name":"LKS","value":1},{"type":"variable_unless","name":"USC","value":0},{"input_sources":[{"language":"ja"}],"type":"input_source_if"},{"input_sources":[{"input_mode_id":"Roman$"}],"type":"input_source_unless"}],"from":{"key_code":"comma","modifiers":{"mandatory":["shift"],"optional":["caps_lock"]}},"to":[{"key_code":"n"},{"key_code":"e"},{"set_variable":{"name":"KC_COMM","value":1}},{"set_variable":{"name":"USC","value":2}},{"set_variable":{"name":"LKS","value":1}}],"to_after_key_up":[{"set_variable":{"name":"KC_COMM","value":0}},{"set_variable":{"name":"USC","value":0}}],"type":"basic"},{"conditions":[{"input_sources":[{"language":"ja"}],"type":"input_source_if"},{"input_sources":[{"input_mode_id":"Roman$"}],"type":"input_source_unless"}],"from":{"key_code":"comma","modifiers":{"mandatory":["shift"],"optional":["caps_lock"]}},"to":[{"key_code":"n"},{"key_code":"e"},{"set_variable":{"name":"KC_COMM","value":1}},{"set_variable":{"name":"USC","value":1}},{"set_variable":{"name":"LKS","value":1}}],"to_after_key_up":[{"set_variable":{"name":"KC_COMM","value":0}},{"set_variable":{"name":"USC","value":0}}],"type":"basic"},</v>
      </c>
      <c r="T269" s="101" t="str">
        <f t="shared" si="162"/>
        <v/>
      </c>
      <c r="U269" s="329"/>
      <c r="V269" s="107" t="str">
        <f t="shared" si="163"/>
        <v/>
      </c>
      <c r="W269" s="101" t="str">
        <f t="shared" si="164"/>
        <v/>
      </c>
      <c r="X269" s="101" t="str">
        <f t="shared" si="165"/>
        <v/>
      </c>
      <c r="Y269" s="108" t="str">
        <f>IF(AND($AT269&lt;&gt;"",$AB269=1),_xlfn.CONCAT(Y$3,PROPER(_xlfn.XLOOKUP($AZ269,入力キー,入力コード)),IF(OR($BK269="",$BK269=$BI269),_xlfn.CONCAT(Y$4,IF($AZ269=_xlfn.XLOOKUP($AZ269,仮想キートップ,入力キー),Y$7,Y$10),_xlfn.XLOOKUP($AZ269,仮想キートップ,入力コード),Y$13,$BI269,Y$14,_xlfn.XLOOKUP($AZ269,仮想キートップ,キー位置),Y$15,_xlfn.XLOOKUP($AZ269,仮想キートップ,キー位置),Y$17,IF($AZ269=_xlfn.XLOOKUP($AZ269,仮想キートップ,入力キー),Y$12,Y$11),_xlfn.XLOOKUP($AZ269,仮想キートップ,入力コード),Y$13,$BI269,Y$14,_xlfn.XLOOKUP($AZ269,仮想キートップ,キー位置),Y$16,_xlfn.XLOOKUP($AZ269,仮想キートップ,キー位置),IF(COUNTA($AT269:$AT$352)&gt;1,Y$17,Y$18)),_xlfn.CONCAT(Y$4,Y$6,IF($AZ269=_xlfn.XLOOKUP($AZ269,仮想キートップ,入力キー),Y$7,Y$10),_xlfn.XLOOKUP($AZ269,仮想キートップ,入力コード),Y$13,$BI269,Y$14,_xlfn.XLOOKUP($AZ269,仮想キートップ,キー位置),Y$15,_xlfn.XLOOKUP($AZ269,仮想キートップ,キー位置),Y$17,IF($AZ269=_xlfn.XLOOKUP($AZ269,仮想キートップ,入力キー),Y$8,Y$9),_xlfn.XLOOKUP($AZ269,仮想キートップ,入力コード),Y$13,$BI269,Y$14,_xlfn.XLOOKUP($AZ269,仮想キートップ,キー位置),Y$16,_xlfn.XLOOKUP($AZ269,仮想キートップ,キー位置),Y$17,Y$5,IF($AZ269=_xlfn.XLOOKUP($AZ269,仮想キートップ,入力キー),Y$7,Y$10),_xlfn.XLOOKUP($AZ269,仮想キートップ,入力コード),Y$13,$BK269,Y$14,_xlfn.XLOOKUP($AZ269,仮想キートップ,キー位置),Y$15,_xlfn.XLOOKUP($AZ269,仮想キートップ,キー位置),Y$17,IF($AZ269=_xlfn.XLOOKUP($AZ269,仮想キートップ,入力キー),Y$12,Y$11),_xlfn.XLOOKUP($AZ269,仮想キートップ,入力コード),Y$13,$BK269,Y$14,_xlfn.XLOOKUP($AZ269,仮想キートップ,キー位置),Y$16,_xlfn.XLOOKUP($AZ269,仮想キートップ,キー位置),IF(COUNTA($AT269:$AT$352)&gt;1,Y$17,Y$18)))),"")</f>
        <v/>
      </c>
      <c r="Z269" s="325"/>
      <c r="AB269" s="28">
        <f t="shared" si="166"/>
        <v>1</v>
      </c>
      <c r="AC269" s="27" t="str">
        <f t="shared" si="167"/>
        <v>B</v>
      </c>
      <c r="AD269" s="27">
        <f t="shared" si="168"/>
        <v>0</v>
      </c>
      <c r="AE269" s="27">
        <f t="shared" si="169"/>
        <v>2</v>
      </c>
      <c r="AF269" s="34">
        <f t="shared" si="170"/>
        <v>17592186044416</v>
      </c>
      <c r="AG269" s="203">
        <f t="shared" si="171"/>
        <v>1</v>
      </c>
      <c r="AH269" s="90"/>
      <c r="AI269" s="466" t="str">
        <f t="shared" si="172"/>
        <v/>
      </c>
      <c r="AJ269" s="57" t="str">
        <f t="shared" si="173"/>
        <v/>
      </c>
      <c r="AK269" s="58">
        <f t="shared" si="174"/>
        <v>0</v>
      </c>
      <c r="AL269" s="56" t="str">
        <f t="shared" si="175"/>
        <v/>
      </c>
      <c r="AM269" s="57" t="str">
        <f t="shared" si="176"/>
        <v/>
      </c>
      <c r="AN269" s="55">
        <f t="shared" si="177"/>
        <v>0</v>
      </c>
      <c r="AO269" s="466" t="str">
        <f t="shared" si="178"/>
        <v/>
      </c>
      <c r="AP269" s="57" t="str">
        <f t="shared" si="179"/>
        <v/>
      </c>
      <c r="AQ269" s="58">
        <f t="shared" si="180"/>
        <v>0</v>
      </c>
      <c r="AR269" s="90"/>
      <c r="AS269" s="131">
        <v>151</v>
      </c>
      <c r="AT269" s="2"/>
      <c r="AU269" s="389"/>
      <c r="AV269" s="389"/>
      <c r="AW269" s="13"/>
      <c r="AX269" s="4"/>
      <c r="AY269" s="16" t="s">
        <v>296</v>
      </c>
      <c r="AZ269" s="16" t="s">
        <v>81</v>
      </c>
      <c r="BA269" s="16"/>
      <c r="BB269" s="115"/>
      <c r="BC269" s="26" t="s">
        <v>81</v>
      </c>
      <c r="BD269" s="6"/>
      <c r="BE269" s="7"/>
      <c r="BF269" s="15"/>
      <c r="BG269" s="140" t="str">
        <f t="shared" si="181"/>
        <v>{"key_code":"n"},{"key_code":"e"}</v>
      </c>
      <c r="BH269" s="98"/>
      <c r="BI269" s="140" t="str">
        <f t="shared" si="182"/>
        <v>{"key_code":"n"},{"key_code":"e"}</v>
      </c>
      <c r="BJ269" s="370"/>
      <c r="BK269" s="371"/>
    </row>
    <row r="270" spans="1:63" ht="21">
      <c r="A270" s="328"/>
      <c r="B270" s="329"/>
      <c r="C270" s="338"/>
      <c r="D270" s="339"/>
      <c r="E270" s="334"/>
      <c r="F270" s="233" t="str">
        <f t="shared" si="148"/>
        <v/>
      </c>
      <c r="G270" s="101" t="str">
        <f t="shared" si="149"/>
        <v/>
      </c>
      <c r="H270" s="101" t="str">
        <f t="shared" si="150"/>
        <v/>
      </c>
      <c r="I270" s="101" t="str">
        <f t="shared" si="151"/>
        <v/>
      </c>
      <c r="J270" s="101" t="str">
        <f t="shared" si="152"/>
        <v/>
      </c>
      <c r="K270" s="101" t="str">
        <f t="shared" si="153"/>
        <v/>
      </c>
      <c r="L270" s="101" t="str">
        <f t="shared" si="154"/>
        <v/>
      </c>
      <c r="M270" s="101" t="str">
        <f t="shared" si="155"/>
        <v/>
      </c>
      <c r="N270" s="101" t="str">
        <f t="shared" si="156"/>
        <v/>
      </c>
      <c r="O270" s="101" t="str">
        <f t="shared" si="157"/>
        <v/>
      </c>
      <c r="P270" s="101" t="str">
        <f t="shared" si="158"/>
        <v/>
      </c>
      <c r="Q270" s="101" t="str">
        <f t="shared" si="159"/>
        <v/>
      </c>
      <c r="R270" s="101" t="str">
        <f t="shared" si="160"/>
        <v/>
      </c>
      <c r="S270" s="101" t="str">
        <f t="shared" si="161"/>
        <v>{"description":"Sp り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e","modifiers":{"mandatory":["shift"],"optional":["caps_lock"]}},"to":[{"key_code":"r"},{"key_code":"i"},{"set_variable":{"name":"KC_E","value":1}},{"set_variable":{"name":"USC","value":2}},{"set_variable":{"name":"LKS","value":1}}],"to_after_key_up":[{"set_variable":{"name":"KC_E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e","modifiers":{"mandatory":["shift"],"optional":["caps_lock"]}},"to":[{"key_code":"r"},{"key_code":"i"},{"set_variable":{"name":"KC_E","value":1}},{"set_variable":{"name":"USC","value":1}},{"set_variable":{"name":"LKS","value":1}}],"to_after_key_up":[{"set_variable":{"name":"KC_E","value":0}},{"set_variable":{"name":"USC","value":0}}],"type":"basic"},</v>
      </c>
      <c r="T270" s="101" t="str">
        <f t="shared" si="162"/>
        <v/>
      </c>
      <c r="U270" s="329"/>
      <c r="V270" s="107" t="str">
        <f t="shared" si="163"/>
        <v/>
      </c>
      <c r="W270" s="101" t="str">
        <f t="shared" si="164"/>
        <v/>
      </c>
      <c r="X270" s="101" t="str">
        <f t="shared" si="165"/>
        <v/>
      </c>
      <c r="Y270" s="108" t="str">
        <f>IF(AND($AT270&lt;&gt;"",$AB270=1),_xlfn.CONCAT(Y$3,PROPER(_xlfn.XLOOKUP($AZ270,入力キー,入力コード)),IF(OR($BK270="",$BK270=$BI270),_xlfn.CONCAT(Y$4,IF($AZ270=_xlfn.XLOOKUP($AZ270,仮想キートップ,入力キー),Y$7,Y$10),_xlfn.XLOOKUP($AZ270,仮想キートップ,入力コード),Y$13,$BI270,Y$14,_xlfn.XLOOKUP($AZ270,仮想キートップ,キー位置),Y$15,_xlfn.XLOOKUP($AZ270,仮想キートップ,キー位置),Y$17,IF($AZ270=_xlfn.XLOOKUP($AZ270,仮想キートップ,入力キー),Y$12,Y$11),_xlfn.XLOOKUP($AZ270,仮想キートップ,入力コード),Y$13,$BI270,Y$14,_xlfn.XLOOKUP($AZ270,仮想キートップ,キー位置),Y$16,_xlfn.XLOOKUP($AZ270,仮想キートップ,キー位置),IF(COUNTA($AT270:$AT$352)&gt;1,Y$17,Y$18)),_xlfn.CONCAT(Y$4,Y$6,IF($AZ270=_xlfn.XLOOKUP($AZ270,仮想キートップ,入力キー),Y$7,Y$10),_xlfn.XLOOKUP($AZ270,仮想キートップ,入力コード),Y$13,$BI270,Y$14,_xlfn.XLOOKUP($AZ270,仮想キートップ,キー位置),Y$15,_xlfn.XLOOKUP($AZ270,仮想キートップ,キー位置),Y$17,IF($AZ270=_xlfn.XLOOKUP($AZ270,仮想キートップ,入力キー),Y$8,Y$9),_xlfn.XLOOKUP($AZ270,仮想キートップ,入力コード),Y$13,$BI270,Y$14,_xlfn.XLOOKUP($AZ270,仮想キートップ,キー位置),Y$16,_xlfn.XLOOKUP($AZ270,仮想キートップ,キー位置),Y$17,Y$5,IF($AZ270=_xlfn.XLOOKUP($AZ270,仮想キートップ,入力キー),Y$7,Y$10),_xlfn.XLOOKUP($AZ270,仮想キートップ,入力コード),Y$13,$BK270,Y$14,_xlfn.XLOOKUP($AZ270,仮想キートップ,キー位置),Y$15,_xlfn.XLOOKUP($AZ270,仮想キートップ,キー位置),Y$17,IF($AZ270=_xlfn.XLOOKUP($AZ270,仮想キートップ,入力キー),Y$12,Y$11),_xlfn.XLOOKUP($AZ270,仮想キートップ,入力コード),Y$13,$BK270,Y$14,_xlfn.XLOOKUP($AZ270,仮想キートップ,キー位置),Y$16,_xlfn.XLOOKUP($AZ270,仮想キートップ,キー位置),IF(COUNTA($AT270:$AT$352)&gt;1,Y$17,Y$18)))),"")</f>
        <v/>
      </c>
      <c r="Z270" s="325"/>
      <c r="AB270" s="28">
        <f t="shared" si="166"/>
        <v>1</v>
      </c>
      <c r="AC270" s="27" t="str">
        <f t="shared" si="167"/>
        <v>B</v>
      </c>
      <c r="AD270" s="27">
        <f t="shared" si="168"/>
        <v>0</v>
      </c>
      <c r="AE270" s="27">
        <f t="shared" si="169"/>
        <v>2</v>
      </c>
      <c r="AF270" s="34">
        <f t="shared" si="170"/>
        <v>32768</v>
      </c>
      <c r="AG270" s="203">
        <f t="shared" si="171"/>
        <v>1</v>
      </c>
      <c r="AH270" s="90"/>
      <c r="AI270" s="466" t="str">
        <f t="shared" si="172"/>
        <v/>
      </c>
      <c r="AJ270" s="57" t="str">
        <f t="shared" si="173"/>
        <v/>
      </c>
      <c r="AK270" s="58">
        <f t="shared" si="174"/>
        <v>0</v>
      </c>
      <c r="AL270" s="56" t="str">
        <f t="shared" si="175"/>
        <v/>
      </c>
      <c r="AM270" s="57" t="str">
        <f t="shared" si="176"/>
        <v/>
      </c>
      <c r="AN270" s="55">
        <f t="shared" si="177"/>
        <v>0</v>
      </c>
      <c r="AO270" s="466" t="str">
        <f t="shared" si="178"/>
        <v/>
      </c>
      <c r="AP270" s="57" t="str">
        <f t="shared" si="179"/>
        <v/>
      </c>
      <c r="AQ270" s="58">
        <f t="shared" si="180"/>
        <v>0</v>
      </c>
      <c r="AR270" s="90"/>
      <c r="AS270" s="131">
        <v>152</v>
      </c>
      <c r="AT270" s="2"/>
      <c r="AU270" s="389"/>
      <c r="AV270" s="389"/>
      <c r="AW270" s="13"/>
      <c r="AX270" s="4"/>
      <c r="AY270" s="16" t="s">
        <v>296</v>
      </c>
      <c r="AZ270" s="16" t="s">
        <v>475</v>
      </c>
      <c r="BA270" s="16"/>
      <c r="BB270" s="115"/>
      <c r="BC270" s="26" t="s">
        <v>16</v>
      </c>
      <c r="BD270" s="6"/>
      <c r="BE270" s="7"/>
      <c r="BF270" s="15"/>
      <c r="BG270" s="140" t="str">
        <f t="shared" si="181"/>
        <v>{"key_code":"r"},{"key_code":"i"}</v>
      </c>
      <c r="BH270" s="98"/>
      <c r="BI270" s="140" t="str">
        <f t="shared" si="182"/>
        <v>{"key_code":"r"},{"key_code":"i"}</v>
      </c>
      <c r="BJ270" s="370"/>
      <c r="BK270" s="371"/>
    </row>
    <row r="271" spans="1:63" ht="21">
      <c r="A271" s="328"/>
      <c r="B271" s="329"/>
      <c r="C271" s="338"/>
      <c r="D271" s="339"/>
      <c r="E271" s="334"/>
      <c r="F271" s="233" t="str">
        <f t="shared" si="148"/>
        <v/>
      </c>
      <c r="G271" s="101" t="str">
        <f t="shared" si="149"/>
        <v/>
      </c>
      <c r="H271" s="101" t="str">
        <f t="shared" si="150"/>
        <v/>
      </c>
      <c r="I271" s="101" t="str">
        <f t="shared" si="151"/>
        <v/>
      </c>
      <c r="J271" s="101" t="str">
        <f t="shared" si="152"/>
        <v/>
      </c>
      <c r="K271" s="101" t="str">
        <f t="shared" si="153"/>
        <v/>
      </c>
      <c r="L271" s="101" t="str">
        <f t="shared" si="154"/>
        <v/>
      </c>
      <c r="M271" s="101" t="str">
        <f t="shared" si="155"/>
        <v/>
      </c>
      <c r="N271" s="101" t="str">
        <f t="shared" si="156"/>
        <v/>
      </c>
      <c r="O271" s="101" t="str">
        <f t="shared" si="157"/>
        <v/>
      </c>
      <c r="P271" s="101" t="str">
        <f t="shared" si="158"/>
        <v/>
      </c>
      <c r="Q271" s="101" t="str">
        <f t="shared" si="159"/>
        <v/>
      </c>
      <c r="R271" s="101" t="str">
        <f t="shared" si="160"/>
        <v/>
      </c>
      <c r="S271" s="101" t="str">
        <f t="shared" si="161"/>
        <v>{"description":"Sp め","conditions":[{"type":"variable_if","name":"LKS","value":1},{"type":"variable_unless","name":"USC","value":0},{"input_sources":[{"language":"ja"}],"type":"input_source_if"},{"input_sources":[{"input_mode_id":"Roman$"}],"type":"input_source_unless"}],"from":{"key_code":"s","modifiers":{"mandatory":["shift"],"optional":["caps_lock"]}},"to":[{"key_code":"m"},{"key_code":"e"},{"set_variable":{"name":"KC_S","value":1}},{"set_variable":{"name":"USC","value":2}},{"set_variable":{"name":"LKS","value":1}}],"to_after_key_up":[{"set_variable":{"name":"KC_S","value":0}},{"set_variable":{"name":"USC","value":0}}],"type":"basic"},{"conditions":[{"input_sources":[{"language":"ja"}],"type":"input_source_if"},{"input_sources":[{"input_mode_id":"Roman$"}],"type":"input_source_unless"}],"from":{"key_code":"s","modifiers":{"mandatory":["shift"],"optional":["caps_lock"]}},"to":[{"key_code":"m"},{"key_code":"e"},{"set_variable":{"name":"KC_S","value":1}},{"set_variable":{"name":"USC","value":1}},{"set_variable":{"name":"LKS","value":1}}],"to_after_key_up":[{"set_variable":{"name":"KC_S","value":0}},{"set_variable":{"name":"USC","value":0}}],"type":"basic"},</v>
      </c>
      <c r="T271" s="101" t="str">
        <f t="shared" si="162"/>
        <v/>
      </c>
      <c r="U271" s="329"/>
      <c r="V271" s="107" t="str">
        <f t="shared" si="163"/>
        <v/>
      </c>
      <c r="W271" s="101" t="str">
        <f t="shared" si="164"/>
        <v/>
      </c>
      <c r="X271" s="101" t="str">
        <f t="shared" si="165"/>
        <v/>
      </c>
      <c r="Y271" s="108" t="str">
        <f>IF(AND($AT271&lt;&gt;"",$AB271=1),_xlfn.CONCAT(Y$3,PROPER(_xlfn.XLOOKUP($AZ271,入力キー,入力コード)),IF(OR($BK271="",$BK271=$BI271),_xlfn.CONCAT(Y$4,IF($AZ271=_xlfn.XLOOKUP($AZ271,仮想キートップ,入力キー),Y$7,Y$10),_xlfn.XLOOKUP($AZ271,仮想キートップ,入力コード),Y$13,$BI271,Y$14,_xlfn.XLOOKUP($AZ271,仮想キートップ,キー位置),Y$15,_xlfn.XLOOKUP($AZ271,仮想キートップ,キー位置),Y$17,IF($AZ271=_xlfn.XLOOKUP($AZ271,仮想キートップ,入力キー),Y$12,Y$11),_xlfn.XLOOKUP($AZ271,仮想キートップ,入力コード),Y$13,$BI271,Y$14,_xlfn.XLOOKUP($AZ271,仮想キートップ,キー位置),Y$16,_xlfn.XLOOKUP($AZ271,仮想キートップ,キー位置),IF(COUNTA($AT271:$AT$352)&gt;1,Y$17,Y$18)),_xlfn.CONCAT(Y$4,Y$6,IF($AZ271=_xlfn.XLOOKUP($AZ271,仮想キートップ,入力キー),Y$7,Y$10),_xlfn.XLOOKUP($AZ271,仮想キートップ,入力コード),Y$13,$BI271,Y$14,_xlfn.XLOOKUP($AZ271,仮想キートップ,キー位置),Y$15,_xlfn.XLOOKUP($AZ271,仮想キートップ,キー位置),Y$17,IF($AZ271=_xlfn.XLOOKUP($AZ271,仮想キートップ,入力キー),Y$8,Y$9),_xlfn.XLOOKUP($AZ271,仮想キートップ,入力コード),Y$13,$BI271,Y$14,_xlfn.XLOOKUP($AZ271,仮想キートップ,キー位置),Y$16,_xlfn.XLOOKUP($AZ271,仮想キートップ,キー位置),Y$17,Y$5,IF($AZ271=_xlfn.XLOOKUP($AZ271,仮想キートップ,入力キー),Y$7,Y$10),_xlfn.XLOOKUP($AZ271,仮想キートップ,入力コード),Y$13,$BK271,Y$14,_xlfn.XLOOKUP($AZ271,仮想キートップ,キー位置),Y$15,_xlfn.XLOOKUP($AZ271,仮想キートップ,キー位置),Y$17,IF($AZ271=_xlfn.XLOOKUP($AZ271,仮想キートップ,入力キー),Y$12,Y$11),_xlfn.XLOOKUP($AZ271,仮想キートップ,入力コード),Y$13,$BK271,Y$14,_xlfn.XLOOKUP($AZ271,仮想キートップ,キー位置),Y$16,_xlfn.XLOOKUP($AZ271,仮想キートップ,キー位置),IF(COUNTA($AT271:$AT$352)&gt;1,Y$17,Y$18)))),"")</f>
        <v/>
      </c>
      <c r="Z271" s="325"/>
      <c r="AB271" s="28">
        <f t="shared" si="166"/>
        <v>1</v>
      </c>
      <c r="AC271" s="27" t="str">
        <f t="shared" si="167"/>
        <v>B</v>
      </c>
      <c r="AD271" s="27">
        <f t="shared" si="168"/>
        <v>0</v>
      </c>
      <c r="AE271" s="27">
        <f t="shared" si="169"/>
        <v>2</v>
      </c>
      <c r="AF271" s="34">
        <f t="shared" si="170"/>
        <v>67108864</v>
      </c>
      <c r="AG271" s="203">
        <f t="shared" si="171"/>
        <v>1</v>
      </c>
      <c r="AH271" s="90"/>
      <c r="AI271" s="466" t="str">
        <f t="shared" si="172"/>
        <v/>
      </c>
      <c r="AJ271" s="57" t="str">
        <f t="shared" si="173"/>
        <v/>
      </c>
      <c r="AK271" s="58">
        <f t="shared" si="174"/>
        <v>0</v>
      </c>
      <c r="AL271" s="56" t="str">
        <f t="shared" si="175"/>
        <v/>
      </c>
      <c r="AM271" s="57" t="str">
        <f t="shared" si="176"/>
        <v/>
      </c>
      <c r="AN271" s="55">
        <f t="shared" si="177"/>
        <v>0</v>
      </c>
      <c r="AO271" s="466" t="str">
        <f t="shared" si="178"/>
        <v/>
      </c>
      <c r="AP271" s="57" t="str">
        <f t="shared" si="179"/>
        <v/>
      </c>
      <c r="AQ271" s="58">
        <f t="shared" si="180"/>
        <v>0</v>
      </c>
      <c r="AR271" s="90"/>
      <c r="AS271" s="131">
        <v>153</v>
      </c>
      <c r="AT271" s="2"/>
      <c r="AU271" s="389"/>
      <c r="AV271" s="389"/>
      <c r="AW271" s="13"/>
      <c r="AX271" s="4"/>
      <c r="AY271" s="16" t="s">
        <v>296</v>
      </c>
      <c r="AZ271" s="16" t="s">
        <v>476</v>
      </c>
      <c r="BA271" s="16"/>
      <c r="BB271" s="115"/>
      <c r="BC271" s="26" t="s">
        <v>17</v>
      </c>
      <c r="BD271" s="6"/>
      <c r="BE271" s="7"/>
      <c r="BF271" s="15"/>
      <c r="BG271" s="140" t="str">
        <f t="shared" si="181"/>
        <v>{"key_code":"m"},{"key_code":"e"}</v>
      </c>
      <c r="BH271" s="98"/>
      <c r="BI271" s="140" t="str">
        <f t="shared" si="182"/>
        <v>{"key_code":"m"},{"key_code":"e"}</v>
      </c>
      <c r="BJ271" s="370"/>
      <c r="BK271" s="371"/>
    </row>
    <row r="272" spans="1:63" ht="21">
      <c r="A272" s="328"/>
      <c r="B272" s="329"/>
      <c r="C272" s="338"/>
      <c r="D272" s="339"/>
      <c r="E272" s="334"/>
      <c r="F272" s="233" t="str">
        <f t="shared" si="148"/>
        <v/>
      </c>
      <c r="G272" s="101" t="str">
        <f t="shared" si="149"/>
        <v/>
      </c>
      <c r="H272" s="101" t="str">
        <f t="shared" si="150"/>
        <v/>
      </c>
      <c r="I272" s="101" t="str">
        <f t="shared" si="151"/>
        <v/>
      </c>
      <c r="J272" s="101" t="str">
        <f t="shared" si="152"/>
        <v/>
      </c>
      <c r="K272" s="101" t="str">
        <f t="shared" si="153"/>
        <v/>
      </c>
      <c r="L272" s="101" t="str">
        <f t="shared" si="154"/>
        <v/>
      </c>
      <c r="M272" s="101" t="str">
        <f t="shared" si="155"/>
        <v/>
      </c>
      <c r="N272" s="101" t="str">
        <f t="shared" si="156"/>
        <v/>
      </c>
      <c r="O272" s="101" t="str">
        <f t="shared" si="157"/>
        <v/>
      </c>
      <c r="P272" s="101" t="str">
        <f t="shared" si="158"/>
        <v/>
      </c>
      <c r="Q272" s="101" t="str">
        <f t="shared" si="159"/>
        <v/>
      </c>
      <c r="R272" s="101" t="str">
        <f t="shared" si="160"/>
        <v/>
      </c>
      <c r="S272" s="101" t="str">
        <f t="shared" si="161"/>
        <v>{"description":"Sp さ","conditions":[{"type":"variable_if","name":"LKS","value":1},{"type":"variable_unless","name":"USC","value":0},{"input_sources":[{"language":"ja"}],"type":"input_source_if"},{"input_sources":[{"input_mode_id":"Roman$"}],"type":"input_source_unless"}],"from":{"key_code":"u","modifiers":{"mandatory":["shift"],"optional":["caps_lock"]}},"to":[{"key_code":"s"},{"key_code":"a"},{"set_variable":{"name":"KC_U","value":1}},{"set_variable":{"name":"USC","value":2}},{"set_variable":{"name":"LKS","value":1}}],"to_after_key_up":[{"set_variable":{"name":"KC_U","value":0}},{"set_variable":{"name":"USC","value":0}}],"type":"basic"},{"conditions":[{"input_sources":[{"language":"ja"}],"type":"input_source_if"},{"input_sources":[{"input_mode_id":"Roman$"}],"type":"input_source_unless"}],"from":{"key_code":"u","modifiers":{"mandatory":["shift"],"optional":["caps_lock"]}},"to":[{"key_code":"s"},{"key_code":"a"},{"set_variable":{"name":"KC_U","value":1}},{"set_variable":{"name":"USC","value":1}},{"set_variable":{"name":"LKS","value":1}}],"to_after_key_up":[{"set_variable":{"name":"KC_U","value":0}},{"set_variable":{"name":"USC","value":0}}],"type":"basic"},</v>
      </c>
      <c r="T272" s="101" t="str">
        <f t="shared" si="162"/>
        <v/>
      </c>
      <c r="U272" s="329"/>
      <c r="V272" s="107" t="str">
        <f t="shared" si="163"/>
        <v/>
      </c>
      <c r="W272" s="101" t="str">
        <f t="shared" si="164"/>
        <v/>
      </c>
      <c r="X272" s="101" t="str">
        <f t="shared" si="165"/>
        <v/>
      </c>
      <c r="Y272" s="108" t="str">
        <f>IF(AND($AT272&lt;&gt;"",$AB272=1),_xlfn.CONCAT(Y$3,PROPER(_xlfn.XLOOKUP($AZ272,入力キー,入力コード)),IF(OR($BK272="",$BK272=$BI272),_xlfn.CONCAT(Y$4,IF($AZ272=_xlfn.XLOOKUP($AZ272,仮想キートップ,入力キー),Y$7,Y$10),_xlfn.XLOOKUP($AZ272,仮想キートップ,入力コード),Y$13,$BI272,Y$14,_xlfn.XLOOKUP($AZ272,仮想キートップ,キー位置),Y$15,_xlfn.XLOOKUP($AZ272,仮想キートップ,キー位置),Y$17,IF($AZ272=_xlfn.XLOOKUP($AZ272,仮想キートップ,入力キー),Y$12,Y$11),_xlfn.XLOOKUP($AZ272,仮想キートップ,入力コード),Y$13,$BI272,Y$14,_xlfn.XLOOKUP($AZ272,仮想キートップ,キー位置),Y$16,_xlfn.XLOOKUP($AZ272,仮想キートップ,キー位置),IF(COUNTA($AT272:$AT$352)&gt;1,Y$17,Y$18)),_xlfn.CONCAT(Y$4,Y$6,IF($AZ272=_xlfn.XLOOKUP($AZ272,仮想キートップ,入力キー),Y$7,Y$10),_xlfn.XLOOKUP($AZ272,仮想キートップ,入力コード),Y$13,$BI272,Y$14,_xlfn.XLOOKUP($AZ272,仮想キートップ,キー位置),Y$15,_xlfn.XLOOKUP($AZ272,仮想キートップ,キー位置),Y$17,IF($AZ272=_xlfn.XLOOKUP($AZ272,仮想キートップ,入力キー),Y$8,Y$9),_xlfn.XLOOKUP($AZ272,仮想キートップ,入力コード),Y$13,$BI272,Y$14,_xlfn.XLOOKUP($AZ272,仮想キートップ,キー位置),Y$16,_xlfn.XLOOKUP($AZ272,仮想キートップ,キー位置),Y$17,Y$5,IF($AZ272=_xlfn.XLOOKUP($AZ272,仮想キートップ,入力キー),Y$7,Y$10),_xlfn.XLOOKUP($AZ272,仮想キートップ,入力コード),Y$13,$BK272,Y$14,_xlfn.XLOOKUP($AZ272,仮想キートップ,キー位置),Y$15,_xlfn.XLOOKUP($AZ272,仮想キートップ,キー位置),Y$17,IF($AZ272=_xlfn.XLOOKUP($AZ272,仮想キートップ,入力キー),Y$12,Y$11),_xlfn.XLOOKUP($AZ272,仮想キートップ,入力コード),Y$13,$BK272,Y$14,_xlfn.XLOOKUP($AZ272,仮想キートップ,キー位置),Y$16,_xlfn.XLOOKUP($AZ272,仮想キートップ,キー位置),IF(COUNTA($AT272:$AT$352)&gt;1,Y$17,Y$18)))),"")</f>
        <v/>
      </c>
      <c r="Z272" s="325"/>
      <c r="AB272" s="28">
        <f t="shared" si="166"/>
        <v>1</v>
      </c>
      <c r="AC272" s="27" t="str">
        <f t="shared" si="167"/>
        <v>B</v>
      </c>
      <c r="AD272" s="27">
        <f t="shared" si="168"/>
        <v>0</v>
      </c>
      <c r="AE272" s="27">
        <f t="shared" si="169"/>
        <v>2</v>
      </c>
      <c r="AF272" s="34">
        <f t="shared" si="170"/>
        <v>524288</v>
      </c>
      <c r="AG272" s="203">
        <f t="shared" si="171"/>
        <v>1</v>
      </c>
      <c r="AH272" s="90"/>
      <c r="AI272" s="466" t="str">
        <f t="shared" si="172"/>
        <v/>
      </c>
      <c r="AJ272" s="57" t="str">
        <f t="shared" si="173"/>
        <v/>
      </c>
      <c r="AK272" s="58">
        <f t="shared" si="174"/>
        <v>0</v>
      </c>
      <c r="AL272" s="56" t="str">
        <f t="shared" si="175"/>
        <v/>
      </c>
      <c r="AM272" s="57" t="str">
        <f t="shared" si="176"/>
        <v/>
      </c>
      <c r="AN272" s="55">
        <f t="shared" si="177"/>
        <v>0</v>
      </c>
      <c r="AO272" s="466" t="str">
        <f t="shared" si="178"/>
        <v/>
      </c>
      <c r="AP272" s="57" t="str">
        <f t="shared" si="179"/>
        <v/>
      </c>
      <c r="AQ272" s="58">
        <f t="shared" si="180"/>
        <v>0</v>
      </c>
      <c r="AR272" s="90"/>
      <c r="AS272" s="131">
        <v>154</v>
      </c>
      <c r="AT272" s="59"/>
      <c r="AU272" s="390"/>
      <c r="AV272" s="390"/>
      <c r="AW272" s="61"/>
      <c r="AX272" s="60"/>
      <c r="AY272" s="73" t="s">
        <v>296</v>
      </c>
      <c r="AZ272" s="73" t="s">
        <v>18</v>
      </c>
      <c r="BA272" s="73"/>
      <c r="BB272" s="116"/>
      <c r="BC272" s="62" t="s">
        <v>18</v>
      </c>
      <c r="BD272" s="63"/>
      <c r="BE272" s="64"/>
      <c r="BF272" s="65"/>
      <c r="BG272" s="311" t="str">
        <f t="shared" si="181"/>
        <v>{"key_code":"s"},{"key_code":"a"}</v>
      </c>
      <c r="BH272" s="98"/>
      <c r="BI272" s="140" t="str">
        <f t="shared" si="182"/>
        <v>{"key_code":"s"},{"key_code":"a"}</v>
      </c>
      <c r="BJ272" s="370"/>
      <c r="BK272" s="371"/>
    </row>
    <row r="273" spans="1:63" ht="21">
      <c r="A273" s="328"/>
      <c r="B273" s="329"/>
      <c r="C273" s="338"/>
      <c r="D273" s="339"/>
      <c r="E273" s="334"/>
      <c r="F273" s="233" t="str">
        <f t="shared" si="148"/>
        <v/>
      </c>
      <c r="G273" s="101" t="str">
        <f t="shared" si="149"/>
        <v/>
      </c>
      <c r="H273" s="101" t="str">
        <f t="shared" si="150"/>
        <v/>
      </c>
      <c r="I273" s="101" t="str">
        <f t="shared" si="151"/>
        <v/>
      </c>
      <c r="J273" s="101" t="str">
        <f t="shared" si="152"/>
        <v/>
      </c>
      <c r="K273" s="101" t="str">
        <f t="shared" si="153"/>
        <v/>
      </c>
      <c r="L273" s="101" t="str">
        <f t="shared" si="154"/>
        <v/>
      </c>
      <c r="M273" s="101" t="str">
        <f t="shared" si="155"/>
        <v/>
      </c>
      <c r="N273" s="101" t="str">
        <f t="shared" si="156"/>
        <v/>
      </c>
      <c r="O273" s="101" t="str">
        <f t="shared" si="157"/>
        <v/>
      </c>
      <c r="P273" s="101" t="str">
        <f t="shared" si="158"/>
        <v/>
      </c>
      <c r="Q273" s="101" t="str">
        <f t="shared" si="159"/>
        <v/>
      </c>
      <c r="R273" s="101" t="str">
        <f t="shared" si="160"/>
        <v/>
      </c>
      <c r="S273" s="101" t="str">
        <f t="shared" si="161"/>
        <v>{"description":"Sp よ","conditions":[{"type":"variable_if","name":"LKS","value":1},{"type":"variable_unless","name":"USC","value":0},{"input_sources":[{"language":"ja"}],"type":"input_source_if"},{"input_sources":[{"input_mode_id":"Roman$"}],"type":"input_source_unless"}],"from":{"key_code":"i","modifiers":{"mandatory":["shift"],"optional":["caps_lock"]}},"to":[{"key_code":"y"},{"key_code":"o"},{"set_variable":{"name":"KC_I","value":1}},{"set_variable":{"name":"USC","value":2}},{"set_variable":{"name":"LKS","value":1}}],"to_after_key_up":[{"set_variable":{"name":"KC_I","value":0}},{"set_variable":{"name":"USC","value":0}}],"type":"basic"},{"conditions":[{"input_sources":[{"language":"ja"}],"type":"input_source_if"},{"input_sources":[{"input_mode_id":"Roman$"}],"type":"input_source_unless"}],"from":{"key_code":"i","modifiers":{"mandatory":["shift"],"optional":["caps_lock"]}},"to":[{"key_code":"y"},{"key_code":"o"},{"set_variable":{"name":"KC_I","value":1}},{"set_variable":{"name":"USC","value":1}},{"set_variable":{"name":"LKS","value":1}}],"to_after_key_up":[{"set_variable":{"name":"KC_I","value":0}},{"set_variable":{"name":"USC","value":0}}],"type":"basic"},</v>
      </c>
      <c r="T273" s="101" t="str">
        <f t="shared" si="162"/>
        <v/>
      </c>
      <c r="U273" s="329"/>
      <c r="V273" s="107" t="str">
        <f t="shared" si="163"/>
        <v/>
      </c>
      <c r="W273" s="101" t="str">
        <f t="shared" si="164"/>
        <v/>
      </c>
      <c r="X273" s="101" t="str">
        <f t="shared" si="165"/>
        <v/>
      </c>
      <c r="Y273" s="108" t="str">
        <f>IF(AND($AT273&lt;&gt;"",$AB273=1),_xlfn.CONCAT(Y$3,PROPER(_xlfn.XLOOKUP($AZ273,入力キー,入力コード)),IF(OR($BK273="",$BK273=$BI273),_xlfn.CONCAT(Y$4,IF($AZ273=_xlfn.XLOOKUP($AZ273,仮想キートップ,入力キー),Y$7,Y$10),_xlfn.XLOOKUP($AZ273,仮想キートップ,入力コード),Y$13,$BI273,Y$14,_xlfn.XLOOKUP($AZ273,仮想キートップ,キー位置),Y$15,_xlfn.XLOOKUP($AZ273,仮想キートップ,キー位置),Y$17,IF($AZ273=_xlfn.XLOOKUP($AZ273,仮想キートップ,入力キー),Y$12,Y$11),_xlfn.XLOOKUP($AZ273,仮想キートップ,入力コード),Y$13,$BI273,Y$14,_xlfn.XLOOKUP($AZ273,仮想キートップ,キー位置),Y$16,_xlfn.XLOOKUP($AZ273,仮想キートップ,キー位置),IF(COUNTA($AT273:$AT$352)&gt;1,Y$17,Y$18)),_xlfn.CONCAT(Y$4,Y$6,IF($AZ273=_xlfn.XLOOKUP($AZ273,仮想キートップ,入力キー),Y$7,Y$10),_xlfn.XLOOKUP($AZ273,仮想キートップ,入力コード),Y$13,$BI273,Y$14,_xlfn.XLOOKUP($AZ273,仮想キートップ,キー位置),Y$15,_xlfn.XLOOKUP($AZ273,仮想キートップ,キー位置),Y$17,IF($AZ273=_xlfn.XLOOKUP($AZ273,仮想キートップ,入力キー),Y$8,Y$9),_xlfn.XLOOKUP($AZ273,仮想キートップ,入力コード),Y$13,$BI273,Y$14,_xlfn.XLOOKUP($AZ273,仮想キートップ,キー位置),Y$16,_xlfn.XLOOKUP($AZ273,仮想キートップ,キー位置),Y$17,Y$5,IF($AZ273=_xlfn.XLOOKUP($AZ273,仮想キートップ,入力キー),Y$7,Y$10),_xlfn.XLOOKUP($AZ273,仮想キートップ,入力コード),Y$13,$BK273,Y$14,_xlfn.XLOOKUP($AZ273,仮想キートップ,キー位置),Y$15,_xlfn.XLOOKUP($AZ273,仮想キートップ,キー位置),Y$17,IF($AZ273=_xlfn.XLOOKUP($AZ273,仮想キートップ,入力キー),Y$12,Y$11),_xlfn.XLOOKUP($AZ273,仮想キートップ,入力コード),Y$13,$BK273,Y$14,_xlfn.XLOOKUP($AZ273,仮想キートップ,キー位置),Y$16,_xlfn.XLOOKUP($AZ273,仮想キートップ,キー位置),IF(COUNTA($AT273:$AT$352)&gt;1,Y$17,Y$18)))),"")</f>
        <v/>
      </c>
      <c r="Z273" s="325"/>
      <c r="AB273" s="28">
        <f t="shared" si="166"/>
        <v>1</v>
      </c>
      <c r="AC273" s="27" t="str">
        <f t="shared" si="167"/>
        <v>B</v>
      </c>
      <c r="AD273" s="27">
        <f t="shared" si="168"/>
        <v>0</v>
      </c>
      <c r="AE273" s="27">
        <f t="shared" si="169"/>
        <v>2</v>
      </c>
      <c r="AF273" s="34">
        <f t="shared" si="170"/>
        <v>1048576</v>
      </c>
      <c r="AG273" s="203">
        <f t="shared" si="171"/>
        <v>1</v>
      </c>
      <c r="AH273" s="90"/>
      <c r="AI273" s="466" t="str">
        <f t="shared" si="172"/>
        <v/>
      </c>
      <c r="AJ273" s="57" t="str">
        <f t="shared" si="173"/>
        <v/>
      </c>
      <c r="AK273" s="58">
        <f t="shared" si="174"/>
        <v>0</v>
      </c>
      <c r="AL273" s="56" t="str">
        <f t="shared" si="175"/>
        <v/>
      </c>
      <c r="AM273" s="57" t="str">
        <f t="shared" si="176"/>
        <v/>
      </c>
      <c r="AN273" s="55">
        <f t="shared" si="177"/>
        <v>0</v>
      </c>
      <c r="AO273" s="466" t="str">
        <f t="shared" si="178"/>
        <v/>
      </c>
      <c r="AP273" s="57" t="str">
        <f t="shared" si="179"/>
        <v/>
      </c>
      <c r="AQ273" s="58">
        <f t="shared" si="180"/>
        <v>0</v>
      </c>
      <c r="AR273" s="90"/>
      <c r="AS273" s="131">
        <v>155</v>
      </c>
      <c r="AT273" s="59"/>
      <c r="AU273" s="390"/>
      <c r="AV273" s="390"/>
      <c r="AW273" s="61"/>
      <c r="AX273" s="60"/>
      <c r="AY273" s="73" t="s">
        <v>296</v>
      </c>
      <c r="AZ273" s="73" t="s">
        <v>19</v>
      </c>
      <c r="BA273" s="73"/>
      <c r="BB273" s="116"/>
      <c r="BC273" s="62" t="s">
        <v>19</v>
      </c>
      <c r="BD273" s="63"/>
      <c r="BE273" s="64"/>
      <c r="BF273" s="65"/>
      <c r="BG273" s="311" t="str">
        <f t="shared" si="181"/>
        <v>{"key_code":"y"},{"key_code":"o"}</v>
      </c>
      <c r="BH273" s="98"/>
      <c r="BI273" s="140" t="str">
        <f t="shared" si="182"/>
        <v>{"key_code":"y"},{"key_code":"o"}</v>
      </c>
      <c r="BJ273" s="370"/>
      <c r="BK273" s="371"/>
    </row>
    <row r="274" spans="1:63" ht="21">
      <c r="A274" s="328"/>
      <c r="B274" s="329"/>
      <c r="C274" s="338"/>
      <c r="D274" s="339"/>
      <c r="E274" s="334"/>
      <c r="F274" s="233" t="str">
        <f t="shared" si="148"/>
        <v/>
      </c>
      <c r="G274" s="101" t="str">
        <f t="shared" si="149"/>
        <v/>
      </c>
      <c r="H274" s="101" t="str">
        <f t="shared" si="150"/>
        <v/>
      </c>
      <c r="I274" s="101" t="str">
        <f t="shared" si="151"/>
        <v/>
      </c>
      <c r="J274" s="101" t="str">
        <f t="shared" si="152"/>
        <v/>
      </c>
      <c r="K274" s="101" t="str">
        <f t="shared" si="153"/>
        <v/>
      </c>
      <c r="L274" s="101" t="str">
        <f t="shared" si="154"/>
        <v/>
      </c>
      <c r="M274" s="101" t="str">
        <f t="shared" si="155"/>
        <v/>
      </c>
      <c r="N274" s="101" t="str">
        <f t="shared" si="156"/>
        <v/>
      </c>
      <c r="O274" s="101" t="str">
        <f t="shared" si="157"/>
        <v/>
      </c>
      <c r="P274" s="101" t="str">
        <f t="shared" si="158"/>
        <v/>
      </c>
      <c r="Q274" s="101" t="str">
        <f t="shared" si="159"/>
        <v/>
      </c>
      <c r="R274" s="101" t="str">
        <f t="shared" si="160"/>
        <v/>
      </c>
      <c r="S274" s="101" t="str">
        <f t="shared" si="161"/>
        <v>{"description":"Sp え","conditions":[{"type":"variable_if","name":"LKS","value":1},{"type":"variable_unless","name":"USC","value":0},{"input_sources":[{"language":"ja"}],"type":"input_source_if"},{"input_sources":[{"input_mode_id":"Roman$"}],"type":"input_source_unless"}],"from":{"key_code":"o","modifiers":{"mandatory":["shift"],"optional":["caps_lock"]}},"to":[{"key_code":"e"},{"set_variable":{"name":"KC_O","value":1}},{"set_variable":{"name":"USC","value":2}},{"set_variable":{"name":"LKS","value":1}}],"to_after_key_up":[{"set_variable":{"name":"KC_O","value":0}},{"set_variable":{"name":"USC","value":0}}],"type":"basic"},{"conditions":[{"input_sources":[{"language":"ja"}],"type":"input_source_if"},{"input_sources":[{"input_mode_id":"Roman$"}],"type":"input_source_unless"}],"from":{"key_code":"o","modifiers":{"mandatory":["shift"],"optional":["caps_lock"]}},"to":[{"key_code":"e"},{"set_variable":{"name":"KC_O","value":1}},{"set_variable":{"name":"USC","value":1}},{"set_variable":{"name":"LKS","value":1}}],"to_after_key_up":[{"set_variable":{"name":"KC_O","value":0}},{"set_variable":{"name":"USC","value":0}}],"type":"basic"},</v>
      </c>
      <c r="T274" s="101" t="str">
        <f t="shared" si="162"/>
        <v/>
      </c>
      <c r="U274" s="329"/>
      <c r="V274" s="107" t="str">
        <f t="shared" si="163"/>
        <v/>
      </c>
      <c r="W274" s="101" t="str">
        <f t="shared" si="164"/>
        <v/>
      </c>
      <c r="X274" s="101" t="str">
        <f t="shared" si="165"/>
        <v/>
      </c>
      <c r="Y274" s="108" t="str">
        <f>IF(AND($AT274&lt;&gt;"",$AB274=1),_xlfn.CONCAT(Y$3,PROPER(_xlfn.XLOOKUP($AZ274,入力キー,入力コード)),IF(OR($BK274="",$BK274=$BI274),_xlfn.CONCAT(Y$4,IF($AZ274=_xlfn.XLOOKUP($AZ274,仮想キートップ,入力キー),Y$7,Y$10),_xlfn.XLOOKUP($AZ274,仮想キートップ,入力コード),Y$13,$BI274,Y$14,_xlfn.XLOOKUP($AZ274,仮想キートップ,キー位置),Y$15,_xlfn.XLOOKUP($AZ274,仮想キートップ,キー位置),Y$17,IF($AZ274=_xlfn.XLOOKUP($AZ274,仮想キートップ,入力キー),Y$12,Y$11),_xlfn.XLOOKUP($AZ274,仮想キートップ,入力コード),Y$13,$BI274,Y$14,_xlfn.XLOOKUP($AZ274,仮想キートップ,キー位置),Y$16,_xlfn.XLOOKUP($AZ274,仮想キートップ,キー位置),IF(COUNTA($AT274:$AT$352)&gt;1,Y$17,Y$18)),_xlfn.CONCAT(Y$4,Y$6,IF($AZ274=_xlfn.XLOOKUP($AZ274,仮想キートップ,入力キー),Y$7,Y$10),_xlfn.XLOOKUP($AZ274,仮想キートップ,入力コード),Y$13,$BI274,Y$14,_xlfn.XLOOKUP($AZ274,仮想キートップ,キー位置),Y$15,_xlfn.XLOOKUP($AZ274,仮想キートップ,キー位置),Y$17,IF($AZ274=_xlfn.XLOOKUP($AZ274,仮想キートップ,入力キー),Y$8,Y$9),_xlfn.XLOOKUP($AZ274,仮想キートップ,入力コード),Y$13,$BI274,Y$14,_xlfn.XLOOKUP($AZ274,仮想キートップ,キー位置),Y$16,_xlfn.XLOOKUP($AZ274,仮想キートップ,キー位置),Y$17,Y$5,IF($AZ274=_xlfn.XLOOKUP($AZ274,仮想キートップ,入力キー),Y$7,Y$10),_xlfn.XLOOKUP($AZ274,仮想キートップ,入力コード),Y$13,$BK274,Y$14,_xlfn.XLOOKUP($AZ274,仮想キートップ,キー位置),Y$15,_xlfn.XLOOKUP($AZ274,仮想キートップ,キー位置),Y$17,IF($AZ274=_xlfn.XLOOKUP($AZ274,仮想キートップ,入力キー),Y$12,Y$11),_xlfn.XLOOKUP($AZ274,仮想キートップ,入力コード),Y$13,$BK274,Y$14,_xlfn.XLOOKUP($AZ274,仮想キートップ,キー位置),Y$16,_xlfn.XLOOKUP($AZ274,仮想キートップ,キー位置),IF(COUNTA($AT274:$AT$352)&gt;1,Y$17,Y$18)))),"")</f>
        <v/>
      </c>
      <c r="Z274" s="325"/>
      <c r="AB274" s="28">
        <f t="shared" si="166"/>
        <v>1</v>
      </c>
      <c r="AC274" s="27" t="str">
        <f t="shared" si="167"/>
        <v>B</v>
      </c>
      <c r="AD274" s="27">
        <f t="shared" si="168"/>
        <v>0</v>
      </c>
      <c r="AE274" s="27">
        <f t="shared" si="169"/>
        <v>2</v>
      </c>
      <c r="AF274" s="34">
        <f t="shared" si="170"/>
        <v>2097152</v>
      </c>
      <c r="AG274" s="203">
        <f t="shared" si="171"/>
        <v>1</v>
      </c>
      <c r="AH274" s="90"/>
      <c r="AI274" s="466" t="str">
        <f t="shared" si="172"/>
        <v/>
      </c>
      <c r="AJ274" s="57" t="str">
        <f t="shared" si="173"/>
        <v/>
      </c>
      <c r="AK274" s="58">
        <f t="shared" si="174"/>
        <v>0</v>
      </c>
      <c r="AL274" s="56" t="str">
        <f t="shared" si="175"/>
        <v/>
      </c>
      <c r="AM274" s="57" t="str">
        <f t="shared" si="176"/>
        <v/>
      </c>
      <c r="AN274" s="55">
        <f t="shared" si="177"/>
        <v>0</v>
      </c>
      <c r="AO274" s="466" t="str">
        <f t="shared" si="178"/>
        <v/>
      </c>
      <c r="AP274" s="57" t="str">
        <f t="shared" si="179"/>
        <v/>
      </c>
      <c r="AQ274" s="58">
        <f t="shared" si="180"/>
        <v>0</v>
      </c>
      <c r="AR274" s="90"/>
      <c r="AS274" s="131">
        <v>156</v>
      </c>
      <c r="AT274" s="59"/>
      <c r="AU274" s="390"/>
      <c r="AV274" s="390"/>
      <c r="AW274" s="61"/>
      <c r="AX274" s="60"/>
      <c r="AY274" s="73" t="s">
        <v>296</v>
      </c>
      <c r="AZ274" s="73" t="s">
        <v>20</v>
      </c>
      <c r="BA274" s="73"/>
      <c r="BB274" s="116"/>
      <c r="BC274" s="62" t="s">
        <v>20</v>
      </c>
      <c r="BD274" s="63"/>
      <c r="BE274" s="64"/>
      <c r="BF274" s="65"/>
      <c r="BG274" s="311" t="str">
        <f t="shared" si="181"/>
        <v>{"key_code":"e"}</v>
      </c>
      <c r="BH274" s="98"/>
      <c r="BI274" s="140" t="str">
        <f t="shared" si="182"/>
        <v>{"key_code":"e"}</v>
      </c>
      <c r="BJ274" s="370"/>
      <c r="BK274" s="371"/>
    </row>
    <row r="275" spans="1:63" ht="21">
      <c r="A275" s="328"/>
      <c r="B275" s="329"/>
      <c r="C275" s="338"/>
      <c r="D275" s="339"/>
      <c r="E275" s="334"/>
      <c r="F275" s="233" t="str">
        <f t="shared" si="148"/>
        <v/>
      </c>
      <c r="G275" s="101" t="str">
        <f t="shared" si="149"/>
        <v/>
      </c>
      <c r="H275" s="101" t="str">
        <f t="shared" si="150"/>
        <v/>
      </c>
      <c r="I275" s="101" t="str">
        <f t="shared" si="151"/>
        <v/>
      </c>
      <c r="J275" s="101" t="str">
        <f t="shared" si="152"/>
        <v/>
      </c>
      <c r="K275" s="101" t="str">
        <f t="shared" si="153"/>
        <v/>
      </c>
      <c r="L275" s="101" t="str">
        <f t="shared" si="154"/>
        <v/>
      </c>
      <c r="M275" s="101" t="str">
        <f t="shared" si="155"/>
        <v/>
      </c>
      <c r="N275" s="101" t="str">
        <f t="shared" si="156"/>
        <v/>
      </c>
      <c r="O275" s="101" t="str">
        <f t="shared" si="157"/>
        <v/>
      </c>
      <c r="P275" s="101" t="str">
        <f t="shared" si="158"/>
        <v/>
      </c>
      <c r="Q275" s="101" t="str">
        <f t="shared" si="159"/>
        <v/>
      </c>
      <c r="R275" s="101" t="str">
        <f t="shared" si="160"/>
        <v/>
      </c>
      <c r="S275" s="101" t="str">
        <f t="shared" si="161"/>
        <v>{"description":"Sp ゆ","conditions":[{"type":"variable_if","name":"LKS","value":1},{"type":"variable_unless","name":"USC","value":0},{"input_sources":[{"language":"ja"}],"type":"input_source_if"},{"input_sources":[{"input_mode_id":"Roman$"}],"type":"input_source_unless"}],"from":{"key_code":"p","modifiers":{"mandatory":["shift"],"optional":["caps_lock"]}},"to":[{"key_code":"y"},{"key_code":"u"},{"set_variable":{"name":"KC_P","value":1}},{"set_variable":{"name":"USC","value":2}},{"set_variable":{"name":"LKS","value":1}}],"to_after_key_up":[{"set_variable":{"name":"KC_P","value":0}},{"set_variable":{"name":"USC","value":0}}],"type":"basic"},{"conditions":[{"input_sources":[{"language":"ja"}],"type":"input_source_if"},{"input_sources":[{"input_mode_id":"Roman$"}],"type":"input_source_unless"}],"from":{"key_code":"p","modifiers":{"mandatory":["shift"],"optional":["caps_lock"]}},"to":[{"key_code":"y"},{"key_code":"u"},{"set_variable":{"name":"KC_P","value":1}},{"set_variable":{"name":"USC","value":1}},{"set_variable":{"name":"LKS","value":1}}],"to_after_key_up":[{"set_variable":{"name":"KC_P","value":0}},{"set_variable":{"name":"USC","value":0}}],"type":"basic"},</v>
      </c>
      <c r="T275" s="101" t="str">
        <f t="shared" si="162"/>
        <v/>
      </c>
      <c r="U275" s="329"/>
      <c r="V275" s="107" t="str">
        <f t="shared" si="163"/>
        <v/>
      </c>
      <c r="W275" s="101" t="str">
        <f t="shared" si="164"/>
        <v/>
      </c>
      <c r="X275" s="101" t="str">
        <f t="shared" si="165"/>
        <v/>
      </c>
      <c r="Y275" s="108" t="str">
        <f>IF(AND($AT275&lt;&gt;"",$AB275=1),_xlfn.CONCAT(Y$3,PROPER(_xlfn.XLOOKUP($AZ275,入力キー,入力コード)),IF(OR($BK275="",$BK275=$BI275),_xlfn.CONCAT(Y$4,IF($AZ275=_xlfn.XLOOKUP($AZ275,仮想キートップ,入力キー),Y$7,Y$10),_xlfn.XLOOKUP($AZ275,仮想キートップ,入力コード),Y$13,$BI275,Y$14,_xlfn.XLOOKUP($AZ275,仮想キートップ,キー位置),Y$15,_xlfn.XLOOKUP($AZ275,仮想キートップ,キー位置),Y$17,IF($AZ275=_xlfn.XLOOKUP($AZ275,仮想キートップ,入力キー),Y$12,Y$11),_xlfn.XLOOKUP($AZ275,仮想キートップ,入力コード),Y$13,$BI275,Y$14,_xlfn.XLOOKUP($AZ275,仮想キートップ,キー位置),Y$16,_xlfn.XLOOKUP($AZ275,仮想キートップ,キー位置),IF(COUNTA($AT275:$AT$352)&gt;1,Y$17,Y$18)),_xlfn.CONCAT(Y$4,Y$6,IF($AZ275=_xlfn.XLOOKUP($AZ275,仮想キートップ,入力キー),Y$7,Y$10),_xlfn.XLOOKUP($AZ275,仮想キートップ,入力コード),Y$13,$BI275,Y$14,_xlfn.XLOOKUP($AZ275,仮想キートップ,キー位置),Y$15,_xlfn.XLOOKUP($AZ275,仮想キートップ,キー位置),Y$17,IF($AZ275=_xlfn.XLOOKUP($AZ275,仮想キートップ,入力キー),Y$8,Y$9),_xlfn.XLOOKUP($AZ275,仮想キートップ,入力コード),Y$13,$BI275,Y$14,_xlfn.XLOOKUP($AZ275,仮想キートップ,キー位置),Y$16,_xlfn.XLOOKUP($AZ275,仮想キートップ,キー位置),Y$17,Y$5,IF($AZ275=_xlfn.XLOOKUP($AZ275,仮想キートップ,入力キー),Y$7,Y$10),_xlfn.XLOOKUP($AZ275,仮想キートップ,入力コード),Y$13,$BK275,Y$14,_xlfn.XLOOKUP($AZ275,仮想キートップ,キー位置),Y$15,_xlfn.XLOOKUP($AZ275,仮想キートップ,キー位置),Y$17,IF($AZ275=_xlfn.XLOOKUP($AZ275,仮想キートップ,入力キー),Y$12,Y$11),_xlfn.XLOOKUP($AZ275,仮想キートップ,入力コード),Y$13,$BK275,Y$14,_xlfn.XLOOKUP($AZ275,仮想キートップ,キー位置),Y$16,_xlfn.XLOOKUP($AZ275,仮想キートップ,キー位置),IF(COUNTA($AT275:$AT$352)&gt;1,Y$17,Y$18)))),"")</f>
        <v/>
      </c>
      <c r="Z275" s="325"/>
      <c r="AB275" s="28">
        <f t="shared" si="166"/>
        <v>1</v>
      </c>
      <c r="AC275" s="27" t="str">
        <f t="shared" si="167"/>
        <v>B</v>
      </c>
      <c r="AD275" s="27">
        <f t="shared" si="168"/>
        <v>0</v>
      </c>
      <c r="AE275" s="27">
        <f t="shared" si="169"/>
        <v>2</v>
      </c>
      <c r="AF275" s="34">
        <f t="shared" si="170"/>
        <v>4194304</v>
      </c>
      <c r="AG275" s="203">
        <f t="shared" si="171"/>
        <v>1</v>
      </c>
      <c r="AH275" s="90"/>
      <c r="AI275" s="466" t="str">
        <f t="shared" si="172"/>
        <v/>
      </c>
      <c r="AJ275" s="57" t="str">
        <f t="shared" si="173"/>
        <v/>
      </c>
      <c r="AK275" s="58">
        <f t="shared" si="174"/>
        <v>0</v>
      </c>
      <c r="AL275" s="56" t="str">
        <f t="shared" si="175"/>
        <v/>
      </c>
      <c r="AM275" s="57" t="str">
        <f t="shared" si="176"/>
        <v/>
      </c>
      <c r="AN275" s="55">
        <f t="shared" si="177"/>
        <v>0</v>
      </c>
      <c r="AO275" s="466" t="str">
        <f t="shared" si="178"/>
        <v/>
      </c>
      <c r="AP275" s="57" t="str">
        <f t="shared" si="179"/>
        <v/>
      </c>
      <c r="AQ275" s="58">
        <f t="shared" si="180"/>
        <v>0</v>
      </c>
      <c r="AR275" s="90"/>
      <c r="AS275" s="131">
        <v>157</v>
      </c>
      <c r="AT275" s="59"/>
      <c r="AU275" s="390"/>
      <c r="AV275" s="390"/>
      <c r="AW275" s="61"/>
      <c r="AX275" s="60"/>
      <c r="AY275" s="73" t="s">
        <v>296</v>
      </c>
      <c r="AZ275" s="73" t="s">
        <v>21</v>
      </c>
      <c r="BA275" s="73"/>
      <c r="BB275" s="116"/>
      <c r="BC275" s="62" t="s">
        <v>21</v>
      </c>
      <c r="BD275" s="63"/>
      <c r="BE275" s="64"/>
      <c r="BF275" s="65"/>
      <c r="BG275" s="311" t="str">
        <f t="shared" si="181"/>
        <v>{"key_code":"y"},{"key_code":"u"}</v>
      </c>
      <c r="BH275" s="98"/>
      <c r="BI275" s="140" t="str">
        <f t="shared" si="182"/>
        <v>{"key_code":"y"},{"key_code":"u"}</v>
      </c>
      <c r="BJ275" s="370"/>
      <c r="BK275" s="371"/>
    </row>
    <row r="276" spans="1:63" ht="21">
      <c r="A276" s="328"/>
      <c r="B276" s="329"/>
      <c r="C276" s="338"/>
      <c r="D276" s="339"/>
      <c r="E276" s="334"/>
      <c r="F276" s="233" t="str">
        <f t="shared" si="148"/>
        <v/>
      </c>
      <c r="G276" s="101" t="str">
        <f t="shared" si="149"/>
        <v/>
      </c>
      <c r="H276" s="101" t="str">
        <f t="shared" si="150"/>
        <v/>
      </c>
      <c r="I276" s="101" t="str">
        <f t="shared" si="151"/>
        <v/>
      </c>
      <c r="J276" s="101" t="str">
        <f t="shared" si="152"/>
        <v/>
      </c>
      <c r="K276" s="101" t="str">
        <f t="shared" si="153"/>
        <v/>
      </c>
      <c r="L276" s="101" t="str">
        <f t="shared" si="154"/>
        <v/>
      </c>
      <c r="M276" s="101" t="str">
        <f t="shared" si="155"/>
        <v/>
      </c>
      <c r="N276" s="101" t="str">
        <f t="shared" si="156"/>
        <v/>
      </c>
      <c r="O276" s="101" t="str">
        <f t="shared" si="157"/>
        <v/>
      </c>
      <c r="P276" s="101" t="str">
        <f t="shared" si="158"/>
        <v/>
      </c>
      <c r="Q276" s="101" t="str">
        <f t="shared" si="159"/>
        <v/>
      </c>
      <c r="R276" s="101" t="str">
        <f t="shared" si="160"/>
        <v/>
      </c>
      <c r="S276" s="101" t="str">
        <f t="shared" si="161"/>
        <v>{"description":"Sp せ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a","modifiers":{"mandatory":["shift"],"optional":["caps_lock"]}},"to":[{"key_code":"s"},{"key_code":"e"},{"set_variable":{"name":"KC_A","value":1}},{"set_variable":{"name":"USC","value":2}},{"set_variable":{"name":"LKS","value":1}}],"to_after_key_up":[{"set_variable":{"name":"KC_A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a","modifiers":{"mandatory":["shift"],"optional":["caps_lock"]}},"to":[{"key_code":"s"},{"key_code":"e"},{"set_variable":{"name":"KC_A","value":1}},{"set_variable":{"name":"USC","value":1}},{"set_variable":{"name":"LKS","value":1}}],"to_after_key_up":[{"set_variable":{"name":"KC_A","value":0}},{"set_variable":{"name":"USC","value":0}}],"type":"basic"},</v>
      </c>
      <c r="T276" s="101" t="str">
        <f t="shared" si="162"/>
        <v/>
      </c>
      <c r="U276" s="329"/>
      <c r="V276" s="107" t="str">
        <f t="shared" si="163"/>
        <v/>
      </c>
      <c r="W276" s="101" t="str">
        <f t="shared" si="164"/>
        <v/>
      </c>
      <c r="X276" s="101" t="str">
        <f t="shared" si="165"/>
        <v/>
      </c>
      <c r="Y276" s="108" t="str">
        <f>IF(AND($AT276&lt;&gt;"",$AB276=1),_xlfn.CONCAT(Y$3,PROPER(_xlfn.XLOOKUP($AZ276,入力キー,入力コード)),IF(OR($BK276="",$BK276=$BI276),_xlfn.CONCAT(Y$4,IF($AZ276=_xlfn.XLOOKUP($AZ276,仮想キートップ,入力キー),Y$7,Y$10),_xlfn.XLOOKUP($AZ276,仮想キートップ,入力コード),Y$13,$BI276,Y$14,_xlfn.XLOOKUP($AZ276,仮想キートップ,キー位置),Y$15,_xlfn.XLOOKUP($AZ276,仮想キートップ,キー位置),Y$17,IF($AZ276=_xlfn.XLOOKUP($AZ276,仮想キートップ,入力キー),Y$12,Y$11),_xlfn.XLOOKUP($AZ276,仮想キートップ,入力コード),Y$13,$BI276,Y$14,_xlfn.XLOOKUP($AZ276,仮想キートップ,キー位置),Y$16,_xlfn.XLOOKUP($AZ276,仮想キートップ,キー位置),IF(COUNTA($AT276:$AT$352)&gt;1,Y$17,Y$18)),_xlfn.CONCAT(Y$4,Y$6,IF($AZ276=_xlfn.XLOOKUP($AZ276,仮想キートップ,入力キー),Y$7,Y$10),_xlfn.XLOOKUP($AZ276,仮想キートップ,入力コード),Y$13,$BI276,Y$14,_xlfn.XLOOKUP($AZ276,仮想キートップ,キー位置),Y$15,_xlfn.XLOOKUP($AZ276,仮想キートップ,キー位置),Y$17,IF($AZ276=_xlfn.XLOOKUP($AZ276,仮想キートップ,入力キー),Y$8,Y$9),_xlfn.XLOOKUP($AZ276,仮想キートップ,入力コード),Y$13,$BI276,Y$14,_xlfn.XLOOKUP($AZ276,仮想キートップ,キー位置),Y$16,_xlfn.XLOOKUP($AZ276,仮想キートップ,キー位置),Y$17,Y$5,IF($AZ276=_xlfn.XLOOKUP($AZ276,仮想キートップ,入力キー),Y$7,Y$10),_xlfn.XLOOKUP($AZ276,仮想キートップ,入力コード),Y$13,$BK276,Y$14,_xlfn.XLOOKUP($AZ276,仮想キートップ,キー位置),Y$15,_xlfn.XLOOKUP($AZ276,仮想キートップ,キー位置),Y$17,IF($AZ276=_xlfn.XLOOKUP($AZ276,仮想キートップ,入力キー),Y$12,Y$11),_xlfn.XLOOKUP($AZ276,仮想キートップ,入力コード),Y$13,$BK276,Y$14,_xlfn.XLOOKUP($AZ276,仮想キートップ,キー位置),Y$16,_xlfn.XLOOKUP($AZ276,仮想キートップ,キー位置),IF(COUNTA($AT276:$AT$352)&gt;1,Y$17,Y$18)))),"")</f>
        <v/>
      </c>
      <c r="Z276" s="325"/>
      <c r="AB276" s="28">
        <f t="shared" si="166"/>
        <v>1</v>
      </c>
      <c r="AC276" s="27" t="str">
        <f t="shared" si="167"/>
        <v>B</v>
      </c>
      <c r="AD276" s="27">
        <f t="shared" si="168"/>
        <v>0</v>
      </c>
      <c r="AE276" s="27">
        <f t="shared" si="169"/>
        <v>2</v>
      </c>
      <c r="AF276" s="34">
        <f t="shared" si="170"/>
        <v>33554432</v>
      </c>
      <c r="AG276" s="203">
        <f t="shared" si="171"/>
        <v>1</v>
      </c>
      <c r="AH276" s="90"/>
      <c r="AI276" s="466" t="str">
        <f t="shared" si="172"/>
        <v/>
      </c>
      <c r="AJ276" s="57" t="str">
        <f t="shared" si="173"/>
        <v/>
      </c>
      <c r="AK276" s="58">
        <f t="shared" si="174"/>
        <v>0</v>
      </c>
      <c r="AL276" s="56" t="str">
        <f t="shared" si="175"/>
        <v/>
      </c>
      <c r="AM276" s="57" t="str">
        <f t="shared" si="176"/>
        <v/>
      </c>
      <c r="AN276" s="55">
        <f t="shared" si="177"/>
        <v>0</v>
      </c>
      <c r="AO276" s="466" t="str">
        <f t="shared" si="178"/>
        <v/>
      </c>
      <c r="AP276" s="57" t="str">
        <f t="shared" si="179"/>
        <v/>
      </c>
      <c r="AQ276" s="58">
        <f t="shared" si="180"/>
        <v>0</v>
      </c>
      <c r="AR276" s="90"/>
      <c r="AS276" s="131">
        <v>158</v>
      </c>
      <c r="AT276" s="59"/>
      <c r="AU276" s="390"/>
      <c r="AV276" s="390"/>
      <c r="AW276" s="61"/>
      <c r="AX276" s="60"/>
      <c r="AY276" s="73" t="s">
        <v>296</v>
      </c>
      <c r="AZ276" s="73" t="s">
        <v>44</v>
      </c>
      <c r="BA276" s="73"/>
      <c r="BB276" s="116"/>
      <c r="BC276" s="62" t="s">
        <v>44</v>
      </c>
      <c r="BD276" s="63"/>
      <c r="BE276" s="64"/>
      <c r="BF276" s="65"/>
      <c r="BG276" s="311" t="str">
        <f t="shared" si="181"/>
        <v>{"key_code":"s"},{"key_code":"e"}</v>
      </c>
      <c r="BH276" s="98"/>
      <c r="BI276" s="140" t="str">
        <f t="shared" si="182"/>
        <v>{"key_code":"s"},{"key_code":"e"}</v>
      </c>
      <c r="BJ276" s="370"/>
      <c r="BK276" s="371"/>
    </row>
    <row r="277" spans="1:63" ht="21">
      <c r="A277" s="328"/>
      <c r="B277" s="329"/>
      <c r="C277" s="338"/>
      <c r="D277" s="339"/>
      <c r="E277" s="334"/>
      <c r="F277" s="233" t="str">
        <f t="shared" si="148"/>
        <v/>
      </c>
      <c r="G277" s="101" t="str">
        <f t="shared" si="149"/>
        <v/>
      </c>
      <c r="H277" s="101" t="str">
        <f t="shared" si="150"/>
        <v/>
      </c>
      <c r="I277" s="101" t="str">
        <f t="shared" si="151"/>
        <v/>
      </c>
      <c r="J277" s="101" t="str">
        <f t="shared" si="152"/>
        <v/>
      </c>
      <c r="K277" s="101" t="str">
        <f t="shared" si="153"/>
        <v/>
      </c>
      <c r="L277" s="101" t="str">
        <f t="shared" si="154"/>
        <v/>
      </c>
      <c r="M277" s="101" t="str">
        <f t="shared" si="155"/>
        <v/>
      </c>
      <c r="N277" s="101" t="str">
        <f t="shared" si="156"/>
        <v/>
      </c>
      <c r="O277" s="101" t="str">
        <f t="shared" si="157"/>
        <v/>
      </c>
      <c r="P277" s="101" t="str">
        <f t="shared" si="158"/>
        <v/>
      </c>
      <c r="Q277" s="101" t="str">
        <f t="shared" si="159"/>
        <v/>
      </c>
      <c r="R277" s="101" t="str">
        <f t="shared" si="160"/>
        <v/>
      </c>
      <c r="S277" s="101" t="str">
        <f t="shared" si="161"/>
        <v>{"description":"Sp ぬ","conditions":[{"type":"variable_if","name":"LKS","value":1},{"type":"variable_unless","name":"USC","value":0},{"input_sources":[{"language":"ja"}],"type":"input_source_if"},{"input_sources":[{"input_mode_id":"Roman$"}],"type":"input_source_unless"}],"from":{"key_code":"w","modifiers":{"mandatory":["shift"],"optional":["caps_lock"]}},"to":[{"key_code":"n"},{"key_code":"u"},{"set_variable":{"name":"KC_W","value":1}},{"set_variable":{"name":"USC","value":2}},{"set_variable":{"name":"LKS","value":1}}],"to_after_key_up":[{"set_variable":{"name":"KC_W","value":0}},{"set_variable":{"name":"USC","value":0}}],"type":"basic"},{"conditions":[{"input_sources":[{"language":"ja"}],"type":"input_source_if"},{"input_sources":[{"input_mode_id":"Roman$"}],"type":"input_source_unless"}],"from":{"key_code":"w","modifiers":{"mandatory":["shift"],"optional":["caps_lock"]}},"to":[{"key_code":"n"},{"key_code":"u"},{"set_variable":{"name":"KC_W","value":1}},{"set_variable":{"name":"USC","value":1}},{"set_variable":{"name":"LKS","value":1}}],"to_after_key_up":[{"set_variable":{"name":"KC_W","value":0}},{"set_variable":{"name":"USC","value":0}}],"type":"basic"},</v>
      </c>
      <c r="T277" s="101" t="str">
        <f t="shared" si="162"/>
        <v/>
      </c>
      <c r="U277" s="329"/>
      <c r="V277" s="107" t="str">
        <f t="shared" si="163"/>
        <v/>
      </c>
      <c r="W277" s="101" t="str">
        <f t="shared" si="164"/>
        <v/>
      </c>
      <c r="X277" s="101" t="str">
        <f t="shared" si="165"/>
        <v/>
      </c>
      <c r="Y277" s="108" t="str">
        <f>IF(AND($AT277&lt;&gt;"",$AB277=1),_xlfn.CONCAT(Y$3,PROPER(_xlfn.XLOOKUP($AZ277,入力キー,入力コード)),IF(OR($BK277="",$BK277=$BI277),_xlfn.CONCAT(Y$4,IF($AZ277=_xlfn.XLOOKUP($AZ277,仮想キートップ,入力キー),Y$7,Y$10),_xlfn.XLOOKUP($AZ277,仮想キートップ,入力コード),Y$13,$BI277,Y$14,_xlfn.XLOOKUP($AZ277,仮想キートップ,キー位置),Y$15,_xlfn.XLOOKUP($AZ277,仮想キートップ,キー位置),Y$17,IF($AZ277=_xlfn.XLOOKUP($AZ277,仮想キートップ,入力キー),Y$12,Y$11),_xlfn.XLOOKUP($AZ277,仮想キートップ,入力コード),Y$13,$BI277,Y$14,_xlfn.XLOOKUP($AZ277,仮想キートップ,キー位置),Y$16,_xlfn.XLOOKUP($AZ277,仮想キートップ,キー位置),IF(COUNTA($AT277:$AT$352)&gt;1,Y$17,Y$18)),_xlfn.CONCAT(Y$4,Y$6,IF($AZ277=_xlfn.XLOOKUP($AZ277,仮想キートップ,入力キー),Y$7,Y$10),_xlfn.XLOOKUP($AZ277,仮想キートップ,入力コード),Y$13,$BI277,Y$14,_xlfn.XLOOKUP($AZ277,仮想キートップ,キー位置),Y$15,_xlfn.XLOOKUP($AZ277,仮想キートップ,キー位置),Y$17,IF($AZ277=_xlfn.XLOOKUP($AZ277,仮想キートップ,入力キー),Y$8,Y$9),_xlfn.XLOOKUP($AZ277,仮想キートップ,入力コード),Y$13,$BI277,Y$14,_xlfn.XLOOKUP($AZ277,仮想キートップ,キー位置),Y$16,_xlfn.XLOOKUP($AZ277,仮想キートップ,キー位置),Y$17,Y$5,IF($AZ277=_xlfn.XLOOKUP($AZ277,仮想キートップ,入力キー),Y$7,Y$10),_xlfn.XLOOKUP($AZ277,仮想キートップ,入力コード),Y$13,$BK277,Y$14,_xlfn.XLOOKUP($AZ277,仮想キートップ,キー位置),Y$15,_xlfn.XLOOKUP($AZ277,仮想キートップ,キー位置),Y$17,IF($AZ277=_xlfn.XLOOKUP($AZ277,仮想キートップ,入力キー),Y$12,Y$11),_xlfn.XLOOKUP($AZ277,仮想キートップ,入力コード),Y$13,$BK277,Y$14,_xlfn.XLOOKUP($AZ277,仮想キートップ,キー位置),Y$16,_xlfn.XLOOKUP($AZ277,仮想キートップ,キー位置),IF(COUNTA($AT277:$AT$352)&gt;1,Y$17,Y$18)))),"")</f>
        <v/>
      </c>
      <c r="Z277" s="325"/>
      <c r="AB277" s="28">
        <f t="shared" si="166"/>
        <v>1</v>
      </c>
      <c r="AC277" s="27" t="str">
        <f t="shared" si="167"/>
        <v>B</v>
      </c>
      <c r="AD277" s="27">
        <f t="shared" si="168"/>
        <v>0</v>
      </c>
      <c r="AE277" s="27">
        <f t="shared" si="169"/>
        <v>2</v>
      </c>
      <c r="AF277" s="34">
        <f t="shared" si="170"/>
        <v>16384</v>
      </c>
      <c r="AG277" s="203">
        <f t="shared" si="171"/>
        <v>1</v>
      </c>
      <c r="AH277" s="90"/>
      <c r="AI277" s="466" t="str">
        <f t="shared" si="172"/>
        <v/>
      </c>
      <c r="AJ277" s="57" t="str">
        <f t="shared" si="173"/>
        <v/>
      </c>
      <c r="AK277" s="58">
        <f t="shared" si="174"/>
        <v>0</v>
      </c>
      <c r="AL277" s="56" t="str">
        <f t="shared" si="175"/>
        <v/>
      </c>
      <c r="AM277" s="57" t="str">
        <f t="shared" si="176"/>
        <v/>
      </c>
      <c r="AN277" s="55">
        <f t="shared" si="177"/>
        <v>0</v>
      </c>
      <c r="AO277" s="466" t="str">
        <f t="shared" si="178"/>
        <v/>
      </c>
      <c r="AP277" s="57" t="str">
        <f t="shared" si="179"/>
        <v/>
      </c>
      <c r="AQ277" s="58">
        <f t="shared" si="180"/>
        <v>0</v>
      </c>
      <c r="AR277" s="90"/>
      <c r="AS277" s="131">
        <v>159</v>
      </c>
      <c r="AT277" s="59"/>
      <c r="AU277" s="390"/>
      <c r="AV277" s="390"/>
      <c r="AW277" s="61"/>
      <c r="AX277" s="60"/>
      <c r="AY277" s="73" t="s">
        <v>296</v>
      </c>
      <c r="AZ277" s="73" t="s">
        <v>474</v>
      </c>
      <c r="BA277" s="73"/>
      <c r="BB277" s="116"/>
      <c r="BC277" s="62" t="s">
        <v>474</v>
      </c>
      <c r="BD277" s="63"/>
      <c r="BE277" s="64"/>
      <c r="BF277" s="65"/>
      <c r="BG277" s="311" t="str">
        <f t="shared" si="181"/>
        <v>{"key_code":"n"},{"key_code":"u"}</v>
      </c>
      <c r="BH277" s="98"/>
      <c r="BI277" s="140" t="str">
        <f t="shared" si="182"/>
        <v>{"key_code":"n"},{"key_code":"u"}</v>
      </c>
      <c r="BJ277" s="370"/>
      <c r="BK277" s="371"/>
    </row>
    <row r="278" spans="1:63" ht="21">
      <c r="A278" s="328"/>
      <c r="B278" s="329"/>
      <c r="C278" s="338"/>
      <c r="D278" s="339"/>
      <c r="E278" s="334"/>
      <c r="F278" s="233" t="str">
        <f t="shared" si="148"/>
        <v/>
      </c>
      <c r="G278" s="101" t="str">
        <f t="shared" si="149"/>
        <v/>
      </c>
      <c r="H278" s="101" t="str">
        <f t="shared" si="150"/>
        <v/>
      </c>
      <c r="I278" s="101" t="str">
        <f t="shared" si="151"/>
        <v/>
      </c>
      <c r="J278" s="101" t="str">
        <f t="shared" si="152"/>
        <v/>
      </c>
      <c r="K278" s="101" t="str">
        <f t="shared" si="153"/>
        <v/>
      </c>
      <c r="L278" s="101" t="str">
        <f t="shared" si="154"/>
        <v/>
      </c>
      <c r="M278" s="101" t="str">
        <f t="shared" si="155"/>
        <v/>
      </c>
      <c r="N278" s="101" t="str">
        <f t="shared" si="156"/>
        <v/>
      </c>
      <c r="O278" s="101" t="str">
        <f t="shared" si="157"/>
        <v/>
      </c>
      <c r="P278" s="101" t="str">
        <f t="shared" si="158"/>
        <v/>
      </c>
      <c r="Q278" s="101" t="str">
        <f t="shared" si="159"/>
        <v/>
      </c>
      <c r="R278" s="101" t="str">
        <f t="shared" si="160"/>
        <v/>
      </c>
      <c r="S278" s="101" t="str">
        <f t="shared" si="161"/>
        <v>{"description":"Sp に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d","modifiers":{"mandatory":["shift"],"optional":["caps_lock"]}},"to":[{"key_code":"n"},{"key_code":"i"},{"set_variable":{"name":"KC_D","value":1}},{"set_variable":{"name":"USC","value":2}},{"set_variable":{"name":"LKS","value":1}}],"to_after_key_up":[{"set_variable":{"name":"KC_D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d","modifiers":{"mandatory":["shift"],"optional":["caps_lock"]}},"to":[{"key_code":"n"},{"key_code":"i"},{"set_variable":{"name":"KC_D","value":1}},{"set_variable":{"name":"USC","value":1}},{"set_variable":{"name":"LKS","value":1}}],"to_after_key_up":[{"set_variable":{"name":"KC_D","value":0}},{"set_variable":{"name":"USC","value":0}}],"type":"basic"},</v>
      </c>
      <c r="T278" s="101" t="str">
        <f t="shared" si="162"/>
        <v/>
      </c>
      <c r="U278" s="329"/>
      <c r="V278" s="107" t="str">
        <f t="shared" si="163"/>
        <v/>
      </c>
      <c r="W278" s="101" t="str">
        <f t="shared" si="164"/>
        <v/>
      </c>
      <c r="X278" s="101" t="str">
        <f t="shared" si="165"/>
        <v/>
      </c>
      <c r="Y278" s="108" t="str">
        <f>IF(AND($AT278&lt;&gt;"",$AB278=1),_xlfn.CONCAT(Y$3,PROPER(_xlfn.XLOOKUP($AZ278,入力キー,入力コード)),IF(OR($BK278="",$BK278=$BI278),_xlfn.CONCAT(Y$4,IF($AZ278=_xlfn.XLOOKUP($AZ278,仮想キートップ,入力キー),Y$7,Y$10),_xlfn.XLOOKUP($AZ278,仮想キートップ,入力コード),Y$13,$BI278,Y$14,_xlfn.XLOOKUP($AZ278,仮想キートップ,キー位置),Y$15,_xlfn.XLOOKUP($AZ278,仮想キートップ,キー位置),Y$17,IF($AZ278=_xlfn.XLOOKUP($AZ278,仮想キートップ,入力キー),Y$12,Y$11),_xlfn.XLOOKUP($AZ278,仮想キートップ,入力コード),Y$13,$BI278,Y$14,_xlfn.XLOOKUP($AZ278,仮想キートップ,キー位置),Y$16,_xlfn.XLOOKUP($AZ278,仮想キートップ,キー位置),IF(COUNTA($AT278:$AT$352)&gt;1,Y$17,Y$18)),_xlfn.CONCAT(Y$4,Y$6,IF($AZ278=_xlfn.XLOOKUP($AZ278,仮想キートップ,入力キー),Y$7,Y$10),_xlfn.XLOOKUP($AZ278,仮想キートップ,入力コード),Y$13,$BI278,Y$14,_xlfn.XLOOKUP($AZ278,仮想キートップ,キー位置),Y$15,_xlfn.XLOOKUP($AZ278,仮想キートップ,キー位置),Y$17,IF($AZ278=_xlfn.XLOOKUP($AZ278,仮想キートップ,入力キー),Y$8,Y$9),_xlfn.XLOOKUP($AZ278,仮想キートップ,入力コード),Y$13,$BI278,Y$14,_xlfn.XLOOKUP($AZ278,仮想キートップ,キー位置),Y$16,_xlfn.XLOOKUP($AZ278,仮想キートップ,キー位置),Y$17,Y$5,IF($AZ278=_xlfn.XLOOKUP($AZ278,仮想キートップ,入力キー),Y$7,Y$10),_xlfn.XLOOKUP($AZ278,仮想キートップ,入力コード),Y$13,$BK278,Y$14,_xlfn.XLOOKUP($AZ278,仮想キートップ,キー位置),Y$15,_xlfn.XLOOKUP($AZ278,仮想キートップ,キー位置),Y$17,IF($AZ278=_xlfn.XLOOKUP($AZ278,仮想キートップ,入力キー),Y$12,Y$11),_xlfn.XLOOKUP($AZ278,仮想キートップ,入力コード),Y$13,$BK278,Y$14,_xlfn.XLOOKUP($AZ278,仮想キートップ,キー位置),Y$16,_xlfn.XLOOKUP($AZ278,仮想キートップ,キー位置),IF(COUNTA($AT278:$AT$352)&gt;1,Y$17,Y$18)))),"")</f>
        <v/>
      </c>
      <c r="Z278" s="325"/>
      <c r="AB278" s="28">
        <f t="shared" si="166"/>
        <v>1</v>
      </c>
      <c r="AC278" s="27" t="str">
        <f t="shared" si="167"/>
        <v>B</v>
      </c>
      <c r="AD278" s="27">
        <f t="shared" si="168"/>
        <v>0</v>
      </c>
      <c r="AE278" s="27">
        <f t="shared" si="169"/>
        <v>2</v>
      </c>
      <c r="AF278" s="34">
        <f t="shared" si="170"/>
        <v>134217728</v>
      </c>
      <c r="AG278" s="203">
        <f t="shared" si="171"/>
        <v>1</v>
      </c>
      <c r="AH278" s="90"/>
      <c r="AI278" s="466" t="str">
        <f t="shared" si="172"/>
        <v/>
      </c>
      <c r="AJ278" s="57" t="str">
        <f t="shared" si="173"/>
        <v/>
      </c>
      <c r="AK278" s="58">
        <f t="shared" si="174"/>
        <v>0</v>
      </c>
      <c r="AL278" s="56" t="str">
        <f t="shared" si="175"/>
        <v/>
      </c>
      <c r="AM278" s="57" t="str">
        <f t="shared" si="176"/>
        <v/>
      </c>
      <c r="AN278" s="55">
        <f t="shared" si="177"/>
        <v>0</v>
      </c>
      <c r="AO278" s="466" t="str">
        <f t="shared" si="178"/>
        <v/>
      </c>
      <c r="AP278" s="57" t="str">
        <f t="shared" si="179"/>
        <v/>
      </c>
      <c r="AQ278" s="58">
        <f t="shared" si="180"/>
        <v>0</v>
      </c>
      <c r="AR278" s="90"/>
      <c r="AS278" s="131">
        <v>160</v>
      </c>
      <c r="AT278" s="59"/>
      <c r="AU278" s="390"/>
      <c r="AV278" s="390"/>
      <c r="AW278" s="61"/>
      <c r="AX278" s="60"/>
      <c r="AY278" s="73" t="s">
        <v>296</v>
      </c>
      <c r="AZ278" s="73" t="s">
        <v>46</v>
      </c>
      <c r="BA278" s="73"/>
      <c r="BB278" s="116"/>
      <c r="BC278" s="62" t="s">
        <v>46</v>
      </c>
      <c r="BD278" s="63"/>
      <c r="BE278" s="64"/>
      <c r="BF278" s="65"/>
      <c r="BG278" s="311" t="str">
        <f t="shared" si="181"/>
        <v>{"key_code":"n"},{"key_code":"i"}</v>
      </c>
      <c r="BH278" s="98"/>
      <c r="BI278" s="140" t="str">
        <f t="shared" si="182"/>
        <v>{"key_code":"n"},{"key_code":"i"}</v>
      </c>
      <c r="BJ278" s="370"/>
      <c r="BK278" s="371"/>
    </row>
    <row r="279" spans="1:63" ht="21">
      <c r="A279" s="328"/>
      <c r="B279" s="329"/>
      <c r="C279" s="338"/>
      <c r="D279" s="339"/>
      <c r="E279" s="334"/>
      <c r="F279" s="233" t="str">
        <f t="shared" si="148"/>
        <v/>
      </c>
      <c r="G279" s="101" t="str">
        <f t="shared" si="149"/>
        <v/>
      </c>
      <c r="H279" s="101" t="str">
        <f t="shared" si="150"/>
        <v/>
      </c>
      <c r="I279" s="101" t="str">
        <f t="shared" si="151"/>
        <v/>
      </c>
      <c r="J279" s="101" t="str">
        <f t="shared" si="152"/>
        <v/>
      </c>
      <c r="K279" s="101" t="str">
        <f t="shared" si="153"/>
        <v/>
      </c>
      <c r="L279" s="101" t="str">
        <f t="shared" si="154"/>
        <v/>
      </c>
      <c r="M279" s="101" t="str">
        <f t="shared" si="155"/>
        <v/>
      </c>
      <c r="N279" s="101" t="str">
        <f t="shared" si="156"/>
        <v/>
      </c>
      <c r="O279" s="101" t="str">
        <f t="shared" si="157"/>
        <v/>
      </c>
      <c r="P279" s="101" t="str">
        <f t="shared" si="158"/>
        <v/>
      </c>
      <c r="Q279" s="101" t="str">
        <f t="shared" si="159"/>
        <v/>
      </c>
      <c r="R279" s="101" t="str">
        <f t="shared" si="160"/>
        <v/>
      </c>
      <c r="S279" s="101" t="str">
        <f t="shared" si="161"/>
        <v>{"description":"Sp ま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f","modifiers":{"mandatory":["shift"],"optional":["caps_lock"]}},"to":[{"key_code":"m"},{"key_code":"a"},{"set_variable":{"name":"KC_F","value":1}},{"set_variable":{"name":"USC","value":2}},{"set_variable":{"name":"LKS","value":1}}],"to_after_key_up":[{"set_variable":{"name":"KC_F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f","modifiers":{"mandatory":["shift"],"optional":["caps_lock"]}},"to":[{"key_code":"m"},{"key_code":"a"},{"set_variable":{"name":"KC_F","value":1}},{"set_variable":{"name":"USC","value":1}},{"set_variable":{"name":"LKS","value":1}}],"to_after_key_up":[{"set_variable":{"name":"KC_F","value":0}},{"set_variable":{"name":"USC","value":0}}],"type":"basic"},</v>
      </c>
      <c r="T279" s="101" t="str">
        <f t="shared" si="162"/>
        <v/>
      </c>
      <c r="U279" s="329"/>
      <c r="V279" s="107" t="str">
        <f t="shared" si="163"/>
        <v/>
      </c>
      <c r="W279" s="101" t="str">
        <f t="shared" si="164"/>
        <v/>
      </c>
      <c r="X279" s="101" t="str">
        <f t="shared" si="165"/>
        <v/>
      </c>
      <c r="Y279" s="108" t="str">
        <f>IF(AND($AT279&lt;&gt;"",$AB279=1),_xlfn.CONCAT(Y$3,PROPER(_xlfn.XLOOKUP($AZ279,入力キー,入力コード)),IF(OR($BK279="",$BK279=$BI279),_xlfn.CONCAT(Y$4,IF($AZ279=_xlfn.XLOOKUP($AZ279,仮想キートップ,入力キー),Y$7,Y$10),_xlfn.XLOOKUP($AZ279,仮想キートップ,入力コード),Y$13,$BI279,Y$14,_xlfn.XLOOKUP($AZ279,仮想キートップ,キー位置),Y$15,_xlfn.XLOOKUP($AZ279,仮想キートップ,キー位置),Y$17,IF($AZ279=_xlfn.XLOOKUP($AZ279,仮想キートップ,入力キー),Y$12,Y$11),_xlfn.XLOOKUP($AZ279,仮想キートップ,入力コード),Y$13,$BI279,Y$14,_xlfn.XLOOKUP($AZ279,仮想キートップ,キー位置),Y$16,_xlfn.XLOOKUP($AZ279,仮想キートップ,キー位置),IF(COUNTA($AT279:$AT$352)&gt;1,Y$17,Y$18)),_xlfn.CONCAT(Y$4,Y$6,IF($AZ279=_xlfn.XLOOKUP($AZ279,仮想キートップ,入力キー),Y$7,Y$10),_xlfn.XLOOKUP($AZ279,仮想キートップ,入力コード),Y$13,$BI279,Y$14,_xlfn.XLOOKUP($AZ279,仮想キートップ,キー位置),Y$15,_xlfn.XLOOKUP($AZ279,仮想キートップ,キー位置),Y$17,IF($AZ279=_xlfn.XLOOKUP($AZ279,仮想キートップ,入力キー),Y$8,Y$9),_xlfn.XLOOKUP($AZ279,仮想キートップ,入力コード),Y$13,$BI279,Y$14,_xlfn.XLOOKUP($AZ279,仮想キートップ,キー位置),Y$16,_xlfn.XLOOKUP($AZ279,仮想キートップ,キー位置),Y$17,Y$5,IF($AZ279=_xlfn.XLOOKUP($AZ279,仮想キートップ,入力キー),Y$7,Y$10),_xlfn.XLOOKUP($AZ279,仮想キートップ,入力コード),Y$13,$BK279,Y$14,_xlfn.XLOOKUP($AZ279,仮想キートップ,キー位置),Y$15,_xlfn.XLOOKUP($AZ279,仮想キートップ,キー位置),Y$17,IF($AZ279=_xlfn.XLOOKUP($AZ279,仮想キートップ,入力キー),Y$12,Y$11),_xlfn.XLOOKUP($AZ279,仮想キートップ,入力コード),Y$13,$BK279,Y$14,_xlfn.XLOOKUP($AZ279,仮想キートップ,キー位置),Y$16,_xlfn.XLOOKUP($AZ279,仮想キートップ,キー位置),IF(COUNTA($AT279:$AT$352)&gt;1,Y$17,Y$18)))),"")</f>
        <v/>
      </c>
      <c r="Z279" s="325"/>
      <c r="AB279" s="28">
        <f t="shared" si="166"/>
        <v>1</v>
      </c>
      <c r="AC279" s="27" t="str">
        <f t="shared" si="167"/>
        <v>B</v>
      </c>
      <c r="AD279" s="27">
        <f t="shared" si="168"/>
        <v>0</v>
      </c>
      <c r="AE279" s="27">
        <f t="shared" si="169"/>
        <v>2</v>
      </c>
      <c r="AF279" s="34">
        <f t="shared" si="170"/>
        <v>268435456</v>
      </c>
      <c r="AG279" s="203">
        <f t="shared" si="171"/>
        <v>1</v>
      </c>
      <c r="AH279" s="90"/>
      <c r="AI279" s="466" t="str">
        <f t="shared" si="172"/>
        <v/>
      </c>
      <c r="AJ279" s="57" t="str">
        <f t="shared" si="173"/>
        <v/>
      </c>
      <c r="AK279" s="58">
        <f t="shared" si="174"/>
        <v>0</v>
      </c>
      <c r="AL279" s="56" t="str">
        <f t="shared" si="175"/>
        <v/>
      </c>
      <c r="AM279" s="57" t="str">
        <f t="shared" si="176"/>
        <v/>
      </c>
      <c r="AN279" s="55">
        <f t="shared" si="177"/>
        <v>0</v>
      </c>
      <c r="AO279" s="466" t="str">
        <f t="shared" si="178"/>
        <v/>
      </c>
      <c r="AP279" s="57" t="str">
        <f t="shared" si="179"/>
        <v/>
      </c>
      <c r="AQ279" s="58">
        <f t="shared" si="180"/>
        <v>0</v>
      </c>
      <c r="AR279" s="90"/>
      <c r="AS279" s="131">
        <v>161</v>
      </c>
      <c r="AT279" s="59"/>
      <c r="AU279" s="390"/>
      <c r="AV279" s="390"/>
      <c r="AW279" s="61"/>
      <c r="AX279" s="60"/>
      <c r="AY279" s="73" t="s">
        <v>296</v>
      </c>
      <c r="AZ279" s="73" t="s">
        <v>48</v>
      </c>
      <c r="BA279" s="73"/>
      <c r="BB279" s="116"/>
      <c r="BC279" s="62" t="s">
        <v>48</v>
      </c>
      <c r="BD279" s="63"/>
      <c r="BE279" s="64"/>
      <c r="BF279" s="65"/>
      <c r="BG279" s="311" t="str">
        <f t="shared" si="181"/>
        <v>{"key_code":"m"},{"key_code":"a"}</v>
      </c>
      <c r="BH279" s="98"/>
      <c r="BI279" s="140" t="str">
        <f t="shared" si="182"/>
        <v>{"key_code":"m"},{"key_code":"a"}</v>
      </c>
      <c r="BJ279" s="370"/>
      <c r="BK279" s="371"/>
    </row>
    <row r="280" spans="1:63" ht="21">
      <c r="A280" s="328"/>
      <c r="B280" s="329"/>
      <c r="C280" s="338"/>
      <c r="D280" s="339"/>
      <c r="E280" s="334"/>
      <c r="F280" s="233" t="str">
        <f t="shared" si="148"/>
        <v/>
      </c>
      <c r="G280" s="101" t="str">
        <f t="shared" si="149"/>
        <v/>
      </c>
      <c r="H280" s="101" t="str">
        <f t="shared" si="150"/>
        <v/>
      </c>
      <c r="I280" s="101" t="str">
        <f t="shared" si="151"/>
        <v/>
      </c>
      <c r="J280" s="101" t="str">
        <f t="shared" si="152"/>
        <v/>
      </c>
      <c r="K280" s="101" t="str">
        <f t="shared" si="153"/>
        <v/>
      </c>
      <c r="L280" s="101" t="str">
        <f t="shared" si="154"/>
        <v/>
      </c>
      <c r="M280" s="101" t="str">
        <f t="shared" si="155"/>
        <v/>
      </c>
      <c r="N280" s="101" t="str">
        <f t="shared" si="156"/>
        <v/>
      </c>
      <c r="O280" s="101" t="str">
        <f t="shared" si="157"/>
        <v/>
      </c>
      <c r="P280" s="101" t="str">
        <f t="shared" si="158"/>
        <v/>
      </c>
      <c r="Q280" s="101" t="str">
        <f t="shared" si="159"/>
        <v/>
      </c>
      <c r="R280" s="101" t="str">
        <f t="shared" si="160"/>
        <v/>
      </c>
      <c r="S280" s="101" t="str">
        <f t="shared" si="161"/>
        <v>{"description":"Sp ち","conditions":[{"type":"variable_if","name":"LKS","value":1},{"type":"variable_unless","name":"USC","value":0},{"input_sources":[{"language":"ja"}],"type":"input_source_if"},{"input_sources":[{"input_mode_id":"Roman$"}],"type":"input_source_unless"}],"from":{"key_code":"g","modifiers":{"mandatory":["shift"],"optional":["caps_lock"]}},"to":[{"key_code":"t"},{"key_code":"i"},{"set_variable":{"name":"KC_G","value":1}},{"set_variable":{"name":"USC","value":2}},{"set_variable":{"name":"LKS","value":1}}],"to_after_key_up":[{"set_variable":{"name":"KC_G","value":0}},{"set_variable":{"name":"USC","value":0}}],"type":"basic"},{"conditions":[{"input_sources":[{"language":"ja"}],"type":"input_source_if"},{"input_sources":[{"input_mode_id":"Roman$"}],"type":"input_source_unless"}],"from":{"key_code":"g","modifiers":{"mandatory":["shift"],"optional":["caps_lock"]}},"to":[{"key_code":"t"},{"key_code":"i"},{"set_variable":{"name":"KC_G","value":1}},{"set_variable":{"name":"USC","value":1}},{"set_variable":{"name":"LKS","value":1}}],"to_after_key_up":[{"set_variable":{"name":"KC_G","value":0}},{"set_variable":{"name":"USC","value":0}}],"type":"basic"},</v>
      </c>
      <c r="T280" s="101" t="str">
        <f t="shared" si="162"/>
        <v/>
      </c>
      <c r="U280" s="329"/>
      <c r="V280" s="107" t="str">
        <f t="shared" si="163"/>
        <v/>
      </c>
      <c r="W280" s="101" t="str">
        <f t="shared" si="164"/>
        <v/>
      </c>
      <c r="X280" s="101" t="str">
        <f t="shared" si="165"/>
        <v/>
      </c>
      <c r="Y280" s="108" t="str">
        <f>IF(AND($AT280&lt;&gt;"",$AB280=1),_xlfn.CONCAT(Y$3,PROPER(_xlfn.XLOOKUP($AZ280,入力キー,入力コード)),IF(OR($BK280="",$BK280=$BI280),_xlfn.CONCAT(Y$4,IF($AZ280=_xlfn.XLOOKUP($AZ280,仮想キートップ,入力キー),Y$7,Y$10),_xlfn.XLOOKUP($AZ280,仮想キートップ,入力コード),Y$13,$BI280,Y$14,_xlfn.XLOOKUP($AZ280,仮想キートップ,キー位置),Y$15,_xlfn.XLOOKUP($AZ280,仮想キートップ,キー位置),Y$17,IF($AZ280=_xlfn.XLOOKUP($AZ280,仮想キートップ,入力キー),Y$12,Y$11),_xlfn.XLOOKUP($AZ280,仮想キートップ,入力コード),Y$13,$BI280,Y$14,_xlfn.XLOOKUP($AZ280,仮想キートップ,キー位置),Y$16,_xlfn.XLOOKUP($AZ280,仮想キートップ,キー位置),IF(COUNTA($AT280:$AT$352)&gt;1,Y$17,Y$18)),_xlfn.CONCAT(Y$4,Y$6,IF($AZ280=_xlfn.XLOOKUP($AZ280,仮想キートップ,入力キー),Y$7,Y$10),_xlfn.XLOOKUP($AZ280,仮想キートップ,入力コード),Y$13,$BI280,Y$14,_xlfn.XLOOKUP($AZ280,仮想キートップ,キー位置),Y$15,_xlfn.XLOOKUP($AZ280,仮想キートップ,キー位置),Y$17,IF($AZ280=_xlfn.XLOOKUP($AZ280,仮想キートップ,入力キー),Y$8,Y$9),_xlfn.XLOOKUP($AZ280,仮想キートップ,入力コード),Y$13,$BI280,Y$14,_xlfn.XLOOKUP($AZ280,仮想キートップ,キー位置),Y$16,_xlfn.XLOOKUP($AZ280,仮想キートップ,キー位置),Y$17,Y$5,IF($AZ280=_xlfn.XLOOKUP($AZ280,仮想キートップ,入力キー),Y$7,Y$10),_xlfn.XLOOKUP($AZ280,仮想キートップ,入力コード),Y$13,$BK280,Y$14,_xlfn.XLOOKUP($AZ280,仮想キートップ,キー位置),Y$15,_xlfn.XLOOKUP($AZ280,仮想キートップ,キー位置),Y$17,IF($AZ280=_xlfn.XLOOKUP($AZ280,仮想キートップ,入力キー),Y$12,Y$11),_xlfn.XLOOKUP($AZ280,仮想キートップ,入力コード),Y$13,$BK280,Y$14,_xlfn.XLOOKUP($AZ280,仮想キートップ,キー位置),Y$16,_xlfn.XLOOKUP($AZ280,仮想キートップ,キー位置),IF(COUNTA($AT280:$AT$352)&gt;1,Y$17,Y$18)))),"")</f>
        <v/>
      </c>
      <c r="Z280" s="325"/>
      <c r="AB280" s="28">
        <f t="shared" si="166"/>
        <v>1</v>
      </c>
      <c r="AC280" s="27" t="str">
        <f t="shared" si="167"/>
        <v>B</v>
      </c>
      <c r="AD280" s="27">
        <f t="shared" si="168"/>
        <v>0</v>
      </c>
      <c r="AE280" s="27">
        <f t="shared" si="169"/>
        <v>2</v>
      </c>
      <c r="AF280" s="34">
        <f t="shared" si="170"/>
        <v>536870912</v>
      </c>
      <c r="AG280" s="203">
        <f t="shared" si="171"/>
        <v>1</v>
      </c>
      <c r="AH280" s="90"/>
      <c r="AI280" s="466" t="str">
        <f t="shared" si="172"/>
        <v/>
      </c>
      <c r="AJ280" s="57" t="str">
        <f t="shared" si="173"/>
        <v/>
      </c>
      <c r="AK280" s="58">
        <f t="shared" si="174"/>
        <v>0</v>
      </c>
      <c r="AL280" s="56" t="str">
        <f t="shared" si="175"/>
        <v/>
      </c>
      <c r="AM280" s="57" t="str">
        <f t="shared" si="176"/>
        <v/>
      </c>
      <c r="AN280" s="55">
        <f t="shared" si="177"/>
        <v>0</v>
      </c>
      <c r="AO280" s="466" t="str">
        <f t="shared" si="178"/>
        <v/>
      </c>
      <c r="AP280" s="57" t="str">
        <f t="shared" si="179"/>
        <v/>
      </c>
      <c r="AQ280" s="58">
        <f t="shared" si="180"/>
        <v>0</v>
      </c>
      <c r="AR280" s="90"/>
      <c r="AS280" s="131">
        <v>162</v>
      </c>
      <c r="AT280" s="59"/>
      <c r="AU280" s="390"/>
      <c r="AV280" s="390"/>
      <c r="AW280" s="61"/>
      <c r="AX280" s="60"/>
      <c r="AY280" s="73" t="s">
        <v>296</v>
      </c>
      <c r="AZ280" s="73" t="s">
        <v>49</v>
      </c>
      <c r="BA280" s="73"/>
      <c r="BB280" s="116"/>
      <c r="BC280" s="62" t="s">
        <v>49</v>
      </c>
      <c r="BD280" s="63"/>
      <c r="BE280" s="64"/>
      <c r="BF280" s="65"/>
      <c r="BG280" s="311" t="str">
        <f t="shared" si="181"/>
        <v>{"key_code":"t"},{"key_code":"i"}</v>
      </c>
      <c r="BH280" s="98"/>
      <c r="BI280" s="140" t="str">
        <f t="shared" si="182"/>
        <v>{"key_code":"t"},{"key_code":"i"}</v>
      </c>
      <c r="BJ280" s="370"/>
      <c r="BK280" s="371"/>
    </row>
    <row r="281" spans="1:63" ht="21">
      <c r="A281" s="328"/>
      <c r="B281" s="329"/>
      <c r="C281" s="338"/>
      <c r="D281" s="339"/>
      <c r="E281" s="334"/>
      <c r="F281" s="233" t="str">
        <f t="shared" ref="F281:F298" si="183">IF(AND($AB281=3,$AC281="A",$BG281&lt;&gt;""),_xlfn.CONCAT(F$3,$AZ281,", ",$BA281," &amp; ",$BB281," → ",$BC281,CLEAN($BD281),F$4,IF(AND($AK281=1,OR($AT281="",$BG281&lt;&gt;$BI281)),"",_xlfn.CONCAT(IF(OR($BJ281="",$BJ281=$BG281),"",F$6),F$7,_xlfn.XLOOKUP($AZ281,仮想キートップ,キー位置),F$10,_xlfn.XLOOKUP($BA281,仮想キートップ,キー位置),IF(AND($AT281&lt;&gt;"",$BG281=$BI281),F$12,F$11),_xlfn.XLOOKUP($BB281,仮想キートップ,入力コード),F$13,IF($AW281="",_xlfn.CONCAT($BG281,",",F$16,_xlfn.XLOOKUP($BB281,仮想キートップ,キー位置),F$17),_xlfn.CONCAT(F$16,_xlfn.XLOOKUP($BB281,仮想キートップ,キー位置),F$17,",",$BG281)),F$18,_xlfn.XLOOKUP($BB281,仮想キートップ,キー位置),F$19,F$5)),IF(OR($BJ281="",$BJ281=$BG281),"",F$6),F$8,_xlfn.XLOOKUP($AZ281,仮想キートップ,キー位置),F$10,_xlfn.XLOOKUP($BA281,仮想キートップ,キー位置),IF(AND($AT281&lt;&gt;"",$BG281=$BI281),F$12,F$11),_xlfn.XLOOKUP($BB281,仮想キートップ,入力コード),F$14,IF($AW281="",_xlfn.CONCAT($BG281,",",F$16,_xlfn.XLOOKUP($BB281,仮想キートップ,キー位置),F$17),_xlfn.CONCAT(F$16,_xlfn.XLOOKUP($BB281,仮想キートップ,キー位置),F$17,",",$BG281)),F$18,_xlfn.XLOOKUP($BB281,仮想キートップ,キー位置),F$19,F$5,IF(OR($BJ281="",$BJ281=$BG281),"",F$6),F$9,_xlfn.XLOOKUP($AZ281,仮想キートップ,キー位置),F$10,_xlfn.XLOOKUP($BA281,仮想キートップ,キー位置),IF(AND($AT281&lt;&gt;"",$BG281=$BI281),F$12,F$11),_xlfn.XLOOKUP($BB281,仮想キートップ,入力コード),F$15,IF($AW281="",_xlfn.CONCAT($BG281,",",F$16,_xlfn.XLOOKUP($BB281,仮想キートップ,キー位置),F$17),_xlfn.CONCAT(F$16,_xlfn.XLOOKUP($BB281,仮想キートップ,キー位置),F$17,",",$BG281)),F$18,_xlfn.XLOOKUP($BB281,仮想キートップ,キー位置),F$19,IF(OR($BJ281="",$BJ281=$BG281),"",_xlfn.CONCAT(IF(AND($AK281=1,OR($AT281="",$BG281&lt;&gt;$BI281)),"",_xlfn.CONCAT(F$5,F$7,_xlfn.XLOOKUP($AZ281,仮想キートップ,キー位置),F$10,_xlfn.XLOOKUP($BA281,仮想キートップ,キー位置),IF(AND($AT281&lt;&gt;"",$BK281=$BJ281),F$12,F$11),_xlfn.XLOOKUP($BB281,仮想キートップ,入力コード),F$13,IF($AW281="",_xlfn.CONCAT($BJ281,",",F$16,_xlfn.XLOOKUP($BB281,仮想キートップ,キー位置),F$17),_xlfn.CONCAT(F$16,_xlfn.XLOOKUP($BB281,仮想キートップ,キー位置),F$17,",",$BJ281)),F$18,_xlfn.XLOOKUP($BB281,仮想キートップ,キー位置),F$19)),F$5,F$8,_xlfn.XLOOKUP($AZ281,仮想キートップ,キー位置),F$10,_xlfn.XLOOKUP($BA281,仮想キートップ,キー位置),IF(AND($AT281&lt;&gt;"",$BK281=$BJ281),F$12,F$11),_xlfn.XLOOKUP($BB281,仮想キートップ,入力コード),F$14,IF($AW281="",_xlfn.CONCAT($BJ281,",",F$16,_xlfn.XLOOKUP($BB281,仮想キートップ,キー位置),F$17),_xlfn.CONCAT(F$16,_xlfn.XLOOKUP($BB281,仮想キートップ,キー位置),F$17,",",$BJ281)),F$18,_xlfn.XLOOKUP($BB281,仮想キートップ,キー位置),F$19,F$5,F$9,_xlfn.XLOOKUP($AZ281,仮想キートップ,キー位置),F$10,_xlfn.XLOOKUP($BA281,仮想キートップ,キー位置),IF(AND($AT281&lt;&gt;"",$BK281=$BJ281),F$12,F$11),_xlfn.XLOOKUP($BB281,仮想キートップ,入力コード),F$15,IF($AW281="",_xlfn.CONCAT($BJ281,",",F$16,_xlfn.XLOOKUP($BB281,仮想キートップ,キー位置),F$17),_xlfn.CONCAT(F$16,_xlfn.XLOOKUP($BB281,仮想キートップ,キー位置),F$17,",",$BJ281)),F$18,_xlfn.XLOOKUP($BB281,仮想キートップ,キー位置),F$19))),"")</f>
        <v/>
      </c>
      <c r="G281" s="101" t="str">
        <f t="shared" ref="G281:G298" si="184">IF(AND($AB281=3,$AC281="A",$BG281&lt;&gt;""),_xlfn.CONCAT(IF(AND($AN281=1,OR($AT281="",$BG281&lt;&gt;$BI281)),"",_xlfn.CONCAT(F$5,IF(OR($BJ281="",$BJ281=$BG281),"",F$6),F$7,_xlfn.XLOOKUP($AZ281,仮想キートップ,キー位置),F$10,_xlfn.XLOOKUP($BB281,仮想キートップ,キー位置),IF(AND($AT281&lt;&gt;"",$BG281=$BI281),F$12,F$11),_xlfn.XLOOKUP($BA281,仮想キートップ,入力コード),F$13,IF($AW281="",_xlfn.CONCAT($BG281,",",F$16,_xlfn.XLOOKUP($BA281,仮想キートップ,キー位置),F$17),_xlfn.CONCAT(F$16,_xlfn.XLOOKUP($BA281,仮想キートップ,キー位置),F$17,",",$BG281)),F$18,_xlfn.XLOOKUP($BA281,仮想キートップ,キー位置),F$19)),F$5,IF(OR($BJ281="",$BJ281=$BG281),"",F$6),F$8,_xlfn.XLOOKUP($AZ281,仮想キートップ,キー位置),F$10,_xlfn.XLOOKUP($BB281,仮想キートップ,キー位置),IF(AND($AT281&lt;&gt;"",$BG281=$BI281),F$12,F$11),_xlfn.XLOOKUP($BA281,仮想キートップ,入力コード),F$14,IF($AW281="",_xlfn.CONCAT($BG281,",",F$16,_xlfn.XLOOKUP($BA281,仮想キートップ,キー位置),F$17),_xlfn.CONCAT(F$16,_xlfn.XLOOKUP($BA281,仮想キートップ,キー位置),F$17,",",$BG281)),F$18,_xlfn.XLOOKUP($BA281,仮想キートップ,キー位置),F$19,F$5,IF(OR($BJ281="",$BJ281=$BG281),"",F$6),F$9,_xlfn.XLOOKUP($AZ281,仮想キートップ,キー位置),F$10,_xlfn.XLOOKUP($BB281,仮想キートップ,キー位置),IF(AND($AT281&lt;&gt;"",$BG281=$BI281),F$12,F$11),_xlfn.XLOOKUP($BA281,仮想キートップ,入力コード),F$15,IF($AW281="",_xlfn.CONCAT($BG281,",",F$16,_xlfn.XLOOKUP($BA281,仮想キートップ,キー位置),F$17),_xlfn.CONCAT(F$16,_xlfn.XLOOKUP($BA281,仮想キートップ,キー位置),F$17,",",$BG281)),F$18,_xlfn.XLOOKUP($BA281,仮想キートップ,キー位置),F$19,IF(OR($BJ281="",$BJ281=$BG281),"",_xlfn.CONCAT(IF(AND($AN281=1,OR($AT281="",$BG281&lt;&gt;$BI281)),"",_xlfn.CONCAT(F$5,F$7,_xlfn.XLOOKUP($AZ281,仮想キートップ,キー位置),F$10,_xlfn.XLOOKUP($BB281,仮想キートップ,キー位置),IF(AND($AT281&lt;&gt;"",$BK281=$BJ281),F$12,F$11),_xlfn.XLOOKUP($BA281,仮想キートップ,入力コード),F$13,IF($AW281="",_xlfn.CONCAT($BJ281,",",F$16,_xlfn.XLOOKUP($BA281,仮想キートップ,キー位置),F$17),_xlfn.CONCAT(F$16,_xlfn.XLOOKUP($BA281,仮想キートップ,キー位置),F$17,",",$BJ281)),F$18,_xlfn.XLOOKUP($BA281,仮想キートップ,キー位置),F$19)),F$5,F$8,_xlfn.XLOOKUP($AZ281,仮想キートップ,キー位置),F$10,_xlfn.XLOOKUP($BB281,仮想キートップ,キー位置),IF(AND($AT281&lt;&gt;"",$BK281=$BJ281),F$12,F$11),_xlfn.XLOOKUP($BA281,仮想キートップ,入力コード),F$14,IF($AW281="",_xlfn.CONCAT($BJ281,",",F$16,_xlfn.XLOOKUP($BA281,仮想キートップ,キー位置),F$17),_xlfn.CONCAT(F$16,_xlfn.XLOOKUP($BA281,仮想キートップ,キー位置),F$17,",",$BJ281)),F$18,_xlfn.XLOOKUP($BA281,仮想キートップ,キー位置),F$19,F$5,F$9,_xlfn.XLOOKUP($AZ281,仮想キートップ,キー位置),F$10,_xlfn.XLOOKUP($BB281,仮想キートップ,キー位置),IF(AND($AT281&lt;&gt;"",$BK281=$BJ281),F$12,F$11),_xlfn.XLOOKUP($BA281,仮想キートップ,入力コード),F$15,IF($AW281="",_xlfn.CONCAT($BJ281,",",F$16,_xlfn.XLOOKUP($BA281,仮想キートップ,キー位置),F$17),_xlfn.CONCAT(F$16,_xlfn.XLOOKUP($BA281,仮想キートップ,キー位置),F$17,",",$BJ281)),F$18,_xlfn.XLOOKUP($BA281,仮想キートップ,キー位置),F$19))),"")</f>
        <v/>
      </c>
      <c r="H281" s="101" t="str">
        <f t="shared" ref="H281:H298" si="185">IF(AND($AB281=3,$AC281="A",$BG281&lt;&gt;""),_xlfn.CONCAT(IF(AND($AQ281=1,OR($AT281="",$BG281&lt;&gt;$BI281)),"",_xlfn.CONCAT(F$5,IF(OR($BJ281="",$BJ281=$BG281),"",F$6),F$7,_xlfn.XLOOKUP($BA281,仮想キートップ,キー位置),F$10,_xlfn.XLOOKUP($BB281,仮想キートップ,キー位置),IF(AND($AT281&lt;&gt;"",$BG281=$BI281),F$12,F$11),_xlfn.XLOOKUP($AZ281,仮想キートップ,入力コード),F$13,IF($AW281="",_xlfn.CONCAT($BG281,",",F$16,_xlfn.XLOOKUP($AZ281,仮想キートップ,キー位置),F$17),_xlfn.CONCAT(F$16,_xlfn.XLOOKUP($AZ281,仮想キートップ,キー位置),F$17,",",$BG281)),F$18,_xlfn.XLOOKUP($AZ281,仮想キートップ,キー位置),F$19)),F$5,IF(OR($BJ281="",$BJ281=$BG281),"",F$6),F$8,_xlfn.XLOOKUP($BA281,仮想キートップ,キー位置),F$10,_xlfn.XLOOKUP($BB281,仮想キートップ,キー位置),IF(AND($AT281&lt;&gt;"",$BG281=$BI281),F$12,F$11),_xlfn.XLOOKUP($AZ281,仮想キートップ,入力コード),F$14,IF($AW281="",_xlfn.CONCAT($BG281,",",F$16,_xlfn.XLOOKUP($AZ281,仮想キートップ,キー位置),F$17),_xlfn.CONCAT(F$16,_xlfn.XLOOKUP($AZ281,仮想キートップ,キー位置),F$17,",",$BG281)),F$18,_xlfn.XLOOKUP($AZ281,仮想キートップ,キー位置),F$19,F$5,IF(OR($BJ281="",$BJ281=$BG281),"",F$6),F$9,_xlfn.XLOOKUP($BA281,仮想キートップ,キー位置),F$10,_xlfn.XLOOKUP($BB281,仮想キートップ,キー位置),IF(AND($AT281&lt;&gt;"",$BG281=$BI281),F$12,F$11),_xlfn.XLOOKUP($AZ281,仮想キートップ,入力コード),F$15,IF($AW281="",_xlfn.CONCAT($BG281,",",F$16,_xlfn.XLOOKUP($AZ281,仮想キートップ,キー位置),F$17),_xlfn.CONCAT(F$16,_xlfn.XLOOKUP($AZ281,仮想キートップ,キー位置),F$17,",",$BG281)),F$18,_xlfn.XLOOKUP($AZ281,仮想キートップ,キー位置),F$19,IF(OR($BJ281="",$BJ281=$BG281),"",_xlfn.CONCAT(IF(AND($AQ281=1,OR($AT281="",$BG281&lt;&gt;$BI281)),"",_xlfn.CONCAT(F$5,F$7,_xlfn.XLOOKUP($BA281,仮想キートップ,キー位置),F$10,_xlfn.XLOOKUP($BB281,仮想キートップ,キー位置),IF(AND($AT281&lt;&gt;"",$BK281=$BJ281),F$12,F$11),_xlfn.XLOOKUP($AZ281,仮想キートップ,入力コード),F$13,IF($AW281="",_xlfn.CONCAT($BJ281,",",F$16,_xlfn.XLOOKUP($AZ281,仮想キートップ,キー位置),F$17),_xlfn.CONCAT(F$16,_xlfn.XLOOKUP($AZ281,仮想キートップ,キー位置),F$17,",",$BJ281)),F$18,_xlfn.XLOOKUP($AZ281,仮想キートップ,キー位置),F$19)),F$5,F$8,_xlfn.XLOOKUP($BA281,仮想キートップ,キー位置),F$10,_xlfn.XLOOKUP($BB281,仮想キートップ,キー位置),IF(AND($AT281&lt;&gt;"",$BK281=$BJ281),F$12,F$11),_xlfn.XLOOKUP($AZ281,仮想キートップ,入力コード),F$14,IF($AW281="",_xlfn.CONCAT($BJ281,",",F$16,_xlfn.XLOOKUP($AZ281,仮想キートップ,キー位置),F$17),_xlfn.CONCAT(F$16,_xlfn.XLOOKUP($AZ281,仮想キートップ,キー位置),F$17,",",$BJ281)),F$18,_xlfn.XLOOKUP($AZ281,仮想キートップ,キー位置),F$19,F$5,F$9,_xlfn.XLOOKUP($BA281,仮想キートップ,キー位置),F$10,_xlfn.XLOOKUP($BB281,仮想キートップ,キー位置),IF(AND($AT281&lt;&gt;"",$BK281=$BJ281),F$12,F$11),_xlfn.XLOOKUP($AZ281,仮想キートップ,入力コード),F$15,IF($AW281="",_xlfn.CONCAT($BJ281,",",F$16,_xlfn.XLOOKUP($AZ281,仮想キートップ,キー位置),F$17),_xlfn.CONCAT(F$16,_xlfn.XLOOKUP($AZ281,仮想キートップ,キー位置),F$17,",",$BJ281)),F$18,_xlfn.XLOOKUP($AZ281,仮想キートップ,キー位置),F$19))),"")</f>
        <v/>
      </c>
      <c r="I281" s="101" t="str">
        <f t="shared" ref="I281:I298" si="186">IF(AND($AB281=3,$AC281="C"),_xlfn.CONCAT(I$3,$AZ281,", ",$BA281," &amp; ",$BB281," → ",$BC281,CLEAN($BD281),I$4,IF($AK281=1,"",_xlfn.CONCAT(IF(OR($BJ281="",$BJ281=$BG281),"",I$6),I$7,_xlfn.XLOOKUP($AZ281,仮想キートップ,キー位置),I$10,_xlfn.XLOOKUP($BA281,仮想キートップ,キー位置),I$11,_xlfn.XLOOKUP($BB281,仮想キートップ,入力コード),I$12,$BG281,I$15,_xlfn.XLOOKUP($BB281,仮想キートップ,キー位置),I$16,_xlfn.XLOOKUP($BB281,仮想キートップ,キー位置),I$17,I$5)),IF(OR($BJ281="",$BJ281=$BG281),"",I$6),I$8,_xlfn.XLOOKUP($AZ281,仮想キートップ,キー位置),I$10,_xlfn.XLOOKUP($BA281,仮想キートップ,キー位置),I$11,_xlfn.XLOOKUP($BB281,仮想キートップ,入力コード),IF(AND(_xlfn.XLOOKUP($BC281,ひらがな,移動単位)=2,LEFT($BC281)=$AJ281),_xlfn.CONCAT(I$14,_xlfn.XLOOKUP(_xlfn.CONCAT("(",RIGHT($BC281),")"),ひらがな,ローマ字コード)),_xlfn.CONCAT(I$13,$BG281)),I$15,_xlfn.XLOOKUP($BB281,仮想キートップ,キー位置),I$16,_xlfn.XLOOKUP($BB281,仮想キートップ,キー位置),I$17,I$5,IF(OR($BJ281="",$BJ281=$BG281),"",I$6),I$9,_xlfn.XLOOKUP($AZ281,仮想キートップ,キー位置),I$10,_xlfn.XLOOKUP($BA281,仮想キートップ,キー位置),I$11,_xlfn.XLOOKUP($BB281,仮想キートップ,入力コード),I$14,$BG281,I$15,_xlfn.XLOOKUP($BB281,仮想キートップ,キー位置),I$16,_xlfn.XLOOKUP($BB281,仮想キートップ,キー位置),I$17,IF(OR($BJ281="",$BJ281=$BG281),"",_xlfn.CONCAT(IF($AK281=1,"",_xlfn.CONCAT(I$5,I$7,_xlfn.XLOOKUP($AZ281,仮想キートップ,キー位置),I$10,_xlfn.XLOOKUP($BA281,仮想キートップ,キー位置),I$11,_xlfn.XLOOKUP($BB281,仮想キートップ,入力コード),I$12,$BJ281,I$15,_xlfn.XLOOKUP($BB281,仮想キートップ,キー位置),I$16,_xlfn.XLOOKUP($BB281,仮想キートップ,キー位置),I$17)),I$5,I$8,_xlfn.XLOOKUP($AZ281,仮想キートップ,キー位置),I$10,_xlfn.XLOOKUP($BA281,仮想キートップ,キー位置),I$11,_xlfn.XLOOKUP($BB281,仮想キートップ,入力コード),I$13,$BJ281,I$15,_xlfn.XLOOKUP($BB281,仮想キートップ,キー位置),I$16,_xlfn.XLOOKUP($BB281,仮想キートップ,キー位置),I$17,I$5,I$9,_xlfn.XLOOKUP($AZ281,仮想キートップ,キー位置),I$10,_xlfn.XLOOKUP($BA281,仮想キートップ,キー位置),I$11,_xlfn.XLOOKUP($BB281,仮想キートップ,入力コード),I$14,$BJ281,I$15,_xlfn.XLOOKUP($BB281,仮想キートップ,キー位置),I$16,_xlfn.XLOOKUP($BB281,仮想キートップ,キー位置),I$17))),"")</f>
        <v/>
      </c>
      <c r="J281" s="101" t="str">
        <f t="shared" ref="J281:J298" si="187">IF(AND($AB281=3,$AC281="C"),_xlfn.CONCAT(IF($AN281=1,"",_xlfn.CONCAT(I$5,IF(OR($BJ281="",$BJ281=$BG281),"",I$6),I$7,_xlfn.XLOOKUP($AZ281,仮想キートップ,キー位置),I$10,_xlfn.XLOOKUP($BB281,仮想キートップ,キー位置),I$11,_xlfn.XLOOKUP($BA281,仮想キートップ,入力コード),I$12,$BG281,I$15,_xlfn.XLOOKUP($BA281,仮想キートップ,キー位置),I$16,_xlfn.XLOOKUP($BA281,仮想キートップ,キー位置),I$17)),I$5,IF(OR($BJ281="",$BJ281=$BG281),"",I$6),I$8,_xlfn.XLOOKUP($AZ281,仮想キートップ,キー位置),I$10,_xlfn.XLOOKUP($BB281,仮想キートップ,キー位置),I$11,_xlfn.XLOOKUP($BA281,仮想キートップ,入力コード),IF(AND(_xlfn.XLOOKUP($BC281,ひらがな,移動単位)=2,LEFT($BC281)=$AM281),_xlfn.CONCAT(I$14,_xlfn.XLOOKUP(_xlfn.CONCAT("(",RIGHT($BC281),")"),ひらがな,ローマ字コード)),_xlfn.CONCAT(I$13,$BG281)),I$15,_xlfn.XLOOKUP($BA281,仮想キートップ,キー位置),I$16,_xlfn.XLOOKUP($BA281,仮想キートップ,キー位置),I$17,I$5,IF(OR($BJ281="",$BJ281=$BG281),"",I$6),I$9,_xlfn.XLOOKUP($AZ281,仮想キートップ,キー位置),I$10,_xlfn.XLOOKUP($BB281,仮想キートップ,キー位置),I$11,_xlfn.XLOOKUP($BA281,仮想キートップ,入力コード),I$14,$BG281,I$15,_xlfn.XLOOKUP($BA281,仮想キートップ,キー位置),I$16,_xlfn.XLOOKUP($BA281,仮想キートップ,キー位置),I$17,IF(OR($BJ281="",$BJ281=$BG281),"",_xlfn.CONCAT(IF($AN281=1,"",_xlfn.CONCAT(I$5,I$7,_xlfn.XLOOKUP($AZ281,仮想キートップ,キー位置),I$10,_xlfn.XLOOKUP($BB281,仮想キートップ,キー位置),I$11,_xlfn.XLOOKUP($BA281,仮想キートップ,入力コード),I$12,$BJ281,I$15,_xlfn.XLOOKUP($BA281,仮想キートップ,キー位置),I$16,_xlfn.XLOOKUP($BA281,仮想キートップ,キー位置),I$17)),I$5,I$8,_xlfn.XLOOKUP($AZ281,仮想キートップ,キー位置),I$10,_xlfn.XLOOKUP($BB281,仮想キートップ,キー位置),I$11,_xlfn.XLOOKUP($BA281,仮想キートップ,入力コード),I$13,$BJ281,I$15,_xlfn.XLOOKUP($BA281,仮想キートップ,キー位置),I$16,_xlfn.XLOOKUP($BA281,仮想キートップ,キー位置),I$17,I$5,I$9,_xlfn.XLOOKUP($AZ281,仮想キートップ,キー位置),I$10,_xlfn.XLOOKUP($BB281,仮想キートップ,キー位置),I$11,_xlfn.XLOOKUP($BA281,仮想キートップ,入力コード),I$14,$BJ281,I$15,_xlfn.XLOOKUP($BA281,仮想キートップ,キー位置),I$16,_xlfn.XLOOKUP($BA281,仮想キートップ,キー位置),I$17))),"")</f>
        <v/>
      </c>
      <c r="K281" s="101" t="str">
        <f t="shared" ref="K281:K298" si="188">IF(AND($AB281=3,$AC281="C"),_xlfn.CONCAT(IF($AQ281=1,"",_xlfn.CONCAT(I$5,IF(OR($BJ281="",$BJ281=$BG281),"",I$6),I$7,_xlfn.XLOOKUP($BA281,仮想キートップ,キー位置),I$10,_xlfn.XLOOKUP($BB281,仮想キートップ,キー位置),I$11,_xlfn.XLOOKUP($AZ281,仮想キートップ,入力コード),I$12,$BG281,I$15,_xlfn.XLOOKUP($AZ281,仮想キートップ,キー位置),I$16,_xlfn.XLOOKUP($AZ281,仮想キートップ,キー位置),I$17)),I$5,IF(OR($BJ281="",$BJ281=$BG281),"",I$6),I$8,_xlfn.XLOOKUP($BA281,仮想キートップ,キー位置),I$10,_xlfn.XLOOKUP($BB281,仮想キートップ,キー位置),I$11,_xlfn.XLOOKUP($AZ281,仮想キートップ,入力コード),IF(AND(_xlfn.XLOOKUP($BC281,ひらがな,移動単位)=2,LEFT($BC281)=$AP281),_xlfn.CONCAT(I$14,_xlfn.XLOOKUP(_xlfn.CONCAT("(",RIGHT($BC281),")"),ひらがな,ローマ字コード)),_xlfn.CONCAT(I$13,$BG281)),I$15,_xlfn.XLOOKUP($AZ281,仮想キートップ,キー位置),I$16,_xlfn.XLOOKUP($AZ281,仮想キートップ,キー位置),I$17,I$5,IF(OR($BJ281="",$BJ281=$BG281),"",I$6),I$9,_xlfn.XLOOKUP($BA281,仮想キートップ,キー位置),I$10,_xlfn.XLOOKUP($BB281,仮想キートップ,キー位置),I$11,_xlfn.XLOOKUP($AZ281,仮想キートップ,入力コード),I$14,$BG281,I$15,_xlfn.XLOOKUP($AZ281,仮想キートップ,キー位置),I$16,_xlfn.XLOOKUP($AZ281,仮想キートップ,キー位置),I$17,IF(OR($BJ281="",$BJ281=$BG281),"",_xlfn.CONCAT(IF($AQ281=1,"",_xlfn.CONCAT(I$5,I$7,_xlfn.XLOOKUP($BA281,仮想キートップ,キー位置),I$10,_xlfn.XLOOKUP($BB281,仮想キートップ,キー位置),I$11,_xlfn.XLOOKUP($AZ281,仮想キートップ,入力コード),I$12,$BJ281,I$15,_xlfn.XLOOKUP($AZ281,仮想キートップ,キー位置),I$16,_xlfn.XLOOKUP($AZ281,仮想キートップ,キー位置),I$17)),I$5,I$8,_xlfn.XLOOKUP($BA281,仮想キートップ,キー位置),I$10,_xlfn.XLOOKUP($BB281,仮想キートップ,キー位置),I$11,_xlfn.XLOOKUP($AZ281,仮想キートップ,入力コード),I$13,$BJ281,I$15,_xlfn.XLOOKUP($AZ281,仮想キートップ,キー位置),I$16,_xlfn.XLOOKUP($AZ281,仮想キートップ,キー位置),I$17,I$5,I$9,_xlfn.XLOOKUP($BA281,仮想キートップ,キー位置),I$10,_xlfn.XLOOKUP($BB281,仮想キートップ,キー位置),I$11,_xlfn.XLOOKUP($AZ281,仮想キートップ,入力コード),I$14,$BJ281,I$15,_xlfn.XLOOKUP($AZ281,仮想キートップ,キー位置),I$16,_xlfn.XLOOKUP($AZ281,仮想キートップ,キー位置),I$17))),"")</f>
        <v/>
      </c>
      <c r="L281" s="101" t="str">
        <f t="shared" ref="L281:L298" si="189">IF(AND($AB281=2,$AC281="A"),_xlfn.CONCAT(L$3,$AZ281," &amp; ",$BA281," → ",$BC281,CLEAN($BD281),L$4,IF(OR($BJ281="",$BJ281=$BG281),"",L$6),L$7,_xlfn.XLOOKUP($AZ281,仮想キートップ,キー位置),IF(AND($AT281&lt;&gt;"",$BG281=$BI281),L$10,L$9),_xlfn.XLOOKUP($BA281,仮想キートップ,入力コード),L$11,IF($AV281="",_xlfn.CONCAT($BG281,","),""),L$13,_xlfn.XLOOKUP($BA281,仮想キートップ,キー位置),L$14,$AG281,IF($AV281="",L$15,_xlfn.CONCAT(L$16,$BG281,L$17)),_xlfn.XLOOKUP($BA281,仮想キートップ,キー位置),L$18,L$5,IF(OR($BJ281="",$BJ281=$BG281),"",L$6),L$8,_xlfn.XLOOKUP($AZ281,仮想キートップ,キー位置),IF(AND($AT281&lt;&gt;"",$BG281=$BI281),L$10,L$9),_xlfn.XLOOKUP($BA281,仮想キートップ,入力コード),L$12,IF($AV281="",_xlfn.CONCAT($BG281,","),""),L$13,_xlfn.XLOOKUP($BA281,仮想キートップ,キー位置),L$14,$AG281,IF($AV281="",L$15,_xlfn.CONCAT(L$16,$BG281,L$17)),_xlfn.XLOOKUP($BA281,仮想キートップ,キー位置),L$18,IF(OR($BJ281="",$BJ281=$BG281),"",_xlfn.CONCAT(L$5,L$7,_xlfn.XLOOKUP($AZ281,仮想キートップ,キー位置),IF(AND($AT281&lt;&gt;"",$BG281=$BI281),L$10,L$9),_xlfn.XLOOKUP($BA281,仮想キートップ,入力コード),L$11,IF($AV281="",_xlfn.CONCAT($BJ281,","),""),L$13,_xlfn.XLOOKUP($BA281,仮想キートップ,キー位置),L$14,$AG281,IF($AV281="",L$15,_xlfn.CONCAT(L$16,$BJ281,L$17)),_xlfn.XLOOKUP($BA281,仮想キートップ,キー位置),L$18,L$5,L$8,_xlfn.XLOOKUP($AZ281,仮想キートップ,キー位置),IF(AND($AT281&lt;&gt;"",$BG281=$BI281),L$10,L$9),_xlfn.XLOOKUP($BA281,仮想キートップ,入力コード),L$12,IF($AV281="",_xlfn.CONCAT($BJ281,","),""),L$13,_xlfn.XLOOKUP($BA281,仮想キートップ,キー位置),L$14,$AG281,IF($AV281="",L$15,_xlfn.CONCAT(L$16,$BJ281,L$17)),_xlfn.XLOOKUP($BA281,仮想キートップ,キー位置),L$18))),"")</f>
        <v/>
      </c>
      <c r="M281" s="101" t="str">
        <f t="shared" ref="M281:M298" si="190">IF(AND($AB281=2,$AC281="A"),_xlfn.CONCAT(L$5,IF(OR($BJ281="",$BJ281=$BG281),"",L$6),L$7,_xlfn.XLOOKUP($BA281,仮想キートップ,キー位置),IF(AND($AT281&lt;&gt;"",$BG281=$BI281),L$10,L$9),_xlfn.XLOOKUP($AZ281,仮想キートップ,入力コード),L$11,IF($AV281="",_xlfn.CONCAT($BG281,","),""),L$13,_xlfn.XLOOKUP($AZ281,仮想キートップ,キー位置),L$14,$AG281,IF($AV281="",L$15,_xlfn.CONCAT(L$16,$BG281,L$17)),_xlfn.XLOOKUP($AZ281,仮想キートップ,キー位置),L$18,L$5,IF(OR($BJ281="",$BJ281=$BG281),"",L$6),L$8,_xlfn.XLOOKUP($BA281,仮想キートップ,キー位置),IF(AND($AT281&lt;&gt;"",$BG281=$BI281),L$10,L$9),_xlfn.XLOOKUP($AZ281,仮想キートップ,入力コード),L$12,IF($AV281="",_xlfn.CONCAT($BG281,","),""),L$13,_xlfn.XLOOKUP($AZ281,仮想キートップ,キー位置),L$14,$AG281,IF($AV281="",L$15,_xlfn.CONCAT(L$16,$BG281,L$17)),_xlfn.XLOOKUP($AZ281,仮想キートップ,キー位置),L$18,IF(OR($BJ281="",$BJ281=$BG281),"",_xlfn.CONCAT(L$5,L$7,_xlfn.XLOOKUP($BA281,仮想キートップ,キー位置),IF(AND($AT281&lt;&gt;"",$BG281=$BI281),L$10,L$9),_xlfn.XLOOKUP($AZ281,仮想キートップ,入力コード),L$11,IF($AV281="",_xlfn.CONCAT($BJ281,","),""),L$13,_xlfn.XLOOKUP($AZ281,仮想キートップ,キー位置),L$14,$AG281,IF($AV281="",L$15,_xlfn.CONCAT(L$16,$BJ281,L$17)),_xlfn.XLOOKUP($AZ281,仮想キートップ,キー位置),L$18,L$5,L$8,_xlfn.XLOOKUP($BA281,仮想キートップ,キー位置),IF(AND($AT281&lt;&gt;"",$BG281=$BI281),L$10,L$9),_xlfn.XLOOKUP($AZ281,仮想キートップ,入力コード),L$12,IF($AV281="",_xlfn.CONCAT($BJ281,","),""),L$13,_xlfn.XLOOKUP($AZ281,仮想キートップ,キー位置),L$14,$AG281,IF($AV281="",L$15,_xlfn.CONCAT(L$16,$BJ281,L$17)),_xlfn.XLOOKUP($AZ281,仮想キートップ,キー位置),L$18))),"")</f>
        <v/>
      </c>
      <c r="N281" s="101" t="str">
        <f t="shared" ref="N281:N298" si="191">IF(AND($AB281=2,$AC281="B"),_xlfn.CONCAT(N$3,$AZ281," &amp; ",$BA281," → ",$BC281,CLEAN($BD281),N$4,IF(OR($BJ281="",$BJ281=$BG281),"",N$6),N$7,_xlfn.XLOOKUP($AZ281,仮想キートップ,キー位置),IF(AND($AT281&lt;&gt;"",$BG281=$BI281),N$10,N$9),_xlfn.XLOOKUP($BA281,仮想キートップ,入力コード),N$11,IF($AV281="",_xlfn.CONCAT($BG281,","),""),N$13,_xlfn.XLOOKUP($BA281,仮想キートップ,キー位置),N$14,$AG281,IF($AV281="",N$15,_xlfn.CONCAT(N$16,$BG281,N$17)),_xlfn.XLOOKUP($BA281,仮想キートップ,キー位置),N$18,N$5,IF(OR($BJ281="",$BJ281=$BG281),"",N$6),N$8,_xlfn.XLOOKUP($AZ281,仮想キートップ,キー位置),IF(AND($AT281&lt;&gt;"",$BG281=$BI281),N$10,N$9),_xlfn.XLOOKUP($BA281,仮想キートップ,入力コード),N$12,IF($AV281="",_xlfn.CONCAT($BG281,","),""),N$13,_xlfn.XLOOKUP($BA281,仮想キートップ,キー位置),N$14,$AG281,IF($AV281="",N$15,_xlfn.CONCAT(N$16,$BG281,N$17)),_xlfn.XLOOKUP($BA281,仮想キートップ,キー位置),N$18,IF(OR($BJ281="",$BJ281=$BG281),"",_xlfn.CONCAT(N$5,N$7,_xlfn.XLOOKUP($AZ281,仮想キートップ,キー位置),IF(AND($AT281&lt;&gt;"",$BG281=$BI281),N$10,N$9),_xlfn.XLOOKUP($BA281,仮想キートップ,入力コード),N$11,IF($AV281="",_xlfn.CONCAT($BJ281,","),""),N$13,_xlfn.XLOOKUP($BA281,仮想キートップ,キー位置),N$14,$AG281,IF($AV281="",N$15,_xlfn.CONCAT(N$16,$BJ281,N$17)),_xlfn.XLOOKUP($BA281,仮想キートップ,キー位置),N$18,N$5,N$8,_xlfn.XLOOKUP($AZ281,仮想キートップ,キー位置),IF(AND($AT281&lt;&gt;"",$BG281=$BI281),N$10,N$9),_xlfn.XLOOKUP($BA281,仮想キートップ,入力コード),N$12,IF($AV281="",_xlfn.CONCAT($BJ281,","),""),N$13,_xlfn.XLOOKUP($BA281,仮想キートップ,キー位置),N$14,$AG281,IF($AV281="",N$15,_xlfn.CONCAT(N$16,$BJ281,N$17)),_xlfn.XLOOKUP($BA281,仮想キートップ,キー位置),N$18))),"")</f>
        <v/>
      </c>
      <c r="O281" s="101" t="str">
        <f t="shared" ref="O281:O298" si="192">IF(AND($AB281=2,$AC281="B"),_xlfn.CONCAT(N$5,IF(OR($BJ281="",$BJ281=$BG281),"",N$6),N$7,_xlfn.XLOOKUP($BA281,仮想キートップ,キー位置),IF(AND($AT281&lt;&gt;"",$BG281=$BI281),N$10,N$9),_xlfn.XLOOKUP($AZ281,仮想キートップ,入力コード),N$11,IF($AV281="",_xlfn.CONCAT($BG281,","),""),N$13,_xlfn.XLOOKUP($AZ281,仮想キートップ,キー位置),N$14,$AG281,IF($AV281="",N$15,_xlfn.CONCAT(N$16,$BG281,N$17)),_xlfn.XLOOKUP($AZ281,仮想キートップ,キー位置),N$18,N$5,IF(OR($BJ281="",$BJ281=$BG281),"",N$6),N$8,_xlfn.XLOOKUP($BA281,仮想キートップ,キー位置),IF(AND($AT281&lt;&gt;"",$BG281=$BI281),N$10,N$9),_xlfn.XLOOKUP($AZ281,仮想キートップ,入力コード),N$12,IF($AV281="",_xlfn.CONCAT($BG281,","),""),N$13,_xlfn.XLOOKUP($AZ281,仮想キートップ,キー位置),N$14,$AG281,IF($AV281="",N$15,_xlfn.CONCAT(N$16,$BG281,N$17)),_xlfn.XLOOKUP($AZ281,仮想キートップ,キー位置),N$18,IF(OR($BJ281="",$BJ281=$BG281),"",_xlfn.CONCAT(N$5,N$7,_xlfn.XLOOKUP($BA281,仮想キートップ,キー位置),IF(AND($AT281&lt;&gt;"",$BG281=$BI281),N$10,N$9),_xlfn.XLOOKUP($AZ281,仮想キートップ,入力コード),N$11,IF($AV281="",_xlfn.CONCAT($BJ281,","),""),N$13,_xlfn.XLOOKUP($AZ281,仮想キートップ,キー位置),N$14,$AG281,IF($AV281="",N$15,_xlfn.CONCAT(N$16,$BJ281,N$17)),_xlfn.XLOOKUP($AZ281,仮想キートップ,キー位置),N$18,N$5,N$8,_xlfn.XLOOKUP($BA281,仮想キートップ,キー位置),IF(AND($AT281&lt;&gt;"",$BG281=$BI281),N$10,N$9),_xlfn.XLOOKUP($AZ281,仮想キートップ,入力コード),N$12,IF($AV281="",_xlfn.CONCAT($BJ281,","),""),N$13,_xlfn.XLOOKUP($AZ281,仮想キートップ,キー位置),N$14,$AG281,IF($AV281="",N$15,_xlfn.CONCAT(N$16,$BJ281,N$17)),_xlfn.XLOOKUP($AZ281,仮想キートップ,キー位置),N$18))),"")</f>
        <v/>
      </c>
      <c r="P281" s="101" t="str">
        <f t="shared" ref="P281:P298" si="193">IF(AND($AB281=2,$AC281="C"),_xlfn.CONCAT(P$3,$AZ281," &amp; ",$BA281," → ",$BC281,CLEAN($BD281),P$4,IF(OR($BJ281="",$BJ281=$BG281),"",P$6),P$7,_xlfn.XLOOKUP($AZ281,仮想キートップ,キー位置),IF(AND($AT281&lt;&gt;"",$BG281=$BI281),P$10,P$9),_xlfn.XLOOKUP($BA281,仮想キートップ,入力コード),P$11,IF($AV281="",_xlfn.CONCAT($BG281,","),""),P$13,_xlfn.XLOOKUP($BA281,仮想キートップ,キー位置),P$14,$AG281,IF($AV281="",P$15,_xlfn.CONCAT(P$16,$BG281,P$17)),_xlfn.XLOOKUP($BA281,仮想キートップ,キー位置),P$18,P$5,IF(OR($BJ281="",$BJ281=$BG281),"",P$6),P$8,_xlfn.XLOOKUP($AZ281,仮想キートップ,キー位置),IF(AND($AT281&lt;&gt;"",$BG281=$BI281),P$10,P$9),_xlfn.XLOOKUP($BA281,仮想キートップ,入力コード),P$12,IF($AV281="",_xlfn.CONCAT($BG281,","),""),P$13,_xlfn.XLOOKUP($BA281,仮想キートップ,キー位置),P$14,$AG281,IF($AV281="",P$15,_xlfn.CONCAT(P$16,$BG281,P$17)),_xlfn.XLOOKUP($BA281,仮想キートップ,キー位置),P$18,IF(OR($BJ281="",$BJ281=$BG281),"",_xlfn.CONCAT(P$5,P$7,_xlfn.XLOOKUP($AZ281,仮想キートップ,キー位置),IF(AND($AT281&lt;&gt;"",$BG281=$BI281),P$10,P$9),_xlfn.XLOOKUP($BA281,仮想キートップ,入力コード),P$11,IF($AV281="",_xlfn.CONCAT($BJ281,","),""),P$13,_xlfn.XLOOKUP($BA281,仮想キートップ,キー位置),P$14,$AG281,IF($AV281="",P$15,_xlfn.CONCAT(P$16,$BJ281,P$17)),_xlfn.XLOOKUP($BA281,仮想キートップ,キー位置),P$18,P$5,P$8,_xlfn.XLOOKUP($AZ281,仮想キートップ,キー位置),IF(AND($AT281&lt;&gt;"",$BG281=$BI281),P$10,P$9),_xlfn.XLOOKUP($BA281,仮想キートップ,入力コード),P$12,IF($AV281="",_xlfn.CONCAT($BJ281,","),""),P$13,_xlfn.XLOOKUP($BA281,仮想キートップ,キー位置),P$14,$AG281,IF($AV281="",P$15,_xlfn.CONCAT(P$16,$BJ281,P$17)),_xlfn.XLOOKUP($BA281,仮想キートップ,キー位置),P$18))),"")</f>
        <v/>
      </c>
      <c r="Q281" s="101" t="str">
        <f t="shared" ref="Q281:Q298" si="194">IF(AND($AB281=2,$AC281="C"),_xlfn.CONCAT(P$5,IF(OR($BJ281="",$BJ281=$BG281),"",P$6),P$7,_xlfn.XLOOKUP($BA281,仮想キートップ,キー位置),IF(AND($AT281&lt;&gt;"",$BG281=$BI281),P$10,P$9),_xlfn.XLOOKUP($AZ281,仮想キートップ,入力コード),P$11,IF($AV281="",_xlfn.CONCAT($BG281,","),""),P$13,_xlfn.XLOOKUP($AZ281,仮想キートップ,キー位置),P$14,$AG281,IF($AV281="",P$15,_xlfn.CONCAT(P$16,$BG281,P$17)),_xlfn.XLOOKUP($AZ281,仮想キートップ,キー位置),P$18,P$5,IF(OR($BJ281="",$BJ281=$BG281),"",P$6),P$8,_xlfn.XLOOKUP($BA281,仮想キートップ,キー位置),IF(AND($AT281&lt;&gt;"",$BG281=$BI281),P$10,P$9),_xlfn.XLOOKUP($AZ281,仮想キートップ,入力コード),P$12,IF($AV281="",_xlfn.CONCAT($BG281,","),""),P$13,_xlfn.XLOOKUP($AZ281,仮想キートップ,キー位置),P$14,$AG281,IF($AV281="",P$15,_xlfn.CONCAT(P$16,$BG281,P$17)),_xlfn.XLOOKUP($AZ281,仮想キートップ,キー位置),P$18,IF(OR($BJ281="",$BJ281=$BG281),"",_xlfn.CONCAT(P$5,P$7,_xlfn.XLOOKUP($BA281,仮想キートップ,キー位置),IF(AND($AT281&lt;&gt;"",$BG281=$BI281),P$10,P$9),_xlfn.XLOOKUP($AZ281,仮想キートップ,入力コード),P$11,IF($AV281="",_xlfn.CONCAT($BJ281,","),""),P$13,_xlfn.XLOOKUP($AZ281,仮想キートップ,キー位置),P$14,$AG281,IF($AV281="",P$15,_xlfn.CONCAT(P$16,$BJ281,P$17)),_xlfn.XLOOKUP($AZ281,仮想キートップ,キー位置),P$18,P$5,P$8,_xlfn.XLOOKUP($BA281,仮想キートップ,キー位置),IF(AND($AT281&lt;&gt;"",$BG281=$BI281),P$10,P$9),_xlfn.XLOOKUP($AZ281,仮想キートップ,入力コード),P$12,IF($AV281="",_xlfn.CONCAT($BJ281,","),""),P$13,_xlfn.XLOOKUP($AZ281,仮想キートップ,キー位置),P$14,$AG281,IF($AV281="",P$15,_xlfn.CONCAT(P$16,$BJ281,P$17)),_xlfn.XLOOKUP($AZ281,仮想キートップ,キー位置),P$18))),"")</f>
        <v/>
      </c>
      <c r="R281" s="101" t="str">
        <f t="shared" ref="R281:R298" si="195">IF(AND($AB281=1,$AC281="A"),_xlfn.CONCAT(R$3,$AZ281,R$4,IF(OR($BJ281="",$BJ281=$BG281),"",R$6),R$7,IF(_xlfn.XLOOKUP($AZ281,仮想キートップ,十六進数文字)=0,R$9,R$10),_xlfn.XLOOKUP($AZ281,仮想キートップ,入力コード),R$11,$BG281,R$12,_xlfn.XLOOKUP($AZ281,仮想キートップ,キー位置),R$13,IF($AG281=0,0,2),R$14,_xlfn.XLOOKUP($AZ281,仮想キートップ,キー位置),R$15,R$5,IF(OR($BJ281="",$BJ281=$BG281),"",R$6),R$8,IF(_xlfn.XLOOKUP($AZ281,仮想キートップ,十六進数文字)=0,R$9,R$10),_xlfn.XLOOKUP($AZ281,仮想キートップ,入力コード),R$11,$BG281,R$12,_xlfn.XLOOKUP($AZ281,仮想キートップ,キー位置),R$13,$AG281,R$14,_xlfn.XLOOKUP($AZ281,仮想キートップ,キー位置),R$15,IF(OR($BJ281="",$BJ281=$BG281),"",_xlfn.CONCAT(R$5,R$7,IF(_xlfn.XLOOKUP($AZ281,仮想キートップ,十六進数文字)=0,R$9,R$10),_xlfn.XLOOKUP($AZ281,仮想キートップ,入力コード),R$11,$BJ281,R$12,_xlfn.XLOOKUP($AZ281,仮想キートップ,キー位置),R$13,IF($AG281=0,0,2),R$14,_xlfn.XLOOKUP($AZ281,仮想キートップ,キー位置),R$15,R$5,R$8,IF(_xlfn.XLOOKUP($AZ281,仮想キートップ,十六進数文字)=0,R$9,R$10),_xlfn.XLOOKUP($AZ281,仮想キートップ,入力コード),R$11,$BJ281,R$12,_xlfn.XLOOKUP($AZ281,仮想キートップ,キー位置),R$13,$AG281,R$14,_xlfn.XLOOKUP($AZ281,仮想キートップ,キー位置),R$15))),"")</f>
        <v/>
      </c>
      <c r="S281" s="101" t="str">
        <f t="shared" ref="S281:S298" si="196">IF(AND($AB281=1,$AC281="B"),_xlfn.CONCAT(S$3,$AZ281,S$4,IF(OR($BJ281="",$BJ281=$BG281),"",S$6),S$7,IF(_xlfn.XLOOKUP($AZ281,仮想キートップ,十六進数文字)=0,S$9,S$10),_xlfn.XLOOKUP($AZ281,仮想キートップ,入力コード),S$11,$BG281,S$12,_xlfn.XLOOKUP($AZ281,仮想キートップ,キー位置),S$13,IF($AG281=0,0,2),S$14,_xlfn.XLOOKUP($AZ281,仮想キートップ,キー位置),S$15,S$5,IF(OR($BJ281="",$BJ281=$BG281),"",S$6),S$8,IF(_xlfn.XLOOKUP($AZ281,仮想キートップ,十六進数文字)=0,S$9,S$10),_xlfn.XLOOKUP($AZ281,仮想キートップ,入力コード),S$11,$BG281,S$12,_xlfn.XLOOKUP($AZ281,仮想キートップ,キー位置),S$13,$AG281,S$14,_xlfn.XLOOKUP($AZ281,仮想キートップ,キー位置),S$15,IF(OR($BJ281="",$BJ281=$BG281),"",_xlfn.CONCAT(S$5,S$7,IF(_xlfn.XLOOKUP($AZ281,仮想キートップ,十六進数文字)=0,S$9,S$10),_xlfn.XLOOKUP($AZ281,仮想キートップ,入力コード),S$11,$BJ281,S$12,_xlfn.XLOOKUP($AZ281,仮想キートップ,キー位置),S$13,IF($AG281=0,0,2),S$14,_xlfn.XLOOKUP($AZ281,仮想キートップ,キー位置),S$15,S$5,S$8,IF(_xlfn.XLOOKUP($AZ281,仮想キートップ,十六進数文字)=0,S$9,S$10),_xlfn.XLOOKUP($AZ281,仮想キートップ,入力コード),S$11,$BJ281,S$12,_xlfn.XLOOKUP($AZ281,仮想キートップ,キー位置),S$13,$AG281,S$14,_xlfn.XLOOKUP($AZ281,仮想キートップ,キー位置),S$15))),"")</f>
        <v>{"description":"Sp や","conditions":[{"type":"variable_if","name":"LKS","value":1},{"type":"variable_unless","name":"USC","value":0},{"input_sources":[{"language":"ja"}],"type":"input_source_if"},{"input_sources":[{"input_mode_id":"Roman$"}],"type":"input_source_unless"}],"from":{"key_code":"h","modifiers":{"mandatory":["shift"],"optional":["caps_lock"]}},"to":[{"key_code":"y"},{"key_code":"a"},{"set_variable":{"name":"KC_H","value":1}},{"set_variable":{"name":"USC","value":2}},{"set_variable":{"name":"LKS","value":1}}],"to_after_key_up":[{"set_variable":{"name":"KC_H","value":0}},{"set_variable":{"name":"USC","value":0}}],"type":"basic"},{"conditions":[{"input_sources":[{"language":"ja"}],"type":"input_source_if"},{"input_sources":[{"input_mode_id":"Roman$"}],"type":"input_source_unless"}],"from":{"key_code":"h","modifiers":{"mandatory":["shift"],"optional":["caps_lock"]}},"to":[{"key_code":"y"},{"key_code":"a"},{"set_variable":{"name":"KC_H","value":1}},{"set_variable":{"name":"USC","value":1}},{"set_variable":{"name":"LKS","value":1}}],"to_after_key_up":[{"set_variable":{"name":"KC_H","value":0}},{"set_variable":{"name":"USC","value":0}}],"type":"basic"},</v>
      </c>
      <c r="T281" s="101" t="str">
        <f t="shared" ref="T281:T298" si="197">IF(AND($AB281=1,$AC281="C"),_xlfn.CONCAT(T$3,$AZ281,T$4,IF(OR($BJ281="",$BJ281=$BG281),"",T$6),T$7,IF(_xlfn.XLOOKUP($AZ281,仮想キートップ,十六進数文字)=0,T$9,T$10),_xlfn.XLOOKUP($AZ281,仮想キートップ,入力コード),T$11,$BG281,T$12,_xlfn.XLOOKUP($AZ281,仮想キートップ,キー位置),T$13,IF($AG281=0,0,2),T$14,_xlfn.XLOOKUP($AZ281,仮想キートップ,キー位置),T$15,T$5,IF(OR($BJ281="",$BJ281=$BG281),"",T$6),T$8,IF(_xlfn.XLOOKUP($AZ281,仮想キートップ,十六進数文字)=0,T$9,T$10),_xlfn.XLOOKUP($AZ281,仮想キートップ,入力コード),T$11,$BG281,T$12,_xlfn.XLOOKUP($AZ281,仮想キートップ,キー位置),T$13,$AG281,T$14,_xlfn.XLOOKUP($AZ281,仮想キートップ,キー位置),T$15,IF(OR($BJ281="",$BJ281=$BG281),"",_xlfn.CONCAT(T$5,T$7,IF(_xlfn.XLOOKUP($AZ281,仮想キートップ,十六進数文字)=0,T$9,T$10),_xlfn.XLOOKUP($AZ281,仮想キートップ,入力コード),T$11,$BJ281,T$12,_xlfn.XLOOKUP($AZ281,仮想キートップ,キー位置),T$13,IF($AG281=0,0,2),T$14,_xlfn.XLOOKUP($AZ281,仮想キートップ,キー位置),T$15,T$5,T$8,IF(_xlfn.XLOOKUP($AZ281,仮想キートップ,十六進数文字)=0,T$9,T$10),_xlfn.XLOOKUP($AZ281,仮想キートップ,入力コード),T$11,$BJ281,T$12,_xlfn.XLOOKUP($AZ281,仮想キートップ,キー位置),T$13,$AG281,T$14,_xlfn.XLOOKUP($AZ281,仮想キートップ,キー位置),T$15))),"")</f>
        <v/>
      </c>
      <c r="U281" s="329"/>
      <c r="V281" s="107" t="str">
        <f t="shared" ref="V281:V344" si="198">IF(AND($AT281&lt;&gt;"",$AB281=3,OR($BG281&lt;&gt;$BI281,AND($BK281&lt;&gt;"",$BK281&lt;&gt;$BI281))),_xlfn.CONCAT(V$3,PROPER(_xlfn.XLOOKUP($AZ281,仮想キートップ,入力コード)),", ",PROPER(_xlfn.XLOOKUP($BA281,仮想キートップ,入力コード))," &amp; ",PROPER(_xlfn.XLOOKUP($BB281,仮想キートップ,入力コード))," → ",$BC281,CLEAN($BD281),IF(OR($BK281="",$BK281=$BI281),_xlfn.CONCAT(V$4,V$7,_xlfn.XLOOKUP($AZ281,仮想キートップ,キー位置),V$10,_xlfn.XLOOKUP($BA281,仮想キートップ,キー位置),V$11,_xlfn.XLOOKUP($BB281,仮想キートップ,入力コード),V$12,$BI281,V$15,_xlfn.XLOOKUP($BB281,仮想キートップ,キー位置),V$16,_xlfn.XLOOKUP($BB281,仮想キートップ,キー位置),V$17,V$5,V$8,_xlfn.XLOOKUP($AZ281,仮想キートップ,キー位置),V$10,_xlfn.XLOOKUP($BA281,仮想キートップ,キー位置),V$11,_xlfn.XLOOKUP($BB281,仮想キートップ,入力コード),V$13,$BI281,V$15,_xlfn.XLOOKUP($BB281,仮想キートップ,キー位置),V$16,_xlfn.XLOOKUP($BB281,仮想キートップ,キー位置),V$17,V$5,V$9,_xlfn.XLOOKUP($AZ281,仮想キートップ,キー位置),V$10,_xlfn.XLOOKUP($BA281,仮想キートップ,キー位置),V$11,_xlfn.XLOOKUP($BB281,仮想キートップ,入力コード),V$14,$BI281,V$15,_xlfn.XLOOKUP($BB281,仮想キートップ,キー位置),V$16,_xlfn.XLOOKUP($BB281,仮想キートップ,キー位置),V$17),_xlfn.CONCAT(V$4,V$6,V$7,_xlfn.XLOOKUP($AZ281,仮想キートップ,キー位置),V$10,_xlfn.XLOOKUP($BA281,仮想キートップ,キー位置),V$11,_xlfn.XLOOKUP($BB281,仮想キートップ,入力コード),V$12,$BI281,V$15,_xlfn.XLOOKUP($BB281,仮想キートップ,キー位置),V$16,_xlfn.XLOOKUP($BB281,仮想キートップ,キー位置),V$17,V$5,V$6,V$8,_xlfn.XLOOKUP($AZ281,仮想キートップ,キー位置),V$10,_xlfn.XLOOKUP($BA281,仮想キートップ,キー位置),V$11,_xlfn.XLOOKUP($BB281,仮想キートップ,入力コード),V$13,$BI281,V$15,_xlfn.XLOOKUP($BB281,仮想キートップ,キー位置),V$16,_xlfn.XLOOKUP($BB281,仮想キートップ,キー位置),V$17,V$5,V$6,V$9,_xlfn.XLOOKUP($AZ281,仮想キートップ,キー位置),V$10,_xlfn.XLOOKUP($BA281,仮想キートップ,キー位置),V$11,_xlfn.XLOOKUP($BB281,仮想キートップ,入力コード),V$14,$BI281,V$15,_xlfn.XLOOKUP($BB281,仮想キートップ,キー位置),V$16,_xlfn.XLOOKUP($BB281,仮想キートップ,キー位置),V$17,V$5,V$7,_xlfn.XLOOKUP($AZ281,仮想キートップ,キー位置),V$10,_xlfn.XLOOKUP($BA281,仮想キートップ,キー位置),V$11,_xlfn.XLOOKUP($BB281,仮想キートップ,入力コード),V$12,$BK281,V$15,_xlfn.XLOOKUP($BB281,仮想キートップ,キー位置),V$16,_xlfn.XLOOKUP($BB281,仮想キートップ,キー位置),V$17,V$5,V$8,_xlfn.XLOOKUP($AZ281,仮想キートップ,キー位置),V$10,_xlfn.XLOOKUP($BA281,仮想キートップ,キー位置),V$11,_xlfn.XLOOKUP($BB281,仮想キートップ,入力コード),V$13,$BK281,V$15,_xlfn.XLOOKUP($BB281,仮想キートップ,キー位置),V$16,_xlfn.XLOOKUP($BB281,仮想キートップ,キー位置),V$17,V$5,V$9,_xlfn.XLOOKUP($AZ281,仮想キートップ,キー位置),V$10,_xlfn.XLOOKUP($BA281,仮想キートップ,キー位置),V$11,_xlfn.XLOOKUP($BB281,仮想キートップ,入力コード),V$14,$BK281,V$15,_xlfn.XLOOKUP($BB281,仮想キートップ,キー位置),V$16,_xlfn.XLOOKUP($BB281,仮想キートップ,キー位置),V$17))),"")</f>
        <v/>
      </c>
      <c r="W281" s="101" t="str">
        <f t="shared" ref="W281:W344" si="199">IF(AND($AT281&lt;&gt;"",$AB281=3,OR($BG281&lt;&gt;$BI281,AND($BK281&lt;&gt;"",$BK281&lt;&gt;$BI281))),IF(OR($BK281="",$BK281=$BI281),_xlfn.CONCAT(V$5,V$7,_xlfn.XLOOKUP($AZ281,仮想キートップ,キー位置),V$10,_xlfn.XLOOKUP($BB281,仮想キートップ,キー位置),V$11,_xlfn.XLOOKUP($BA281,仮想キートップ,入力コード),V$12,$BI281,V$15,_xlfn.XLOOKUP($BA281,仮想キートップ,キー位置),V$16,_xlfn.XLOOKUP($BA281,仮想キートップ,キー位置),V$17,V$5,V$8,_xlfn.XLOOKUP($AZ281,仮想キートップ,キー位置),V$10,_xlfn.XLOOKUP($BB281,仮想キートップ,キー位置),V$11,_xlfn.XLOOKUP($BA281,仮想キートップ,入力コード),V$13,$BI281,V$15,_xlfn.XLOOKUP($BA281,仮想キートップ,キー位置),V$16,_xlfn.XLOOKUP($BA281,仮想キートップ,キー位置),V$17,V$5,V$9,_xlfn.XLOOKUP($AZ281,仮想キートップ,キー位置),V$10,_xlfn.XLOOKUP($BB281,仮想キートップ,キー位置),V$11,_xlfn.XLOOKUP($BA281,仮想キートップ,入力コード),V$14,$BI281,V$15,_xlfn.XLOOKUP($BA281,仮想キートップ,キー位置),V$16,_xlfn.XLOOKUP($BA281,仮想キートップ,キー位置),V$17),_xlfn.CONCAT(V$5,V$6,V$7,_xlfn.XLOOKUP($AZ281,仮想キートップ,キー位置),V$10,_xlfn.XLOOKUP($BB281,仮想キートップ,キー位置),V$11,_xlfn.XLOOKUP($BA281,仮想キートップ,入力コード),V$12,$BI281,V$15,_xlfn.XLOOKUP($BA281,仮想キートップ,キー位置),V$16,_xlfn.XLOOKUP($BA281,仮想キートップ,キー位置),V$17,V$5,V$6,V$8,_xlfn.XLOOKUP($AZ281,仮想キートップ,キー位置),V$10,_xlfn.XLOOKUP($BB281,仮想キートップ,キー位置),V$11,_xlfn.XLOOKUP($BA281,仮想キートップ,入力コード),V$13,$BI281,V$15,_xlfn.XLOOKUP($BA281,仮想キートップ,キー位置),V$16,_xlfn.XLOOKUP($BA281,仮想キートップ,キー位置),V$17,V$5,V$6,V$9,_xlfn.XLOOKUP($AZ281,仮想キートップ,キー位置),V$10,_xlfn.XLOOKUP($BB281,仮想キートップ,キー位置),V$11,_xlfn.XLOOKUP($BA281,仮想キートップ,入力コード),V$14,$BI281,V$15,_xlfn.XLOOKUP($BA281,仮想キートップ,キー位置),V$16,_xlfn.XLOOKUP($BA281,仮想キートップ,キー位置),V$17,V$5,V$7,_xlfn.XLOOKUP($AZ281,仮想キートップ,キー位置),V$10,_xlfn.XLOOKUP($BB281,仮想キートップ,キー位置),V$11,_xlfn.XLOOKUP($BA281,仮想キートップ,入力コード),V$12,$BK281,V$15,_xlfn.XLOOKUP($BA281,仮想キートップ,キー位置),V$16,_xlfn.XLOOKUP($BA281,仮想キートップ,キー位置),V$17,V$5,V$8,_xlfn.XLOOKUP($AZ281,仮想キートップ,キー位置),V$10,_xlfn.XLOOKUP($BB281,仮想キートップ,キー位置),V$11,_xlfn.XLOOKUP($BA281,仮想キートップ,入力コード),V$13,$BK281,V$15,_xlfn.XLOOKUP($BA281,仮想キートップ,キー位置),V$16,_xlfn.XLOOKUP($BA281,仮想キートップ,キー位置),V$17,V$5,V$9,_xlfn.XLOOKUP($AZ281,仮想キートップ,キー位置),V$10,_xlfn.XLOOKUP($BB281,仮想キートップ,キー位置),V$11,_xlfn.XLOOKUP($BA281,仮想キートップ,入力コード),V$14,$BK281,V$15,_xlfn.XLOOKUP($BA281,仮想キートップ,キー位置),V$16,_xlfn.XLOOKUP($BA281,仮想キートップ,キー位置),V$17)),"")</f>
        <v/>
      </c>
      <c r="X281" s="101" t="str">
        <f t="shared" ref="X281:X344" si="200">IF(AND($AT281&lt;&gt;"",$AB281=3,OR($BG281&lt;&gt;$BI281,AND($BK281&lt;&gt;"",$BK281&lt;&gt;$BI281))),IF(OR($BK281="",$BK281=$BI281),_xlfn.CONCAT(V$5,V$7,_xlfn.XLOOKUP($BA281,仮想キートップ,キー位置),V$10,_xlfn.XLOOKUP($BB281,仮想キートップ,キー位置),V$11,_xlfn.XLOOKUP($AZ281,仮想キートップ,入力コード),V$12,$BI281,V$15,_xlfn.XLOOKUP($AZ281,仮想キートップ,キー位置),V$16,_xlfn.XLOOKUP($AZ281,仮想キートップ,キー位置),V$17,V$5,V$8,_xlfn.XLOOKUP($BA281,仮想キートップ,キー位置),V$10,_xlfn.XLOOKUP($BB281,仮想キートップ,キー位置),V$11,_xlfn.XLOOKUP($AZ281,仮想キートップ,入力コード),V$13,$BI281,V$15,_xlfn.XLOOKUP($AZ281,仮想キートップ,キー位置),V$16,_xlfn.XLOOKUP($AZ281,仮想キートップ,キー位置),V$17,V$5,V$9,_xlfn.XLOOKUP($BA281,仮想キートップ,キー位置),V$10,_xlfn.XLOOKUP($BB281,仮想キートップ,キー位置),V$11,_xlfn.XLOOKUP($AZ281,仮想キートップ,入力コード),V$14,$BI281,V$15,_xlfn.XLOOKUP($AZ281,仮想キートップ,キー位置),V$16,_xlfn.XLOOKUP($AZ281,仮想キートップ,キー位置),V$17),_xlfn.CONCAT(V$5,V$6,V$7,_xlfn.XLOOKUP($BA281,仮想キートップ,キー位置),V$10,_xlfn.XLOOKUP($BB281,仮想キートップ,キー位置),V$11,_xlfn.XLOOKUP($AZ281,仮想キートップ,入力コード),V$12,$BI281,V$15,_xlfn.XLOOKUP($AZ281,仮想キートップ,キー位置),V$16,_xlfn.XLOOKUP($AZ281,仮想キートップ,キー位置),V$17,V$5,V$6,V$8,_xlfn.XLOOKUP($BA281,仮想キートップ,キー位置),V$10,_xlfn.XLOOKUP($BB281,仮想キートップ,キー位置),V$11,_xlfn.XLOOKUP($AZ281,仮想キートップ,入力コード),V$13,$BI281,V$15,_xlfn.XLOOKUP($AZ281,仮想キートップ,キー位置),V$16,_xlfn.XLOOKUP($AZ281,仮想キートップ,キー位置),V$17,V$5,V$6,V$9,_xlfn.XLOOKUP($BA281,仮想キートップ,キー位置),V$10,_xlfn.XLOOKUP($BB281,仮想キートップ,キー位置),V$11,_xlfn.XLOOKUP($AZ281,仮想キートップ,入力コード),V$14,$BI281,V$15,_xlfn.XLOOKUP($AZ281,仮想キートップ,キー位置),V$16,_xlfn.XLOOKUP($AZ281,仮想キートップ,キー位置),V$17,V$5,V$7,_xlfn.XLOOKUP($BA281,仮想キートップ,キー位置),V$10,_xlfn.XLOOKUP($BB281,仮想キートップ,キー位置),V$11,_xlfn.XLOOKUP($AZ281,仮想キートップ,入力コード),V$12,$BK281,V$15,_xlfn.XLOOKUP($AZ281,仮想キートップ,キー位置),V$16,_xlfn.XLOOKUP($AZ281,仮想キートップ,キー位置),V$17,V$5,V$8,_xlfn.XLOOKUP($BA281,仮想キートップ,キー位置),V$10,_xlfn.XLOOKUP($BB281,仮想キートップ,キー位置),V$11,_xlfn.XLOOKUP($AZ281,仮想キートップ,入力コード),V$13,$BK281,V$15,_xlfn.XLOOKUP($AZ281,仮想キートップ,キー位置),V$16,_xlfn.XLOOKUP($AZ281,仮想キートップ,キー位置),V$17,V$5,V$9,_xlfn.XLOOKUP($BA281,仮想キートップ,キー位置),V$10,_xlfn.XLOOKUP($BB281,仮想キートップ,キー位置),V$11,_xlfn.XLOOKUP($AZ281,仮想キートップ,入力コード),V$14,$BK281,V$15,_xlfn.XLOOKUP($AZ281,仮想キートップ,キー位置),V$16,_xlfn.XLOOKUP($AZ281,仮想キートップ,キー位置),V$17)),"")</f>
        <v/>
      </c>
      <c r="Y281" s="108" t="str">
        <f>IF(AND($AT281&lt;&gt;"",$AB281=1),_xlfn.CONCAT(Y$3,PROPER(_xlfn.XLOOKUP($AZ281,入力キー,入力コード)),IF(OR($BK281="",$BK281=$BI281),_xlfn.CONCAT(Y$4,IF($AZ281=_xlfn.XLOOKUP($AZ281,仮想キートップ,入力キー),Y$7,Y$10),_xlfn.XLOOKUP($AZ281,仮想キートップ,入力コード),Y$13,$BI281,Y$14,_xlfn.XLOOKUP($AZ281,仮想キートップ,キー位置),Y$15,_xlfn.XLOOKUP($AZ281,仮想キートップ,キー位置),Y$17,IF($AZ281=_xlfn.XLOOKUP($AZ281,仮想キートップ,入力キー),Y$12,Y$11),_xlfn.XLOOKUP($AZ281,仮想キートップ,入力コード),Y$13,$BI281,Y$14,_xlfn.XLOOKUP($AZ281,仮想キートップ,キー位置),Y$16,_xlfn.XLOOKUP($AZ281,仮想キートップ,キー位置),IF(COUNTA($AT281:$AT$352)&gt;1,Y$17,Y$18)),_xlfn.CONCAT(Y$4,Y$6,IF($AZ281=_xlfn.XLOOKUP($AZ281,仮想キートップ,入力キー),Y$7,Y$10),_xlfn.XLOOKUP($AZ281,仮想キートップ,入力コード),Y$13,$BI281,Y$14,_xlfn.XLOOKUP($AZ281,仮想キートップ,キー位置),Y$15,_xlfn.XLOOKUP($AZ281,仮想キートップ,キー位置),Y$17,IF($AZ281=_xlfn.XLOOKUP($AZ281,仮想キートップ,入力キー),Y$8,Y$9),_xlfn.XLOOKUP($AZ281,仮想キートップ,入力コード),Y$13,$BI281,Y$14,_xlfn.XLOOKUP($AZ281,仮想キートップ,キー位置),Y$16,_xlfn.XLOOKUP($AZ281,仮想キートップ,キー位置),Y$17,Y$5,IF($AZ281=_xlfn.XLOOKUP($AZ281,仮想キートップ,入力キー),Y$7,Y$10),_xlfn.XLOOKUP($AZ281,仮想キートップ,入力コード),Y$13,$BK281,Y$14,_xlfn.XLOOKUP($AZ281,仮想キートップ,キー位置),Y$15,_xlfn.XLOOKUP($AZ281,仮想キートップ,キー位置),Y$17,IF($AZ281=_xlfn.XLOOKUP($AZ281,仮想キートップ,入力キー),Y$12,Y$11),_xlfn.XLOOKUP($AZ281,仮想キートップ,入力コード),Y$13,$BK281,Y$14,_xlfn.XLOOKUP($AZ281,仮想キートップ,キー位置),Y$16,_xlfn.XLOOKUP($AZ281,仮想キートップ,キー位置),IF(COUNTA($AT281:$AT$352)&gt;1,Y$17,Y$18)))),"")</f>
        <v/>
      </c>
      <c r="Z281" s="325"/>
      <c r="AB281" s="28">
        <f t="shared" si="166"/>
        <v>1</v>
      </c>
      <c r="AC281" s="27" t="str">
        <f t="shared" si="167"/>
        <v>B</v>
      </c>
      <c r="AD281" s="27">
        <f t="shared" si="168"/>
        <v>0</v>
      </c>
      <c r="AE281" s="27">
        <f t="shared" si="169"/>
        <v>2</v>
      </c>
      <c r="AF281" s="34">
        <f t="shared" si="170"/>
        <v>1073741824</v>
      </c>
      <c r="AG281" s="203">
        <f t="shared" si="171"/>
        <v>1</v>
      </c>
      <c r="AH281" s="90"/>
      <c r="AI281" s="466" t="str">
        <f t="shared" si="172"/>
        <v/>
      </c>
      <c r="AJ281" s="57" t="str">
        <f t="shared" si="173"/>
        <v/>
      </c>
      <c r="AK281" s="58">
        <f t="shared" si="174"/>
        <v>0</v>
      </c>
      <c r="AL281" s="56" t="str">
        <f t="shared" si="175"/>
        <v/>
      </c>
      <c r="AM281" s="57" t="str">
        <f t="shared" si="176"/>
        <v/>
      </c>
      <c r="AN281" s="55">
        <f t="shared" si="177"/>
        <v>0</v>
      </c>
      <c r="AO281" s="466" t="str">
        <f t="shared" si="178"/>
        <v/>
      </c>
      <c r="AP281" s="57" t="str">
        <f t="shared" si="179"/>
        <v/>
      </c>
      <c r="AQ281" s="58">
        <f t="shared" si="180"/>
        <v>0</v>
      </c>
      <c r="AR281" s="90"/>
      <c r="AS281" s="131">
        <v>163</v>
      </c>
      <c r="AT281" s="59"/>
      <c r="AU281" s="390"/>
      <c r="AV281" s="390"/>
      <c r="AW281" s="61"/>
      <c r="AX281" s="60"/>
      <c r="AY281" s="73" t="s">
        <v>296</v>
      </c>
      <c r="AZ281" s="73" t="s">
        <v>50</v>
      </c>
      <c r="BA281" s="73"/>
      <c r="BB281" s="116"/>
      <c r="BC281" s="62" t="s">
        <v>50</v>
      </c>
      <c r="BD281" s="63"/>
      <c r="BE281" s="64"/>
      <c r="BF281" s="65"/>
      <c r="BG281" s="311" t="str">
        <f t="shared" si="181"/>
        <v>{"key_code":"y"},{"key_code":"a"}</v>
      </c>
      <c r="BH281" s="98"/>
      <c r="BI281" s="140" t="str">
        <f t="shared" si="182"/>
        <v>{"key_code":"y"},{"key_code":"a"}</v>
      </c>
      <c r="BJ281" s="370"/>
      <c r="BK281" s="371"/>
    </row>
    <row r="282" spans="1:63" ht="21">
      <c r="A282" s="328"/>
      <c r="B282" s="329"/>
      <c r="C282" s="338"/>
      <c r="D282" s="339"/>
      <c r="E282" s="334"/>
      <c r="F282" s="233" t="str">
        <f t="shared" si="183"/>
        <v/>
      </c>
      <c r="G282" s="101" t="str">
        <f t="shared" si="184"/>
        <v/>
      </c>
      <c r="H282" s="101" t="str">
        <f t="shared" si="185"/>
        <v/>
      </c>
      <c r="I282" s="101" t="str">
        <f t="shared" si="186"/>
        <v/>
      </c>
      <c r="J282" s="101" t="str">
        <f t="shared" si="187"/>
        <v/>
      </c>
      <c r="K282" s="101" t="str">
        <f t="shared" si="188"/>
        <v/>
      </c>
      <c r="L282" s="101" t="str">
        <f t="shared" si="189"/>
        <v/>
      </c>
      <c r="M282" s="101" t="str">
        <f t="shared" si="190"/>
        <v/>
      </c>
      <c r="N282" s="101" t="str">
        <f t="shared" si="191"/>
        <v/>
      </c>
      <c r="O282" s="101" t="str">
        <f t="shared" si="192"/>
        <v/>
      </c>
      <c r="P282" s="101" t="str">
        <f t="shared" si="193"/>
        <v/>
      </c>
      <c r="Q282" s="101" t="str">
        <f t="shared" si="194"/>
        <v/>
      </c>
      <c r="R282" s="101" t="str">
        <f t="shared" si="195"/>
        <v/>
      </c>
      <c r="S282" s="101" t="str">
        <f t="shared" si="196"/>
        <v>{"description":"Sp の","conditions":[{"type":"variable_if","name":"LKS","value":1},{"type":"variable_unless","name":"USC","value":0},{"input_sources":[{"language":"ja"}],"type":"input_source_if"},{"input_sources":[{"input_mode_id":"Roman$"}],"type":"input_source_unless"}],"from":{"key_code":"j","modifiers":{"mandatory":["shift"],"optional":["caps_lock"]}},"to":[{"key_code":"n"},{"key_code":"o"},{"set_variable":{"name":"KC_J","value":1}},{"set_variable":{"name":"USC","value":2}},{"set_variable":{"name":"LKS","value":1}}],"to_after_key_up":[{"set_variable":{"name":"KC_J","value":0}},{"set_variable":{"name":"USC","value":0}}],"type":"basic"},{"conditions":[{"input_sources":[{"language":"ja"}],"type":"input_source_if"},{"input_sources":[{"input_mode_id":"Roman$"}],"type":"input_source_unless"}],"from":{"key_code":"j","modifiers":{"mandatory":["shift"],"optional":["caps_lock"]}},"to":[{"key_code":"n"},{"key_code":"o"},{"set_variable":{"name":"KC_J","value":1}},{"set_variable":{"name":"USC","value":1}},{"set_variable":{"name":"LKS","value":1}}],"to_after_key_up":[{"set_variable":{"name":"KC_J","value":0}},{"set_variable":{"name":"USC","value":0}}],"type":"basic"},</v>
      </c>
      <c r="T282" s="101" t="str">
        <f t="shared" si="197"/>
        <v/>
      </c>
      <c r="U282" s="329"/>
      <c r="V282" s="107" t="str">
        <f t="shared" si="198"/>
        <v/>
      </c>
      <c r="W282" s="101" t="str">
        <f t="shared" si="199"/>
        <v/>
      </c>
      <c r="X282" s="101" t="str">
        <f t="shared" si="200"/>
        <v/>
      </c>
      <c r="Y282" s="108" t="str">
        <f>IF(AND($AT282&lt;&gt;"",$AB282=1),_xlfn.CONCAT(Y$3,PROPER(_xlfn.XLOOKUP($AZ282,入力キー,入力コード)),IF(OR($BK282="",$BK282=$BI282),_xlfn.CONCAT(Y$4,IF($AZ282=_xlfn.XLOOKUP($AZ282,仮想キートップ,入力キー),Y$7,Y$10),_xlfn.XLOOKUP($AZ282,仮想キートップ,入力コード),Y$13,$BI282,Y$14,_xlfn.XLOOKUP($AZ282,仮想キートップ,キー位置),Y$15,_xlfn.XLOOKUP($AZ282,仮想キートップ,キー位置),Y$17,IF($AZ282=_xlfn.XLOOKUP($AZ282,仮想キートップ,入力キー),Y$12,Y$11),_xlfn.XLOOKUP($AZ282,仮想キートップ,入力コード),Y$13,$BI282,Y$14,_xlfn.XLOOKUP($AZ282,仮想キートップ,キー位置),Y$16,_xlfn.XLOOKUP($AZ282,仮想キートップ,キー位置),IF(COUNTA($AT282:$AT$352)&gt;1,Y$17,Y$18)),_xlfn.CONCAT(Y$4,Y$6,IF($AZ282=_xlfn.XLOOKUP($AZ282,仮想キートップ,入力キー),Y$7,Y$10),_xlfn.XLOOKUP($AZ282,仮想キートップ,入力コード),Y$13,$BI282,Y$14,_xlfn.XLOOKUP($AZ282,仮想キートップ,キー位置),Y$15,_xlfn.XLOOKUP($AZ282,仮想キートップ,キー位置),Y$17,IF($AZ282=_xlfn.XLOOKUP($AZ282,仮想キートップ,入力キー),Y$8,Y$9),_xlfn.XLOOKUP($AZ282,仮想キートップ,入力コード),Y$13,$BI282,Y$14,_xlfn.XLOOKUP($AZ282,仮想キートップ,キー位置),Y$16,_xlfn.XLOOKUP($AZ282,仮想キートップ,キー位置),Y$17,Y$5,IF($AZ282=_xlfn.XLOOKUP($AZ282,仮想キートップ,入力キー),Y$7,Y$10),_xlfn.XLOOKUP($AZ282,仮想キートップ,入力コード),Y$13,$BK282,Y$14,_xlfn.XLOOKUP($AZ282,仮想キートップ,キー位置),Y$15,_xlfn.XLOOKUP($AZ282,仮想キートップ,キー位置),Y$17,IF($AZ282=_xlfn.XLOOKUP($AZ282,仮想キートップ,入力キー),Y$12,Y$11),_xlfn.XLOOKUP($AZ282,仮想キートップ,入力コード),Y$13,$BK282,Y$14,_xlfn.XLOOKUP($AZ282,仮想キートップ,キー位置),Y$16,_xlfn.XLOOKUP($AZ282,仮想キートップ,キー位置),IF(COUNTA($AT282:$AT$352)&gt;1,Y$17,Y$18)))),"")</f>
        <v/>
      </c>
      <c r="Z282" s="325"/>
      <c r="AB282" s="28">
        <f t="shared" si="166"/>
        <v>1</v>
      </c>
      <c r="AC282" s="27" t="str">
        <f t="shared" si="167"/>
        <v>B</v>
      </c>
      <c r="AD282" s="27">
        <f t="shared" si="168"/>
        <v>0</v>
      </c>
      <c r="AE282" s="27">
        <f t="shared" si="169"/>
        <v>2</v>
      </c>
      <c r="AF282" s="34">
        <f t="shared" si="170"/>
        <v>2147483648</v>
      </c>
      <c r="AG282" s="203">
        <f t="shared" si="171"/>
        <v>1</v>
      </c>
      <c r="AH282" s="90"/>
      <c r="AI282" s="466" t="str">
        <f t="shared" si="172"/>
        <v/>
      </c>
      <c r="AJ282" s="57" t="str">
        <f t="shared" si="173"/>
        <v/>
      </c>
      <c r="AK282" s="58">
        <f t="shared" si="174"/>
        <v>0</v>
      </c>
      <c r="AL282" s="56" t="str">
        <f t="shared" si="175"/>
        <v/>
      </c>
      <c r="AM282" s="57" t="str">
        <f t="shared" si="176"/>
        <v/>
      </c>
      <c r="AN282" s="55">
        <f t="shared" si="177"/>
        <v>0</v>
      </c>
      <c r="AO282" s="466" t="str">
        <f t="shared" si="178"/>
        <v/>
      </c>
      <c r="AP282" s="57" t="str">
        <f t="shared" si="179"/>
        <v/>
      </c>
      <c r="AQ282" s="58">
        <f t="shared" si="180"/>
        <v>0</v>
      </c>
      <c r="AR282" s="90"/>
      <c r="AS282" s="131">
        <v>164</v>
      </c>
      <c r="AT282" s="59"/>
      <c r="AU282" s="390"/>
      <c r="AV282" s="390"/>
      <c r="AW282" s="61"/>
      <c r="AX282" s="60"/>
      <c r="AY282" s="73" t="s">
        <v>296</v>
      </c>
      <c r="AZ282" s="73" t="s">
        <v>52</v>
      </c>
      <c r="BA282" s="73"/>
      <c r="BB282" s="116"/>
      <c r="BC282" s="62" t="s">
        <v>52</v>
      </c>
      <c r="BD282" s="63"/>
      <c r="BE282" s="64"/>
      <c r="BF282" s="65"/>
      <c r="BG282" s="311" t="str">
        <f t="shared" si="181"/>
        <v>{"key_code":"n"},{"key_code":"o"}</v>
      </c>
      <c r="BH282" s="98"/>
      <c r="BI282" s="140" t="str">
        <f t="shared" si="182"/>
        <v>{"key_code":"n"},{"key_code":"o"}</v>
      </c>
      <c r="BJ282" s="370"/>
      <c r="BK282" s="371"/>
    </row>
    <row r="283" spans="1:63" ht="21">
      <c r="A283" s="328"/>
      <c r="B283" s="329"/>
      <c r="C283" s="338"/>
      <c r="D283" s="339"/>
      <c r="E283" s="334"/>
      <c r="F283" s="233" t="str">
        <f t="shared" si="183"/>
        <v/>
      </c>
      <c r="G283" s="101" t="str">
        <f t="shared" si="184"/>
        <v/>
      </c>
      <c r="H283" s="101" t="str">
        <f t="shared" si="185"/>
        <v/>
      </c>
      <c r="I283" s="101" t="str">
        <f t="shared" si="186"/>
        <v/>
      </c>
      <c r="J283" s="101" t="str">
        <f t="shared" si="187"/>
        <v/>
      </c>
      <c r="K283" s="101" t="str">
        <f t="shared" si="188"/>
        <v/>
      </c>
      <c r="L283" s="101" t="str">
        <f t="shared" si="189"/>
        <v/>
      </c>
      <c r="M283" s="101" t="str">
        <f t="shared" si="190"/>
        <v/>
      </c>
      <c r="N283" s="101" t="str">
        <f t="shared" si="191"/>
        <v/>
      </c>
      <c r="O283" s="101" t="str">
        <f t="shared" si="192"/>
        <v/>
      </c>
      <c r="P283" s="101" t="str">
        <f t="shared" si="193"/>
        <v/>
      </c>
      <c r="Q283" s="101" t="str">
        <f t="shared" si="194"/>
        <v/>
      </c>
      <c r="R283" s="101" t="str">
        <f t="shared" si="195"/>
        <v/>
      </c>
      <c r="S283" s="101" t="str">
        <f t="shared" si="196"/>
        <v>{"description":"Sp も","conditions":[{"type":"variable_if","name":"LKS","value":1},{"type":"variable_unless","name":"USC","value":0},{"input_sources":[{"language":"ja"}],"type":"input_source_if"},{"input_sources":[{"input_mode_id":"Roman$"}],"type":"input_source_unless"}],"from":{"key_code":"k","modifiers":{"mandatory":["shift"],"optional":["caps_lock"]}},"to":[{"key_code":"m"},{"key_code":"o"},{"set_variable":{"name":"KC_K","value":1}},{"set_variable":{"name":"USC","value":2}},{"set_variable":{"name":"LKS","value":1}}],"to_after_key_up":[{"set_variable":{"name":"KC_K","value":0}},{"set_variable":{"name":"USC","value":0}}],"type":"basic"},{"conditions":[{"input_sources":[{"language":"ja"}],"type":"input_source_if"},{"input_sources":[{"input_mode_id":"Roman$"}],"type":"input_source_unless"}],"from":{"key_code":"k","modifiers":{"mandatory":["shift"],"optional":["caps_lock"]}},"to":[{"key_code":"m"},{"key_code":"o"},{"set_variable":{"name":"KC_K","value":1}},{"set_variable":{"name":"USC","value":1}},{"set_variable":{"name":"LKS","value":1}}],"to_after_key_up":[{"set_variable":{"name":"KC_K","value":0}},{"set_variable":{"name":"USC","value":0}}],"type":"basic"},</v>
      </c>
      <c r="T283" s="101" t="str">
        <f t="shared" si="197"/>
        <v/>
      </c>
      <c r="U283" s="329"/>
      <c r="V283" s="107" t="str">
        <f t="shared" si="198"/>
        <v/>
      </c>
      <c r="W283" s="101" t="str">
        <f t="shared" si="199"/>
        <v/>
      </c>
      <c r="X283" s="101" t="str">
        <f t="shared" si="200"/>
        <v/>
      </c>
      <c r="Y283" s="108" t="str">
        <f>IF(AND($AT283&lt;&gt;"",$AB283=1),_xlfn.CONCAT(Y$3,PROPER(_xlfn.XLOOKUP($AZ283,入力キー,入力コード)),IF(OR($BK283="",$BK283=$BI283),_xlfn.CONCAT(Y$4,IF($AZ283=_xlfn.XLOOKUP($AZ283,仮想キートップ,入力キー),Y$7,Y$10),_xlfn.XLOOKUP($AZ283,仮想キートップ,入力コード),Y$13,$BI283,Y$14,_xlfn.XLOOKUP($AZ283,仮想キートップ,キー位置),Y$15,_xlfn.XLOOKUP($AZ283,仮想キートップ,キー位置),Y$17,IF($AZ283=_xlfn.XLOOKUP($AZ283,仮想キートップ,入力キー),Y$12,Y$11),_xlfn.XLOOKUP($AZ283,仮想キートップ,入力コード),Y$13,$BI283,Y$14,_xlfn.XLOOKUP($AZ283,仮想キートップ,キー位置),Y$16,_xlfn.XLOOKUP($AZ283,仮想キートップ,キー位置),IF(COUNTA($AT283:$AT$352)&gt;1,Y$17,Y$18)),_xlfn.CONCAT(Y$4,Y$6,IF($AZ283=_xlfn.XLOOKUP($AZ283,仮想キートップ,入力キー),Y$7,Y$10),_xlfn.XLOOKUP($AZ283,仮想キートップ,入力コード),Y$13,$BI283,Y$14,_xlfn.XLOOKUP($AZ283,仮想キートップ,キー位置),Y$15,_xlfn.XLOOKUP($AZ283,仮想キートップ,キー位置),Y$17,IF($AZ283=_xlfn.XLOOKUP($AZ283,仮想キートップ,入力キー),Y$8,Y$9),_xlfn.XLOOKUP($AZ283,仮想キートップ,入力コード),Y$13,$BI283,Y$14,_xlfn.XLOOKUP($AZ283,仮想キートップ,キー位置),Y$16,_xlfn.XLOOKUP($AZ283,仮想キートップ,キー位置),Y$17,Y$5,IF($AZ283=_xlfn.XLOOKUP($AZ283,仮想キートップ,入力キー),Y$7,Y$10),_xlfn.XLOOKUP($AZ283,仮想キートップ,入力コード),Y$13,$BK283,Y$14,_xlfn.XLOOKUP($AZ283,仮想キートップ,キー位置),Y$15,_xlfn.XLOOKUP($AZ283,仮想キートップ,キー位置),Y$17,IF($AZ283=_xlfn.XLOOKUP($AZ283,仮想キートップ,入力キー),Y$12,Y$11),_xlfn.XLOOKUP($AZ283,仮想キートップ,入力コード),Y$13,$BK283,Y$14,_xlfn.XLOOKUP($AZ283,仮想キートップ,キー位置),Y$16,_xlfn.XLOOKUP($AZ283,仮想キートップ,キー位置),IF(COUNTA($AT283:$AT$352)&gt;1,Y$17,Y$18)))),"")</f>
        <v/>
      </c>
      <c r="Z283" s="325"/>
      <c r="AB283" s="28">
        <f t="shared" si="166"/>
        <v>1</v>
      </c>
      <c r="AC283" s="27" t="str">
        <f t="shared" si="167"/>
        <v>B</v>
      </c>
      <c r="AD283" s="27">
        <f t="shared" si="168"/>
        <v>0</v>
      </c>
      <c r="AE283" s="27">
        <f t="shared" si="169"/>
        <v>2</v>
      </c>
      <c r="AF283" s="34">
        <f t="shared" si="170"/>
        <v>4294967296</v>
      </c>
      <c r="AG283" s="203">
        <f t="shared" si="171"/>
        <v>1</v>
      </c>
      <c r="AH283" s="90"/>
      <c r="AI283" s="466" t="str">
        <f t="shared" si="172"/>
        <v/>
      </c>
      <c r="AJ283" s="57" t="str">
        <f t="shared" si="173"/>
        <v/>
      </c>
      <c r="AK283" s="58">
        <f t="shared" si="174"/>
        <v>0</v>
      </c>
      <c r="AL283" s="56" t="str">
        <f t="shared" si="175"/>
        <v/>
      </c>
      <c r="AM283" s="57" t="str">
        <f t="shared" si="176"/>
        <v/>
      </c>
      <c r="AN283" s="55">
        <f t="shared" si="177"/>
        <v>0</v>
      </c>
      <c r="AO283" s="466" t="str">
        <f t="shared" si="178"/>
        <v/>
      </c>
      <c r="AP283" s="57" t="str">
        <f t="shared" si="179"/>
        <v/>
      </c>
      <c r="AQ283" s="58">
        <f t="shared" si="180"/>
        <v>0</v>
      </c>
      <c r="AR283" s="90"/>
      <c r="AS283" s="131">
        <v>165</v>
      </c>
      <c r="AT283" s="59"/>
      <c r="AU283" s="390"/>
      <c r="AV283" s="390"/>
      <c r="AW283" s="61"/>
      <c r="AX283" s="60"/>
      <c r="AY283" s="73" t="s">
        <v>296</v>
      </c>
      <c r="AZ283" s="73" t="s">
        <v>53</v>
      </c>
      <c r="BA283" s="73"/>
      <c r="BB283" s="116"/>
      <c r="BC283" s="62" t="s">
        <v>53</v>
      </c>
      <c r="BD283" s="63"/>
      <c r="BE283" s="64"/>
      <c r="BF283" s="65"/>
      <c r="BG283" s="311" t="str">
        <f t="shared" si="181"/>
        <v>{"key_code":"m"},{"key_code":"o"}</v>
      </c>
      <c r="BH283" s="98"/>
      <c r="BI283" s="140" t="str">
        <f t="shared" si="182"/>
        <v>{"key_code":"m"},{"key_code":"o"}</v>
      </c>
      <c r="BJ283" s="370"/>
      <c r="BK283" s="371"/>
    </row>
    <row r="284" spans="1:63" ht="21">
      <c r="A284" s="328"/>
      <c r="B284" s="329"/>
      <c r="C284" s="338"/>
      <c r="D284" s="339"/>
      <c r="E284" s="334"/>
      <c r="F284" s="233" t="str">
        <f t="shared" si="183"/>
        <v/>
      </c>
      <c r="G284" s="101" t="str">
        <f t="shared" si="184"/>
        <v/>
      </c>
      <c r="H284" s="101" t="str">
        <f t="shared" si="185"/>
        <v/>
      </c>
      <c r="I284" s="101" t="str">
        <f t="shared" si="186"/>
        <v/>
      </c>
      <c r="J284" s="101" t="str">
        <f t="shared" si="187"/>
        <v/>
      </c>
      <c r="K284" s="101" t="str">
        <f t="shared" si="188"/>
        <v/>
      </c>
      <c r="L284" s="101" t="str">
        <f t="shared" si="189"/>
        <v/>
      </c>
      <c r="M284" s="101" t="str">
        <f t="shared" si="190"/>
        <v/>
      </c>
      <c r="N284" s="101" t="str">
        <f t="shared" si="191"/>
        <v/>
      </c>
      <c r="O284" s="101" t="str">
        <f t="shared" si="192"/>
        <v/>
      </c>
      <c r="P284" s="101" t="str">
        <f t="shared" si="193"/>
        <v/>
      </c>
      <c r="Q284" s="101" t="str">
        <f t="shared" si="194"/>
        <v/>
      </c>
      <c r="R284" s="101" t="str">
        <f t="shared" si="195"/>
        <v/>
      </c>
      <c r="S284" s="101" t="str">
        <f t="shared" si="196"/>
        <v>{"description":"Sp わ","conditions":[{"type":"variable_if","name":"LKS","value":1},{"type":"variable_unless","name":"USC","value":0},{"input_sources":[{"language":"ja"}],"type":"input_source_if"},{"input_sources":[{"input_mode_id":"Roman$"}],"type":"input_source_unless"}],"from":{"key_code":"l","modifiers":{"mandatory":["shift"],"optional":["caps_lock"]}},"to":[{"key_code":"w"},{"key_code":"a"},{"set_variable":{"name":"KC_L","value":1}},{"set_variable":{"name":"USC","value":2}},{"set_variable":{"name":"LKS","value":1}}],"to_after_key_up":[{"set_variable":{"name":"KC_L","value":0}},{"set_variable":{"name":"USC","value":0}}],"type":"basic"},{"conditions":[{"input_sources":[{"language":"ja"}],"type":"input_source_if"},{"input_sources":[{"input_mode_id":"Roman$"}],"type":"input_source_unless"}],"from":{"key_code":"l","modifiers":{"mandatory":["shift"],"optional":["caps_lock"]}},"to":[{"key_code":"w"},{"key_code":"a"},{"set_variable":{"name":"KC_L","value":1}},{"set_variable":{"name":"USC","value":1}},{"set_variable":{"name":"LKS","value":1}}],"to_after_key_up":[{"set_variable":{"name":"KC_L","value":0}},{"set_variable":{"name":"USC","value":0}}],"type":"basic"},</v>
      </c>
      <c r="T284" s="101" t="str">
        <f t="shared" si="197"/>
        <v/>
      </c>
      <c r="U284" s="329"/>
      <c r="V284" s="107" t="str">
        <f t="shared" si="198"/>
        <v/>
      </c>
      <c r="W284" s="101" t="str">
        <f t="shared" si="199"/>
        <v/>
      </c>
      <c r="X284" s="101" t="str">
        <f t="shared" si="200"/>
        <v/>
      </c>
      <c r="Y284" s="108" t="str">
        <f>IF(AND($AT284&lt;&gt;"",$AB284=1),_xlfn.CONCAT(Y$3,PROPER(_xlfn.XLOOKUP($AZ284,入力キー,入力コード)),IF(OR($BK284="",$BK284=$BI284),_xlfn.CONCAT(Y$4,IF($AZ284=_xlfn.XLOOKUP($AZ284,仮想キートップ,入力キー),Y$7,Y$10),_xlfn.XLOOKUP($AZ284,仮想キートップ,入力コード),Y$13,$BI284,Y$14,_xlfn.XLOOKUP($AZ284,仮想キートップ,キー位置),Y$15,_xlfn.XLOOKUP($AZ284,仮想キートップ,キー位置),Y$17,IF($AZ284=_xlfn.XLOOKUP($AZ284,仮想キートップ,入力キー),Y$12,Y$11),_xlfn.XLOOKUP($AZ284,仮想キートップ,入力コード),Y$13,$BI284,Y$14,_xlfn.XLOOKUP($AZ284,仮想キートップ,キー位置),Y$16,_xlfn.XLOOKUP($AZ284,仮想キートップ,キー位置),IF(COUNTA($AT284:$AT$352)&gt;1,Y$17,Y$18)),_xlfn.CONCAT(Y$4,Y$6,IF($AZ284=_xlfn.XLOOKUP($AZ284,仮想キートップ,入力キー),Y$7,Y$10),_xlfn.XLOOKUP($AZ284,仮想キートップ,入力コード),Y$13,$BI284,Y$14,_xlfn.XLOOKUP($AZ284,仮想キートップ,キー位置),Y$15,_xlfn.XLOOKUP($AZ284,仮想キートップ,キー位置),Y$17,IF($AZ284=_xlfn.XLOOKUP($AZ284,仮想キートップ,入力キー),Y$8,Y$9),_xlfn.XLOOKUP($AZ284,仮想キートップ,入力コード),Y$13,$BI284,Y$14,_xlfn.XLOOKUP($AZ284,仮想キートップ,キー位置),Y$16,_xlfn.XLOOKUP($AZ284,仮想キートップ,キー位置),Y$17,Y$5,IF($AZ284=_xlfn.XLOOKUP($AZ284,仮想キートップ,入力キー),Y$7,Y$10),_xlfn.XLOOKUP($AZ284,仮想キートップ,入力コード),Y$13,$BK284,Y$14,_xlfn.XLOOKUP($AZ284,仮想キートップ,キー位置),Y$15,_xlfn.XLOOKUP($AZ284,仮想キートップ,キー位置),Y$17,IF($AZ284=_xlfn.XLOOKUP($AZ284,仮想キートップ,入力キー),Y$12,Y$11),_xlfn.XLOOKUP($AZ284,仮想キートップ,入力コード),Y$13,$BK284,Y$14,_xlfn.XLOOKUP($AZ284,仮想キートップ,キー位置),Y$16,_xlfn.XLOOKUP($AZ284,仮想キートップ,キー位置),IF(COUNTA($AT284:$AT$352)&gt;1,Y$17,Y$18)))),"")</f>
        <v/>
      </c>
      <c r="Z284" s="325"/>
      <c r="AB284" s="28">
        <f t="shared" si="166"/>
        <v>1</v>
      </c>
      <c r="AC284" s="27" t="str">
        <f t="shared" si="167"/>
        <v>B</v>
      </c>
      <c r="AD284" s="27">
        <f t="shared" si="168"/>
        <v>0</v>
      </c>
      <c r="AE284" s="27">
        <f t="shared" si="169"/>
        <v>2</v>
      </c>
      <c r="AF284" s="34">
        <f t="shared" si="170"/>
        <v>8589934592</v>
      </c>
      <c r="AG284" s="203">
        <f t="shared" si="171"/>
        <v>1</v>
      </c>
      <c r="AH284" s="90"/>
      <c r="AI284" s="466" t="str">
        <f t="shared" si="172"/>
        <v/>
      </c>
      <c r="AJ284" s="57" t="str">
        <f t="shared" si="173"/>
        <v/>
      </c>
      <c r="AK284" s="58">
        <f t="shared" si="174"/>
        <v>0</v>
      </c>
      <c r="AL284" s="56" t="str">
        <f t="shared" si="175"/>
        <v/>
      </c>
      <c r="AM284" s="57" t="str">
        <f t="shared" si="176"/>
        <v/>
      </c>
      <c r="AN284" s="55">
        <f t="shared" si="177"/>
        <v>0</v>
      </c>
      <c r="AO284" s="466" t="str">
        <f t="shared" si="178"/>
        <v/>
      </c>
      <c r="AP284" s="57" t="str">
        <f t="shared" si="179"/>
        <v/>
      </c>
      <c r="AQ284" s="58">
        <f t="shared" si="180"/>
        <v>0</v>
      </c>
      <c r="AR284" s="90"/>
      <c r="AS284" s="131">
        <v>166</v>
      </c>
      <c r="AT284" s="59"/>
      <c r="AU284" s="390"/>
      <c r="AV284" s="390"/>
      <c r="AW284" s="61"/>
      <c r="AX284" s="60"/>
      <c r="AY284" s="73" t="s">
        <v>296</v>
      </c>
      <c r="AZ284" s="73" t="s">
        <v>54</v>
      </c>
      <c r="BA284" s="73"/>
      <c r="BB284" s="116"/>
      <c r="BC284" s="62" t="s">
        <v>54</v>
      </c>
      <c r="BD284" s="63"/>
      <c r="BE284" s="64"/>
      <c r="BF284" s="65"/>
      <c r="BG284" s="311" t="str">
        <f t="shared" si="181"/>
        <v>{"key_code":"w"},{"key_code":"a"}</v>
      </c>
      <c r="BH284" s="98"/>
      <c r="BI284" s="140" t="str">
        <f t="shared" si="182"/>
        <v>{"key_code":"w"},{"key_code":"a"}</v>
      </c>
      <c r="BJ284" s="370"/>
      <c r="BK284" s="371"/>
    </row>
    <row r="285" spans="1:63" ht="21">
      <c r="A285" s="328"/>
      <c r="B285" s="329"/>
      <c r="C285" s="338"/>
      <c r="D285" s="339"/>
      <c r="E285" s="334"/>
      <c r="F285" s="233" t="str">
        <f t="shared" si="183"/>
        <v/>
      </c>
      <c r="G285" s="101" t="str">
        <f t="shared" si="184"/>
        <v/>
      </c>
      <c r="H285" s="101" t="str">
        <f t="shared" si="185"/>
        <v/>
      </c>
      <c r="I285" s="101" t="str">
        <f t="shared" si="186"/>
        <v/>
      </c>
      <c r="J285" s="101" t="str">
        <f t="shared" si="187"/>
        <v/>
      </c>
      <c r="K285" s="101" t="str">
        <f t="shared" si="188"/>
        <v/>
      </c>
      <c r="L285" s="101" t="str">
        <f t="shared" si="189"/>
        <v/>
      </c>
      <c r="M285" s="101" t="str">
        <f t="shared" si="190"/>
        <v/>
      </c>
      <c r="N285" s="101" t="str">
        <f t="shared" si="191"/>
        <v/>
      </c>
      <c r="O285" s="101" t="str">
        <f t="shared" si="192"/>
        <v/>
      </c>
      <c r="P285" s="101" t="str">
        <f t="shared" si="193"/>
        <v/>
      </c>
      <c r="Q285" s="101" t="str">
        <f t="shared" si="194"/>
        <v/>
      </c>
      <c r="R285" s="101" t="str">
        <f t="shared" si="195"/>
        <v/>
      </c>
      <c r="S285" s="101" t="str">
        <f t="shared" si="196"/>
        <v>{"description":"Sp つ","conditions":[{"type":"variable_if","name":"LKS","value":1},{"type":"variable_unless","name":"USC","value":0},{"input_sources":[{"language":"ja"}],"type":"input_source_if"},{"input_sources":[{"input_mode_id":"Roman$"}],"type":"input_source_unless"}],"from":{"key_code":"semicolon","modifiers":{"mandatory":["shift"],"optional":["caps_lock"]}},"to":[{"key_code":"t"},{"key_code":"u"},{"set_variable":{"name":"KC_SCLN","value":1}},{"set_variable":{"name":"USC","value":2}},{"set_variable":{"name":"LKS","value":1}}],"to_after_key_up":[{"set_variable":{"name":"KC_SCLN","value":0}},{"set_variable":{"name":"USC","value":0}}],"type":"basic"},{"conditions":[{"input_sources":[{"language":"ja"}],"type":"input_source_if"},{"input_sources":[{"input_mode_id":"Roman$"}],"type":"input_source_unless"}],"from":{"key_code":"semicolon","modifiers":{"mandatory":["shift"],"optional":["caps_lock"]}},"to":[{"key_code":"t"},{"key_code":"u"},{"set_variable":{"name":"KC_SCLN","value":1}},{"set_variable":{"name":"USC","value":1}},{"set_variable":{"name":"LKS","value":1}}],"to_after_key_up":[{"set_variable":{"name":"KC_SCLN","value":0}},{"set_variable":{"name":"USC","value":0}}],"type":"basic"},</v>
      </c>
      <c r="T285" s="101" t="str">
        <f t="shared" si="197"/>
        <v/>
      </c>
      <c r="U285" s="329"/>
      <c r="V285" s="107" t="str">
        <f t="shared" si="198"/>
        <v/>
      </c>
      <c r="W285" s="101" t="str">
        <f t="shared" si="199"/>
        <v/>
      </c>
      <c r="X285" s="101" t="str">
        <f t="shared" si="200"/>
        <v/>
      </c>
      <c r="Y285" s="108" t="str">
        <f>IF(AND($AT285&lt;&gt;"",$AB285=1),_xlfn.CONCAT(Y$3,PROPER(_xlfn.XLOOKUP($AZ285,入力キー,入力コード)),IF(OR($BK285="",$BK285=$BI285),_xlfn.CONCAT(Y$4,IF($AZ285=_xlfn.XLOOKUP($AZ285,仮想キートップ,入力キー),Y$7,Y$10),_xlfn.XLOOKUP($AZ285,仮想キートップ,入力コード),Y$13,$BI285,Y$14,_xlfn.XLOOKUP($AZ285,仮想キートップ,キー位置),Y$15,_xlfn.XLOOKUP($AZ285,仮想キートップ,キー位置),Y$17,IF($AZ285=_xlfn.XLOOKUP($AZ285,仮想キートップ,入力キー),Y$12,Y$11),_xlfn.XLOOKUP($AZ285,仮想キートップ,入力コード),Y$13,$BI285,Y$14,_xlfn.XLOOKUP($AZ285,仮想キートップ,キー位置),Y$16,_xlfn.XLOOKUP($AZ285,仮想キートップ,キー位置),IF(COUNTA($AT285:$AT$352)&gt;1,Y$17,Y$18)),_xlfn.CONCAT(Y$4,Y$6,IF($AZ285=_xlfn.XLOOKUP($AZ285,仮想キートップ,入力キー),Y$7,Y$10),_xlfn.XLOOKUP($AZ285,仮想キートップ,入力コード),Y$13,$BI285,Y$14,_xlfn.XLOOKUP($AZ285,仮想キートップ,キー位置),Y$15,_xlfn.XLOOKUP($AZ285,仮想キートップ,キー位置),Y$17,IF($AZ285=_xlfn.XLOOKUP($AZ285,仮想キートップ,入力キー),Y$8,Y$9),_xlfn.XLOOKUP($AZ285,仮想キートップ,入力コード),Y$13,$BI285,Y$14,_xlfn.XLOOKUP($AZ285,仮想キートップ,キー位置),Y$16,_xlfn.XLOOKUP($AZ285,仮想キートップ,キー位置),Y$17,Y$5,IF($AZ285=_xlfn.XLOOKUP($AZ285,仮想キートップ,入力キー),Y$7,Y$10),_xlfn.XLOOKUP($AZ285,仮想キートップ,入力コード),Y$13,$BK285,Y$14,_xlfn.XLOOKUP($AZ285,仮想キートップ,キー位置),Y$15,_xlfn.XLOOKUP($AZ285,仮想キートップ,キー位置),Y$17,IF($AZ285=_xlfn.XLOOKUP($AZ285,仮想キートップ,入力キー),Y$12,Y$11),_xlfn.XLOOKUP($AZ285,仮想キートップ,入力コード),Y$13,$BK285,Y$14,_xlfn.XLOOKUP($AZ285,仮想キートップ,キー位置),Y$16,_xlfn.XLOOKUP($AZ285,仮想キートップ,キー位置),IF(COUNTA($AT285:$AT$352)&gt;1,Y$17,Y$18)))),"")</f>
        <v/>
      </c>
      <c r="Z285" s="325"/>
      <c r="AB285" s="28">
        <f t="shared" si="166"/>
        <v>1</v>
      </c>
      <c r="AC285" s="27" t="str">
        <f t="shared" si="167"/>
        <v>B</v>
      </c>
      <c r="AD285" s="27">
        <f t="shared" si="168"/>
        <v>0</v>
      </c>
      <c r="AE285" s="27">
        <f t="shared" si="169"/>
        <v>2</v>
      </c>
      <c r="AF285" s="34">
        <f t="shared" si="170"/>
        <v>17179869184</v>
      </c>
      <c r="AG285" s="203">
        <f t="shared" si="171"/>
        <v>1</v>
      </c>
      <c r="AH285" s="90"/>
      <c r="AI285" s="466" t="str">
        <f t="shared" si="172"/>
        <v/>
      </c>
      <c r="AJ285" s="57" t="str">
        <f t="shared" si="173"/>
        <v/>
      </c>
      <c r="AK285" s="58">
        <f t="shared" si="174"/>
        <v>0</v>
      </c>
      <c r="AL285" s="56" t="str">
        <f t="shared" si="175"/>
        <v/>
      </c>
      <c r="AM285" s="57" t="str">
        <f t="shared" si="176"/>
        <v/>
      </c>
      <c r="AN285" s="55">
        <f t="shared" si="177"/>
        <v>0</v>
      </c>
      <c r="AO285" s="466" t="str">
        <f t="shared" si="178"/>
        <v/>
      </c>
      <c r="AP285" s="57" t="str">
        <f t="shared" si="179"/>
        <v/>
      </c>
      <c r="AQ285" s="58">
        <f t="shared" si="180"/>
        <v>0</v>
      </c>
      <c r="AR285" s="90"/>
      <c r="AS285" s="131">
        <v>167</v>
      </c>
      <c r="AT285" s="59"/>
      <c r="AU285" s="390"/>
      <c r="AV285" s="390"/>
      <c r="AW285" s="61"/>
      <c r="AX285" s="60"/>
      <c r="AY285" s="73" t="s">
        <v>296</v>
      </c>
      <c r="AZ285" s="73" t="s">
        <v>477</v>
      </c>
      <c r="BA285" s="73"/>
      <c r="BB285" s="116"/>
      <c r="BC285" s="62" t="s">
        <v>477</v>
      </c>
      <c r="BD285" s="63"/>
      <c r="BE285" s="64"/>
      <c r="BF285" s="65"/>
      <c r="BG285" s="311" t="str">
        <f t="shared" si="181"/>
        <v>{"key_code":"t"},{"key_code":"u"}</v>
      </c>
      <c r="BH285" s="98"/>
      <c r="BI285" s="140" t="str">
        <f t="shared" si="182"/>
        <v>{"key_code":"t"},{"key_code":"u"}</v>
      </c>
      <c r="BJ285" s="370"/>
      <c r="BK285" s="371"/>
    </row>
    <row r="286" spans="1:63" ht="21">
      <c r="A286" s="328"/>
      <c r="B286" s="329"/>
      <c r="C286" s="338"/>
      <c r="D286" s="339"/>
      <c r="E286" s="334"/>
      <c r="F286" s="233" t="str">
        <f t="shared" si="183"/>
        <v/>
      </c>
      <c r="G286" s="101" t="str">
        <f t="shared" si="184"/>
        <v/>
      </c>
      <c r="H286" s="101" t="str">
        <f t="shared" si="185"/>
        <v/>
      </c>
      <c r="I286" s="101" t="str">
        <f t="shared" si="186"/>
        <v/>
      </c>
      <c r="J286" s="101" t="str">
        <f t="shared" si="187"/>
        <v/>
      </c>
      <c r="K286" s="101" t="str">
        <f t="shared" si="188"/>
        <v/>
      </c>
      <c r="L286" s="101" t="str">
        <f t="shared" si="189"/>
        <v/>
      </c>
      <c r="M286" s="101" t="str">
        <f t="shared" si="190"/>
        <v/>
      </c>
      <c r="N286" s="101" t="str">
        <f t="shared" si="191"/>
        <v/>
      </c>
      <c r="O286" s="101" t="str">
        <f t="shared" si="192"/>
        <v/>
      </c>
      <c r="P286" s="101" t="str">
        <f t="shared" si="193"/>
        <v/>
      </c>
      <c r="Q286" s="101" t="str">
        <f t="shared" si="194"/>
        <v/>
      </c>
      <c r="R286" s="101" t="str">
        <f t="shared" si="195"/>
        <v/>
      </c>
      <c r="S286" s="101" t="str">
        <f t="shared" si="196"/>
        <v>{"description":"Sp を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c","modifiers":{"mandatory":["shift"],"optional":["caps_lock"]}},"to":[{"key_code":"w"},{"key_code":"o"},{"set_variable":{"name":"KC_C","value":1}},{"set_variable":{"name":"USC","value":2}},{"set_variable":{"name":"LKS","value":1}}],"to_after_key_up":[{"set_variable":{"name":"KC_C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c","modifiers":{"mandatory":["shift"],"optional":["caps_lock"]}},"to":[{"key_code":"w"},{"key_code":"o"},{"set_variable":{"name":"KC_C","value":1}},{"set_variable":{"name":"USC","value":1}},{"set_variable":{"name":"LKS","value":1}}],"to_after_key_up":[{"set_variable":{"name":"KC_C","value":0}},{"set_variable":{"name":"USC","value":0}}],"type":"basic"},</v>
      </c>
      <c r="T286" s="101" t="str">
        <f t="shared" si="197"/>
        <v/>
      </c>
      <c r="U286" s="329"/>
      <c r="V286" s="107" t="str">
        <f t="shared" si="198"/>
        <v/>
      </c>
      <c r="W286" s="101" t="str">
        <f t="shared" si="199"/>
        <v/>
      </c>
      <c r="X286" s="101" t="str">
        <f t="shared" si="200"/>
        <v/>
      </c>
      <c r="Y286" s="108" t="str">
        <f>IF(AND($AT286&lt;&gt;"",$AB286=1),_xlfn.CONCAT(Y$3,PROPER(_xlfn.XLOOKUP($AZ286,入力キー,入力コード)),IF(OR($BK286="",$BK286=$BI286),_xlfn.CONCAT(Y$4,IF($AZ286=_xlfn.XLOOKUP($AZ286,仮想キートップ,入力キー),Y$7,Y$10),_xlfn.XLOOKUP($AZ286,仮想キートップ,入力コード),Y$13,$BI286,Y$14,_xlfn.XLOOKUP($AZ286,仮想キートップ,キー位置),Y$15,_xlfn.XLOOKUP($AZ286,仮想キートップ,キー位置),Y$17,IF($AZ286=_xlfn.XLOOKUP($AZ286,仮想キートップ,入力キー),Y$12,Y$11),_xlfn.XLOOKUP($AZ286,仮想キートップ,入力コード),Y$13,$BI286,Y$14,_xlfn.XLOOKUP($AZ286,仮想キートップ,キー位置),Y$16,_xlfn.XLOOKUP($AZ286,仮想キートップ,キー位置),IF(COUNTA($AT286:$AT$352)&gt;1,Y$17,Y$18)),_xlfn.CONCAT(Y$4,Y$6,IF($AZ286=_xlfn.XLOOKUP($AZ286,仮想キートップ,入力キー),Y$7,Y$10),_xlfn.XLOOKUP($AZ286,仮想キートップ,入力コード),Y$13,$BI286,Y$14,_xlfn.XLOOKUP($AZ286,仮想キートップ,キー位置),Y$15,_xlfn.XLOOKUP($AZ286,仮想キートップ,キー位置),Y$17,IF($AZ286=_xlfn.XLOOKUP($AZ286,仮想キートップ,入力キー),Y$8,Y$9),_xlfn.XLOOKUP($AZ286,仮想キートップ,入力コード),Y$13,$BI286,Y$14,_xlfn.XLOOKUP($AZ286,仮想キートップ,キー位置),Y$16,_xlfn.XLOOKUP($AZ286,仮想キートップ,キー位置),Y$17,Y$5,IF($AZ286=_xlfn.XLOOKUP($AZ286,仮想キートップ,入力キー),Y$7,Y$10),_xlfn.XLOOKUP($AZ286,仮想キートップ,入力コード),Y$13,$BK286,Y$14,_xlfn.XLOOKUP($AZ286,仮想キートップ,キー位置),Y$15,_xlfn.XLOOKUP($AZ286,仮想キートップ,キー位置),Y$17,IF($AZ286=_xlfn.XLOOKUP($AZ286,仮想キートップ,入力キー),Y$12,Y$11),_xlfn.XLOOKUP($AZ286,仮想キートップ,入力コード),Y$13,$BK286,Y$14,_xlfn.XLOOKUP($AZ286,仮想キートップ,キー位置),Y$16,_xlfn.XLOOKUP($AZ286,仮想キートップ,キー位置),IF(COUNTA($AT286:$AT$352)&gt;1,Y$17,Y$18)))),"")</f>
        <v/>
      </c>
      <c r="Z286" s="325"/>
      <c r="AB286" s="28">
        <f t="shared" si="166"/>
        <v>1</v>
      </c>
      <c r="AC286" s="27" t="str">
        <f t="shared" si="167"/>
        <v>B</v>
      </c>
      <c r="AD286" s="27">
        <f t="shared" si="168"/>
        <v>0</v>
      </c>
      <c r="AE286" s="27">
        <f t="shared" si="169"/>
        <v>2</v>
      </c>
      <c r="AF286" s="34">
        <f t="shared" si="170"/>
        <v>549755813888</v>
      </c>
      <c r="AG286" s="203">
        <f t="shared" si="171"/>
        <v>1</v>
      </c>
      <c r="AH286" s="90"/>
      <c r="AI286" s="466" t="str">
        <f t="shared" si="172"/>
        <v/>
      </c>
      <c r="AJ286" s="57" t="str">
        <f t="shared" si="173"/>
        <v/>
      </c>
      <c r="AK286" s="58">
        <f t="shared" si="174"/>
        <v>0</v>
      </c>
      <c r="AL286" s="56" t="str">
        <f t="shared" si="175"/>
        <v/>
      </c>
      <c r="AM286" s="57" t="str">
        <f t="shared" si="176"/>
        <v/>
      </c>
      <c r="AN286" s="55">
        <f t="shared" si="177"/>
        <v>0</v>
      </c>
      <c r="AO286" s="466" t="str">
        <f t="shared" si="178"/>
        <v/>
      </c>
      <c r="AP286" s="57" t="str">
        <f t="shared" si="179"/>
        <v/>
      </c>
      <c r="AQ286" s="58">
        <f t="shared" si="180"/>
        <v>0</v>
      </c>
      <c r="AR286" s="90"/>
      <c r="AS286" s="131">
        <v>168</v>
      </c>
      <c r="AT286" s="59"/>
      <c r="AU286" s="390"/>
      <c r="AV286" s="390"/>
      <c r="AW286" s="61"/>
      <c r="AX286" s="60"/>
      <c r="AY286" s="73" t="s">
        <v>296</v>
      </c>
      <c r="AZ286" s="73" t="s">
        <v>76</v>
      </c>
      <c r="BA286" s="73"/>
      <c r="BB286" s="116"/>
      <c r="BC286" s="62" t="s">
        <v>76</v>
      </c>
      <c r="BD286" s="63"/>
      <c r="BE286" s="64"/>
      <c r="BF286" s="65"/>
      <c r="BG286" s="311" t="str">
        <f t="shared" si="181"/>
        <v>{"key_code":"w"},{"key_code":"o"}</v>
      </c>
      <c r="BH286" s="98"/>
      <c r="BI286" s="140" t="str">
        <f t="shared" si="182"/>
        <v>{"key_code":"w"},{"key_code":"o"}</v>
      </c>
      <c r="BJ286" s="370"/>
      <c r="BK286" s="371"/>
    </row>
    <row r="287" spans="1:63" ht="21">
      <c r="A287" s="328"/>
      <c r="B287" s="329"/>
      <c r="C287" s="338"/>
      <c r="D287" s="339"/>
      <c r="E287" s="334"/>
      <c r="F287" s="233" t="str">
        <f t="shared" si="183"/>
        <v/>
      </c>
      <c r="G287" s="101" t="str">
        <f t="shared" si="184"/>
        <v/>
      </c>
      <c r="H287" s="101" t="str">
        <f t="shared" si="185"/>
        <v/>
      </c>
      <c r="I287" s="101" t="str">
        <f t="shared" si="186"/>
        <v/>
      </c>
      <c r="J287" s="101" t="str">
        <f t="shared" si="187"/>
        <v/>
      </c>
      <c r="K287" s="101" t="str">
        <f t="shared" si="188"/>
        <v/>
      </c>
      <c r="L287" s="101" t="str">
        <f t="shared" si="189"/>
        <v/>
      </c>
      <c r="M287" s="101" t="str">
        <f t="shared" si="190"/>
        <v/>
      </c>
      <c r="N287" s="101" t="str">
        <f t="shared" si="191"/>
        <v/>
      </c>
      <c r="O287" s="101" t="str">
        <f t="shared" si="192"/>
        <v/>
      </c>
      <c r="P287" s="101" t="str">
        <f t="shared" si="193"/>
        <v/>
      </c>
      <c r="Q287" s="101" t="str">
        <f t="shared" si="194"/>
        <v/>
      </c>
      <c r="R287" s="101" t="str">
        <f t="shared" si="195"/>
        <v/>
      </c>
      <c r="S287" s="101" t="str">
        <f t="shared" si="196"/>
        <v>{"description":"Sp 、","conditions":[{"type":"variable_if","name":"LKS","value":1},{"type":"variable_unless","name":"USC","value":0},{"input_sources":[{"language":"ja"}],"type":"input_source_if"},{"input_sources":[{"input_mode_id":"Roman$"}],"type":"input_source_unless"}],"from":{"key_code":"v","modifiers":{"mandatory":["shift"],"optional":["caps_lock"]}},"to":[{"key_code":"comma"},{"set_variable":{"name":"KC_V","value":1}},{"set_variable":{"name":"USC","value":2}},{"set_variable":{"name":"LKS","value":1}}],"to_after_key_up":[{"set_variable":{"name":"KC_V","value":0}},{"set_variable":{"name":"USC","value":0}}],"type":"basic"},{"conditions":[{"input_sources":[{"language":"ja"}],"type":"input_source_if"},{"input_sources":[{"input_mode_id":"Roman$"}],"type":"input_source_unless"}],"from":{"key_code":"v","modifiers":{"mandatory":["shift"],"optional":["caps_lock"]}},"to":[{"key_code":"comma"},{"set_variable":{"name":"KC_V","value":1}},{"set_variable":{"name":"USC","value":1}},{"set_variable":{"name":"LKS","value":1}}],"to_after_key_up":[{"set_variable":{"name":"KC_V","value":0}},{"set_variable":{"name":"USC","value":0}}],"type":"basic"},</v>
      </c>
      <c r="T287" s="101" t="str">
        <f t="shared" si="197"/>
        <v/>
      </c>
      <c r="U287" s="329"/>
      <c r="V287" s="107" t="str">
        <f t="shared" si="198"/>
        <v/>
      </c>
      <c r="W287" s="101" t="str">
        <f t="shared" si="199"/>
        <v/>
      </c>
      <c r="X287" s="101" t="str">
        <f t="shared" si="200"/>
        <v/>
      </c>
      <c r="Y287" s="108" t="str">
        <f>IF(AND($AT287&lt;&gt;"",$AB287=1),_xlfn.CONCAT(Y$3,PROPER(_xlfn.XLOOKUP($AZ287,入力キー,入力コード)),IF(OR($BK287="",$BK287=$BI287),_xlfn.CONCAT(Y$4,IF($AZ287=_xlfn.XLOOKUP($AZ287,仮想キートップ,入力キー),Y$7,Y$10),_xlfn.XLOOKUP($AZ287,仮想キートップ,入力コード),Y$13,$BI287,Y$14,_xlfn.XLOOKUP($AZ287,仮想キートップ,キー位置),Y$15,_xlfn.XLOOKUP($AZ287,仮想キートップ,キー位置),Y$17,IF($AZ287=_xlfn.XLOOKUP($AZ287,仮想キートップ,入力キー),Y$12,Y$11),_xlfn.XLOOKUP($AZ287,仮想キートップ,入力コード),Y$13,$BI287,Y$14,_xlfn.XLOOKUP($AZ287,仮想キートップ,キー位置),Y$16,_xlfn.XLOOKUP($AZ287,仮想キートップ,キー位置),IF(COUNTA($AT287:$AT$352)&gt;1,Y$17,Y$18)),_xlfn.CONCAT(Y$4,Y$6,IF($AZ287=_xlfn.XLOOKUP($AZ287,仮想キートップ,入力キー),Y$7,Y$10),_xlfn.XLOOKUP($AZ287,仮想キートップ,入力コード),Y$13,$BI287,Y$14,_xlfn.XLOOKUP($AZ287,仮想キートップ,キー位置),Y$15,_xlfn.XLOOKUP($AZ287,仮想キートップ,キー位置),Y$17,IF($AZ287=_xlfn.XLOOKUP($AZ287,仮想キートップ,入力キー),Y$8,Y$9),_xlfn.XLOOKUP($AZ287,仮想キートップ,入力コード),Y$13,$BI287,Y$14,_xlfn.XLOOKUP($AZ287,仮想キートップ,キー位置),Y$16,_xlfn.XLOOKUP($AZ287,仮想キートップ,キー位置),Y$17,Y$5,IF($AZ287=_xlfn.XLOOKUP($AZ287,仮想キートップ,入力キー),Y$7,Y$10),_xlfn.XLOOKUP($AZ287,仮想キートップ,入力コード),Y$13,$BK287,Y$14,_xlfn.XLOOKUP($AZ287,仮想キートップ,キー位置),Y$15,_xlfn.XLOOKUP($AZ287,仮想キートップ,キー位置),Y$17,IF($AZ287=_xlfn.XLOOKUP($AZ287,仮想キートップ,入力キー),Y$12,Y$11),_xlfn.XLOOKUP($AZ287,仮想キートップ,入力コード),Y$13,$BK287,Y$14,_xlfn.XLOOKUP($AZ287,仮想キートップ,キー位置),Y$16,_xlfn.XLOOKUP($AZ287,仮想キートップ,キー位置),IF(COUNTA($AT287:$AT$352)&gt;1,Y$17,Y$18)))),"")</f>
        <v/>
      </c>
      <c r="Z287" s="325"/>
      <c r="AB287" s="28">
        <f t="shared" si="166"/>
        <v>1</v>
      </c>
      <c r="AC287" s="27" t="str">
        <f t="shared" si="167"/>
        <v>B</v>
      </c>
      <c r="AD287" s="27">
        <f t="shared" si="168"/>
        <v>0</v>
      </c>
      <c r="AE287" s="27">
        <f t="shared" si="169"/>
        <v>2</v>
      </c>
      <c r="AF287" s="34">
        <f t="shared" si="170"/>
        <v>1099511627776</v>
      </c>
      <c r="AG287" s="203">
        <f t="shared" si="171"/>
        <v>1</v>
      </c>
      <c r="AH287" s="90"/>
      <c r="AI287" s="466" t="str">
        <f t="shared" si="172"/>
        <v/>
      </c>
      <c r="AJ287" s="57" t="str">
        <f t="shared" si="173"/>
        <v/>
      </c>
      <c r="AK287" s="58">
        <f t="shared" si="174"/>
        <v>0</v>
      </c>
      <c r="AL287" s="56" t="str">
        <f t="shared" si="175"/>
        <v/>
      </c>
      <c r="AM287" s="57" t="str">
        <f t="shared" si="176"/>
        <v/>
      </c>
      <c r="AN287" s="55">
        <f t="shared" si="177"/>
        <v>0</v>
      </c>
      <c r="AO287" s="466" t="str">
        <f t="shared" si="178"/>
        <v/>
      </c>
      <c r="AP287" s="57" t="str">
        <f t="shared" si="179"/>
        <v/>
      </c>
      <c r="AQ287" s="58">
        <f t="shared" si="180"/>
        <v>0</v>
      </c>
      <c r="AR287" s="90"/>
      <c r="AS287" s="131">
        <v>169</v>
      </c>
      <c r="AT287" s="59"/>
      <c r="AU287" s="390"/>
      <c r="AV287" s="390"/>
      <c r="AW287" s="61"/>
      <c r="AX287" s="60"/>
      <c r="AY287" s="73" t="s">
        <v>296</v>
      </c>
      <c r="AZ287" s="73" t="s">
        <v>578</v>
      </c>
      <c r="BA287" s="73"/>
      <c r="BB287" s="116"/>
      <c r="BC287" s="62" t="s">
        <v>478</v>
      </c>
      <c r="BD287" s="63"/>
      <c r="BE287" s="64"/>
      <c r="BF287" s="65"/>
      <c r="BG287" s="311" t="str">
        <f t="shared" si="181"/>
        <v>{"key_code":"comma"}</v>
      </c>
      <c r="BH287" s="98"/>
      <c r="BI287" s="140" t="str">
        <f t="shared" si="182"/>
        <v>{"key_code":"comma"}</v>
      </c>
      <c r="BJ287" s="370"/>
      <c r="BK287" s="371"/>
    </row>
    <row r="288" spans="1:63" ht="21">
      <c r="A288" s="328"/>
      <c r="B288" s="329"/>
      <c r="C288" s="338"/>
      <c r="D288" s="339"/>
      <c r="E288" s="334"/>
      <c r="F288" s="233" t="str">
        <f t="shared" si="183"/>
        <v/>
      </c>
      <c r="G288" s="101" t="str">
        <f t="shared" si="184"/>
        <v/>
      </c>
      <c r="H288" s="101" t="str">
        <f t="shared" si="185"/>
        <v/>
      </c>
      <c r="I288" s="101" t="str">
        <f t="shared" si="186"/>
        <v/>
      </c>
      <c r="J288" s="101" t="str">
        <f t="shared" si="187"/>
        <v/>
      </c>
      <c r="K288" s="101" t="str">
        <f t="shared" si="188"/>
        <v/>
      </c>
      <c r="L288" s="101" t="str">
        <f t="shared" si="189"/>
        <v/>
      </c>
      <c r="M288" s="101" t="str">
        <f t="shared" si="190"/>
        <v/>
      </c>
      <c r="N288" s="101" t="str">
        <f t="shared" si="191"/>
        <v/>
      </c>
      <c r="O288" s="101" t="str">
        <f t="shared" si="192"/>
        <v/>
      </c>
      <c r="P288" s="101" t="str">
        <f t="shared" si="193"/>
        <v/>
      </c>
      <c r="Q288" s="101" t="str">
        <f t="shared" si="194"/>
        <v/>
      </c>
      <c r="R288" s="101" t="str">
        <f t="shared" si="195"/>
        <v/>
      </c>
      <c r="S288" s="101" t="str">
        <f t="shared" si="196"/>
        <v>{"description":"Sp み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b","modifiers":{"mandatory":["shift"],"optional":["caps_lock"]}},"to":[{"key_code":"m"},{"key_code":"i"},{"set_variable":{"name":"KC_B","value":1}},{"set_variable":{"name":"USC","value":2}},{"set_variable":{"name":"LKS","value":1}}],"to_after_key_up":[{"set_variable":{"name":"KC_B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b","modifiers":{"mandatory":["shift"],"optional":["caps_lock"]}},"to":[{"key_code":"m"},{"key_code":"i"},{"set_variable":{"name":"KC_B","value":1}},{"set_variable":{"name":"USC","value":1}},{"set_variable":{"name":"LKS","value":1}}],"to_after_key_up":[{"set_variable":{"name":"KC_B","value":0}},{"set_variable":{"name":"USC","value":0}}],"type":"basic"},</v>
      </c>
      <c r="T288" s="101" t="str">
        <f t="shared" si="197"/>
        <v/>
      </c>
      <c r="U288" s="329"/>
      <c r="V288" s="107" t="str">
        <f t="shared" si="198"/>
        <v/>
      </c>
      <c r="W288" s="101" t="str">
        <f t="shared" si="199"/>
        <v/>
      </c>
      <c r="X288" s="101" t="str">
        <f t="shared" si="200"/>
        <v/>
      </c>
      <c r="Y288" s="108" t="str">
        <f>IF(AND($AT288&lt;&gt;"",$AB288=1),_xlfn.CONCAT(Y$3,PROPER(_xlfn.XLOOKUP($AZ288,入力キー,入力コード)),IF(OR($BK288="",$BK288=$BI288),_xlfn.CONCAT(Y$4,IF($AZ288=_xlfn.XLOOKUP($AZ288,仮想キートップ,入力キー),Y$7,Y$10),_xlfn.XLOOKUP($AZ288,仮想キートップ,入力コード),Y$13,$BI288,Y$14,_xlfn.XLOOKUP($AZ288,仮想キートップ,キー位置),Y$15,_xlfn.XLOOKUP($AZ288,仮想キートップ,キー位置),Y$17,IF($AZ288=_xlfn.XLOOKUP($AZ288,仮想キートップ,入力キー),Y$12,Y$11),_xlfn.XLOOKUP($AZ288,仮想キートップ,入力コード),Y$13,$BI288,Y$14,_xlfn.XLOOKUP($AZ288,仮想キートップ,キー位置),Y$16,_xlfn.XLOOKUP($AZ288,仮想キートップ,キー位置),IF(COUNTA($AT288:$AT$352)&gt;1,Y$17,Y$18)),_xlfn.CONCAT(Y$4,Y$6,IF($AZ288=_xlfn.XLOOKUP($AZ288,仮想キートップ,入力キー),Y$7,Y$10),_xlfn.XLOOKUP($AZ288,仮想キートップ,入力コード),Y$13,$BI288,Y$14,_xlfn.XLOOKUP($AZ288,仮想キートップ,キー位置),Y$15,_xlfn.XLOOKUP($AZ288,仮想キートップ,キー位置),Y$17,IF($AZ288=_xlfn.XLOOKUP($AZ288,仮想キートップ,入力キー),Y$8,Y$9),_xlfn.XLOOKUP($AZ288,仮想キートップ,入力コード),Y$13,$BI288,Y$14,_xlfn.XLOOKUP($AZ288,仮想キートップ,キー位置),Y$16,_xlfn.XLOOKUP($AZ288,仮想キートップ,キー位置),Y$17,Y$5,IF($AZ288=_xlfn.XLOOKUP($AZ288,仮想キートップ,入力キー),Y$7,Y$10),_xlfn.XLOOKUP($AZ288,仮想キートップ,入力コード),Y$13,$BK288,Y$14,_xlfn.XLOOKUP($AZ288,仮想キートップ,キー位置),Y$15,_xlfn.XLOOKUP($AZ288,仮想キートップ,キー位置),Y$17,IF($AZ288=_xlfn.XLOOKUP($AZ288,仮想キートップ,入力キー),Y$12,Y$11),_xlfn.XLOOKUP($AZ288,仮想キートップ,入力コード),Y$13,$BK288,Y$14,_xlfn.XLOOKUP($AZ288,仮想キートップ,キー位置),Y$16,_xlfn.XLOOKUP($AZ288,仮想キートップ,キー位置),IF(COUNTA($AT288:$AT$352)&gt;1,Y$17,Y$18)))),"")</f>
        <v/>
      </c>
      <c r="Z288" s="325"/>
      <c r="AB288" s="28">
        <f t="shared" si="166"/>
        <v>1</v>
      </c>
      <c r="AC288" s="27" t="str">
        <f t="shared" si="167"/>
        <v>B</v>
      </c>
      <c r="AD288" s="27">
        <f t="shared" si="168"/>
        <v>0</v>
      </c>
      <c r="AE288" s="27">
        <f t="shared" si="169"/>
        <v>2</v>
      </c>
      <c r="AF288" s="34">
        <f t="shared" si="170"/>
        <v>2199023255552</v>
      </c>
      <c r="AG288" s="203">
        <f t="shared" si="171"/>
        <v>1</v>
      </c>
      <c r="AH288" s="90"/>
      <c r="AI288" s="466" t="str">
        <f t="shared" si="172"/>
        <v/>
      </c>
      <c r="AJ288" s="57" t="str">
        <f t="shared" si="173"/>
        <v/>
      </c>
      <c r="AK288" s="58">
        <f t="shared" si="174"/>
        <v>0</v>
      </c>
      <c r="AL288" s="56" t="str">
        <f t="shared" si="175"/>
        <v/>
      </c>
      <c r="AM288" s="57" t="str">
        <f t="shared" si="176"/>
        <v/>
      </c>
      <c r="AN288" s="55">
        <f t="shared" si="177"/>
        <v>0</v>
      </c>
      <c r="AO288" s="466" t="str">
        <f t="shared" si="178"/>
        <v/>
      </c>
      <c r="AP288" s="57" t="str">
        <f t="shared" si="179"/>
        <v/>
      </c>
      <c r="AQ288" s="58">
        <f t="shared" si="180"/>
        <v>0</v>
      </c>
      <c r="AR288" s="90"/>
      <c r="AS288" s="131">
        <v>170</v>
      </c>
      <c r="AT288" s="59"/>
      <c r="AU288" s="390"/>
      <c r="AV288" s="390"/>
      <c r="AW288" s="61"/>
      <c r="AX288" s="60"/>
      <c r="AY288" s="73" t="s">
        <v>296</v>
      </c>
      <c r="AZ288" s="73" t="s">
        <v>78</v>
      </c>
      <c r="BA288" s="73"/>
      <c r="BB288" s="116"/>
      <c r="BC288" s="62" t="s">
        <v>78</v>
      </c>
      <c r="BD288" s="63"/>
      <c r="BE288" s="64"/>
      <c r="BF288" s="65"/>
      <c r="BG288" s="311" t="str">
        <f t="shared" si="181"/>
        <v>{"key_code":"m"},{"key_code":"i"}</v>
      </c>
      <c r="BH288" s="98"/>
      <c r="BI288" s="140" t="str">
        <f t="shared" si="182"/>
        <v>{"key_code":"m"},{"key_code":"i"}</v>
      </c>
      <c r="BJ288" s="370"/>
      <c r="BK288" s="371"/>
    </row>
    <row r="289" spans="1:63" ht="21">
      <c r="A289" s="328"/>
      <c r="B289" s="329"/>
      <c r="C289" s="338"/>
      <c r="D289" s="339"/>
      <c r="E289" s="334"/>
      <c r="F289" s="233" t="str">
        <f t="shared" si="183"/>
        <v/>
      </c>
      <c r="G289" s="101" t="str">
        <f t="shared" si="184"/>
        <v/>
      </c>
      <c r="H289" s="101" t="str">
        <f t="shared" si="185"/>
        <v/>
      </c>
      <c r="I289" s="101" t="str">
        <f t="shared" si="186"/>
        <v/>
      </c>
      <c r="J289" s="101" t="str">
        <f t="shared" si="187"/>
        <v/>
      </c>
      <c r="K289" s="101" t="str">
        <f t="shared" si="188"/>
        <v/>
      </c>
      <c r="L289" s="101" t="str">
        <f t="shared" si="189"/>
        <v/>
      </c>
      <c r="M289" s="101" t="str">
        <f t="shared" si="190"/>
        <v/>
      </c>
      <c r="N289" s="101" t="str">
        <f t="shared" si="191"/>
        <v/>
      </c>
      <c r="O289" s="101" t="str">
        <f t="shared" si="192"/>
        <v/>
      </c>
      <c r="P289" s="101" t="str">
        <f t="shared" si="193"/>
        <v/>
      </c>
      <c r="Q289" s="101" t="str">
        <f t="shared" si="194"/>
        <v/>
      </c>
      <c r="R289" s="101" t="str">
        <f t="shared" si="195"/>
        <v/>
      </c>
      <c r="S289" s="101" t="str">
        <f t="shared" si="196"/>
        <v>{"description":"Sp お","conditions":[{"type":"variable_if","name":"LKS","value":1},{"type":"variable_unless","name":"USC","value":0},{"input_sources":[{"language":"ja"}],"type":"input_source_if"},{"input_sources":[{"input_mode_id":"Roman$"}],"type":"input_source_unless"}],"from":{"key_code":"n","modifiers":{"mandatory":["shift"],"optional":["caps_lock"]}},"to":[{"key_code":"o"},{"set_variable":{"name":"KC_N","value":1}},{"set_variable":{"name":"USC","value":2}},{"set_variable":{"name":"LKS","value":1}}],"to_after_key_up":[{"set_variable":{"name":"KC_N","value":0}},{"set_variable":{"name":"USC","value":0}}],"type":"basic"},{"conditions":[{"input_sources":[{"language":"ja"}],"type":"input_source_if"},{"input_sources":[{"input_mode_id":"Roman$"}],"type":"input_source_unless"}],"from":{"key_code":"n","modifiers":{"mandatory":["shift"],"optional":["caps_lock"]}},"to":[{"key_code":"o"},{"set_variable":{"name":"KC_N","value":1}},{"set_variable":{"name":"USC","value":1}},{"set_variable":{"name":"LKS","value":1}}],"to_after_key_up":[{"set_variable":{"name":"KC_N","value":0}},{"set_variable":{"name":"USC","value":0}}],"type":"basic"},</v>
      </c>
      <c r="T289" s="101" t="str">
        <f t="shared" si="197"/>
        <v/>
      </c>
      <c r="U289" s="329"/>
      <c r="V289" s="107" t="str">
        <f t="shared" si="198"/>
        <v/>
      </c>
      <c r="W289" s="101" t="str">
        <f t="shared" si="199"/>
        <v/>
      </c>
      <c r="X289" s="101" t="str">
        <f t="shared" si="200"/>
        <v/>
      </c>
      <c r="Y289" s="108" t="str">
        <f>IF(AND($AT289&lt;&gt;"",$AB289=1),_xlfn.CONCAT(Y$3,PROPER(_xlfn.XLOOKUP($AZ289,入力キー,入力コード)),IF(OR($BK289="",$BK289=$BI289),_xlfn.CONCAT(Y$4,IF($AZ289=_xlfn.XLOOKUP($AZ289,仮想キートップ,入力キー),Y$7,Y$10),_xlfn.XLOOKUP($AZ289,仮想キートップ,入力コード),Y$13,$BI289,Y$14,_xlfn.XLOOKUP($AZ289,仮想キートップ,キー位置),Y$15,_xlfn.XLOOKUP($AZ289,仮想キートップ,キー位置),Y$17,IF($AZ289=_xlfn.XLOOKUP($AZ289,仮想キートップ,入力キー),Y$12,Y$11),_xlfn.XLOOKUP($AZ289,仮想キートップ,入力コード),Y$13,$BI289,Y$14,_xlfn.XLOOKUP($AZ289,仮想キートップ,キー位置),Y$16,_xlfn.XLOOKUP($AZ289,仮想キートップ,キー位置),IF(COUNTA($AT289:$AT$352)&gt;1,Y$17,Y$18)),_xlfn.CONCAT(Y$4,Y$6,IF($AZ289=_xlfn.XLOOKUP($AZ289,仮想キートップ,入力キー),Y$7,Y$10),_xlfn.XLOOKUP($AZ289,仮想キートップ,入力コード),Y$13,$BI289,Y$14,_xlfn.XLOOKUP($AZ289,仮想キートップ,キー位置),Y$15,_xlfn.XLOOKUP($AZ289,仮想キートップ,キー位置),Y$17,IF($AZ289=_xlfn.XLOOKUP($AZ289,仮想キートップ,入力キー),Y$8,Y$9),_xlfn.XLOOKUP($AZ289,仮想キートップ,入力コード),Y$13,$BI289,Y$14,_xlfn.XLOOKUP($AZ289,仮想キートップ,キー位置),Y$16,_xlfn.XLOOKUP($AZ289,仮想キートップ,キー位置),Y$17,Y$5,IF($AZ289=_xlfn.XLOOKUP($AZ289,仮想キートップ,入力キー),Y$7,Y$10),_xlfn.XLOOKUP($AZ289,仮想キートップ,入力コード),Y$13,$BK289,Y$14,_xlfn.XLOOKUP($AZ289,仮想キートップ,キー位置),Y$15,_xlfn.XLOOKUP($AZ289,仮想キートップ,キー位置),Y$17,IF($AZ289=_xlfn.XLOOKUP($AZ289,仮想キートップ,入力キー),Y$12,Y$11),_xlfn.XLOOKUP($AZ289,仮想キートップ,入力コード),Y$13,$BK289,Y$14,_xlfn.XLOOKUP($AZ289,仮想キートップ,キー位置),Y$16,_xlfn.XLOOKUP($AZ289,仮想キートップ,キー位置),IF(COUNTA($AT289:$AT$352)&gt;1,Y$17,Y$18)))),"")</f>
        <v/>
      </c>
      <c r="Z289" s="325"/>
      <c r="AB289" s="28">
        <f t="shared" si="166"/>
        <v>1</v>
      </c>
      <c r="AC289" s="27" t="str">
        <f t="shared" si="167"/>
        <v>B</v>
      </c>
      <c r="AD289" s="27">
        <f t="shared" si="168"/>
        <v>0</v>
      </c>
      <c r="AE289" s="27">
        <f t="shared" si="169"/>
        <v>2</v>
      </c>
      <c r="AF289" s="34">
        <f t="shared" si="170"/>
        <v>4398046511104</v>
      </c>
      <c r="AG289" s="203">
        <f t="shared" si="171"/>
        <v>1</v>
      </c>
      <c r="AH289" s="90"/>
      <c r="AI289" s="466" t="str">
        <f t="shared" si="172"/>
        <v/>
      </c>
      <c r="AJ289" s="57" t="str">
        <f t="shared" si="173"/>
        <v/>
      </c>
      <c r="AK289" s="58">
        <f t="shared" si="174"/>
        <v>0</v>
      </c>
      <c r="AL289" s="56" t="str">
        <f t="shared" si="175"/>
        <v/>
      </c>
      <c r="AM289" s="57" t="str">
        <f t="shared" si="176"/>
        <v/>
      </c>
      <c r="AN289" s="55">
        <f t="shared" si="177"/>
        <v>0</v>
      </c>
      <c r="AO289" s="466" t="str">
        <f t="shared" si="178"/>
        <v/>
      </c>
      <c r="AP289" s="57" t="str">
        <f t="shared" si="179"/>
        <v/>
      </c>
      <c r="AQ289" s="58">
        <f t="shared" si="180"/>
        <v>0</v>
      </c>
      <c r="AR289" s="90"/>
      <c r="AS289" s="131">
        <v>171</v>
      </c>
      <c r="AT289" s="59"/>
      <c r="AU289" s="390"/>
      <c r="AV289" s="390"/>
      <c r="AW289" s="61"/>
      <c r="AX289" s="60"/>
      <c r="AY289" s="73" t="s">
        <v>296</v>
      </c>
      <c r="AZ289" s="73" t="s">
        <v>79</v>
      </c>
      <c r="BA289" s="73"/>
      <c r="BB289" s="116"/>
      <c r="BC289" s="62" t="s">
        <v>79</v>
      </c>
      <c r="BD289" s="63"/>
      <c r="BE289" s="64"/>
      <c r="BF289" s="65"/>
      <c r="BG289" s="311" t="str">
        <f t="shared" si="181"/>
        <v>{"key_code":"o"}</v>
      </c>
      <c r="BH289" s="98"/>
      <c r="BI289" s="140" t="str">
        <f t="shared" si="182"/>
        <v>{"key_code":"o"}</v>
      </c>
      <c r="BJ289" s="370"/>
      <c r="BK289" s="371"/>
    </row>
    <row r="290" spans="1:63" ht="21">
      <c r="A290" s="328"/>
      <c r="B290" s="329"/>
      <c r="C290" s="338"/>
      <c r="D290" s="339"/>
      <c r="E290" s="334"/>
      <c r="F290" s="233" t="str">
        <f t="shared" si="183"/>
        <v/>
      </c>
      <c r="G290" s="101" t="str">
        <f t="shared" si="184"/>
        <v/>
      </c>
      <c r="H290" s="101" t="str">
        <f t="shared" si="185"/>
        <v/>
      </c>
      <c r="I290" s="101" t="str">
        <f t="shared" si="186"/>
        <v/>
      </c>
      <c r="J290" s="101" t="str">
        <f t="shared" si="187"/>
        <v/>
      </c>
      <c r="K290" s="101" t="str">
        <f t="shared" si="188"/>
        <v/>
      </c>
      <c r="L290" s="101" t="str">
        <f t="shared" si="189"/>
        <v/>
      </c>
      <c r="M290" s="101" t="str">
        <f t="shared" si="190"/>
        <v/>
      </c>
      <c r="N290" s="101" t="str">
        <f t="shared" si="191"/>
        <v/>
      </c>
      <c r="O290" s="101" t="str">
        <f t="shared" si="192"/>
        <v/>
      </c>
      <c r="P290" s="101" t="str">
        <f t="shared" si="193"/>
        <v/>
      </c>
      <c r="Q290" s="101" t="str">
        <f t="shared" si="194"/>
        <v/>
      </c>
      <c r="R290" s="101" t="str">
        <f t="shared" si="195"/>
        <v/>
      </c>
      <c r="S290" s="101" t="str">
        <f t="shared" si="196"/>
        <v>{"description":"Sp む","conditions":[{"type":"variable_if","name":"LKS","value":1},{"type":"variable_unless","name":"USC","value":0},{"input_sources":[{"language":"ja"}],"type":"input_source_if"},{"input_sources":[{"input_mode_id":"Roman$"}],"type":"input_source_unless"}],"from":{"key_code":"r","modifiers":{"mandatory":["shift"],"optional":["caps_lock"]}},"to":[{"key_code":"m"},{"key_code":"u"},{"set_variable":{"name":"KC_R","value":1}},{"set_variable":{"name":"USC","value":2}},{"set_variable":{"name":"LKS","value":1}}],"to_after_key_up":[{"set_variable":{"name":"KC_R","value":0}},{"set_variable":{"name":"USC","value":0}}],"type":"basic"},{"conditions":[{"input_sources":[{"language":"ja"}],"type":"input_source_if"},{"input_sources":[{"input_mode_id":"Roman$"}],"type":"input_source_unless"}],"from":{"key_code":"r","modifiers":{"mandatory":["shift"],"optional":["caps_lock"]}},"to":[{"key_code":"m"},{"key_code":"u"},{"set_variable":{"name":"KC_R","value":1}},{"set_variable":{"name":"USC","value":1}},{"set_variable":{"name":"LKS","value":1}}],"to_after_key_up":[{"set_variable":{"name":"KC_R","value":0}},{"set_variable":{"name":"USC","value":0}}],"type":"basic"},</v>
      </c>
      <c r="T290" s="101" t="str">
        <f t="shared" si="197"/>
        <v/>
      </c>
      <c r="U290" s="329"/>
      <c r="V290" s="107" t="str">
        <f t="shared" si="198"/>
        <v/>
      </c>
      <c r="W290" s="101" t="str">
        <f t="shared" si="199"/>
        <v/>
      </c>
      <c r="X290" s="101" t="str">
        <f t="shared" si="200"/>
        <v/>
      </c>
      <c r="Y290" s="108" t="str">
        <f>IF(AND($AT290&lt;&gt;"",$AB290=1),_xlfn.CONCAT(Y$3,PROPER(_xlfn.XLOOKUP($AZ290,入力キー,入力コード)),IF(OR($BK290="",$BK290=$BI290),_xlfn.CONCAT(Y$4,IF($AZ290=_xlfn.XLOOKUP($AZ290,仮想キートップ,入力キー),Y$7,Y$10),_xlfn.XLOOKUP($AZ290,仮想キートップ,入力コード),Y$13,$BI290,Y$14,_xlfn.XLOOKUP($AZ290,仮想キートップ,キー位置),Y$15,_xlfn.XLOOKUP($AZ290,仮想キートップ,キー位置),Y$17,IF($AZ290=_xlfn.XLOOKUP($AZ290,仮想キートップ,入力キー),Y$12,Y$11),_xlfn.XLOOKUP($AZ290,仮想キートップ,入力コード),Y$13,$BI290,Y$14,_xlfn.XLOOKUP($AZ290,仮想キートップ,キー位置),Y$16,_xlfn.XLOOKUP($AZ290,仮想キートップ,キー位置),IF(COUNTA($AT290:$AT$352)&gt;1,Y$17,Y$18)),_xlfn.CONCAT(Y$4,Y$6,IF($AZ290=_xlfn.XLOOKUP($AZ290,仮想キートップ,入力キー),Y$7,Y$10),_xlfn.XLOOKUP($AZ290,仮想キートップ,入力コード),Y$13,$BI290,Y$14,_xlfn.XLOOKUP($AZ290,仮想キートップ,キー位置),Y$15,_xlfn.XLOOKUP($AZ290,仮想キートップ,キー位置),Y$17,IF($AZ290=_xlfn.XLOOKUP($AZ290,仮想キートップ,入力キー),Y$8,Y$9),_xlfn.XLOOKUP($AZ290,仮想キートップ,入力コード),Y$13,$BI290,Y$14,_xlfn.XLOOKUP($AZ290,仮想キートップ,キー位置),Y$16,_xlfn.XLOOKUP($AZ290,仮想キートップ,キー位置),Y$17,Y$5,IF($AZ290=_xlfn.XLOOKUP($AZ290,仮想キートップ,入力キー),Y$7,Y$10),_xlfn.XLOOKUP($AZ290,仮想キートップ,入力コード),Y$13,$BK290,Y$14,_xlfn.XLOOKUP($AZ290,仮想キートップ,キー位置),Y$15,_xlfn.XLOOKUP($AZ290,仮想キートップ,キー位置),Y$17,IF($AZ290=_xlfn.XLOOKUP($AZ290,仮想キートップ,入力キー),Y$12,Y$11),_xlfn.XLOOKUP($AZ290,仮想キートップ,入力コード),Y$13,$BK290,Y$14,_xlfn.XLOOKUP($AZ290,仮想キートップ,キー位置),Y$16,_xlfn.XLOOKUP($AZ290,仮想キートップ,キー位置),IF(COUNTA($AT290:$AT$352)&gt;1,Y$17,Y$18)))),"")</f>
        <v/>
      </c>
      <c r="Z290" s="325"/>
      <c r="AB290" s="28">
        <f t="shared" si="166"/>
        <v>1</v>
      </c>
      <c r="AC290" s="27" t="str">
        <f t="shared" si="167"/>
        <v>B</v>
      </c>
      <c r="AD290" s="27">
        <f t="shared" si="168"/>
        <v>0</v>
      </c>
      <c r="AE290" s="27">
        <f t="shared" si="169"/>
        <v>2</v>
      </c>
      <c r="AF290" s="34">
        <f t="shared" si="170"/>
        <v>65536</v>
      </c>
      <c r="AG290" s="203">
        <f t="shared" si="171"/>
        <v>1</v>
      </c>
      <c r="AH290" s="90"/>
      <c r="AI290" s="466" t="str">
        <f t="shared" si="172"/>
        <v/>
      </c>
      <c r="AJ290" s="57" t="str">
        <f t="shared" si="173"/>
        <v/>
      </c>
      <c r="AK290" s="58">
        <f t="shared" si="174"/>
        <v>0</v>
      </c>
      <c r="AL290" s="56" t="str">
        <f t="shared" si="175"/>
        <v/>
      </c>
      <c r="AM290" s="57" t="str">
        <f t="shared" si="176"/>
        <v/>
      </c>
      <c r="AN290" s="55">
        <f t="shared" si="177"/>
        <v>0</v>
      </c>
      <c r="AO290" s="466" t="str">
        <f t="shared" si="178"/>
        <v/>
      </c>
      <c r="AP290" s="57" t="str">
        <f t="shared" si="179"/>
        <v/>
      </c>
      <c r="AQ290" s="58">
        <f t="shared" si="180"/>
        <v>0</v>
      </c>
      <c r="AR290" s="90"/>
      <c r="AS290" s="131">
        <v>173</v>
      </c>
      <c r="AT290" s="59"/>
      <c r="AU290" s="390"/>
      <c r="AV290" s="390"/>
      <c r="AW290" s="61"/>
      <c r="AX290" s="60"/>
      <c r="AY290" s="73" t="s">
        <v>296</v>
      </c>
      <c r="AZ290" s="73" t="s">
        <v>45</v>
      </c>
      <c r="BA290" s="73"/>
      <c r="BB290" s="116"/>
      <c r="BC290" s="62" t="s">
        <v>45</v>
      </c>
      <c r="BD290" s="63"/>
      <c r="BE290" s="64"/>
      <c r="BF290" s="65"/>
      <c r="BG290" s="311" t="str">
        <f t="shared" si="181"/>
        <v>{"key_code":"m"},{"key_code":"u"}</v>
      </c>
      <c r="BH290" s="98"/>
      <c r="BI290" s="140" t="str">
        <f t="shared" si="182"/>
        <v>{"key_code":"m"},{"key_code":"u"}</v>
      </c>
      <c r="BJ290" s="370"/>
      <c r="BK290" s="371"/>
    </row>
    <row r="291" spans="1:63" ht="21">
      <c r="A291" s="328"/>
      <c r="B291" s="329"/>
      <c r="C291" s="338"/>
      <c r="D291" s="339"/>
      <c r="E291" s="334"/>
      <c r="F291" s="233" t="str">
        <f t="shared" si="183"/>
        <v/>
      </c>
      <c r="G291" s="101" t="str">
        <f t="shared" si="184"/>
        <v/>
      </c>
      <c r="H291" s="101" t="str">
        <f t="shared" si="185"/>
        <v/>
      </c>
      <c r="I291" s="101" t="str">
        <f t="shared" si="186"/>
        <v/>
      </c>
      <c r="J291" s="101" t="str">
        <f t="shared" si="187"/>
        <v/>
      </c>
      <c r="K291" s="101" t="str">
        <f t="shared" si="188"/>
        <v/>
      </c>
      <c r="L291" s="101" t="str">
        <f t="shared" si="189"/>
        <v/>
      </c>
      <c r="M291" s="101" t="str">
        <f t="shared" si="190"/>
        <v/>
      </c>
      <c r="N291" s="101" t="str">
        <f t="shared" si="191"/>
        <v/>
      </c>
      <c r="O291" s="101" t="str">
        <f t="shared" si="192"/>
        <v/>
      </c>
      <c r="P291" s="101" t="str">
        <f t="shared" si="193"/>
        <v/>
      </c>
      <c r="Q291" s="101" t="str">
        <f t="shared" si="194"/>
        <v/>
      </c>
      <c r="R291" s="101" t="str">
        <f t="shared" si="195"/>
        <v/>
      </c>
      <c r="S291" s="101" t="str">
        <f t="shared" si="196"/>
        <v>{"description":"Sp ふ","conditions":[{"type":"variable_if","name":"LKS","value":1},{"type":"variable_unless","name":"USC","value":0},{"input_sources":[{"language":"ja"}],"type":"input_source_if"},{"input_sources":[{"input_mode_id":"Roman$"}],"type":"input_source_unless"}],"from":{"key_code":"period","modifiers":{"mandatory":["shift"],"optional":["caps_lock"]}},"to":[{"key_code":"h"},{"key_code":"u"},{"set_variable":{"name":"KC_DOT","value":1}},{"set_variable":{"name":"USC","value":2}},{"set_variable":{"name":"LKS","value":1}}],"to_after_key_up":[{"set_variable":{"name":"KC_DOT","value":0}},{"set_variable":{"name":"USC","value":0}}],"type":"basic"},{"conditions":[{"input_sources":[{"language":"ja"}],"type":"input_source_if"},{"input_sources":[{"input_mode_id":"Roman$"}],"type":"input_source_unless"}],"from":{"key_code":"period","modifiers":{"mandatory":["shift"],"optional":["caps_lock"]}},"to":[{"key_code":"h"},{"key_code":"u"},{"set_variable":{"name":"KC_DOT","value":1}},{"set_variable":{"name":"USC","value":1}},{"set_variable":{"name":"LKS","value":1}}],"to_after_key_up":[{"set_variable":{"name":"KC_DOT","value":0}},{"set_variable":{"name":"USC","value":0}}],"type":"basic"},</v>
      </c>
      <c r="T291" s="101" t="str">
        <f t="shared" si="197"/>
        <v/>
      </c>
      <c r="U291" s="329"/>
      <c r="V291" s="107" t="str">
        <f t="shared" si="198"/>
        <v/>
      </c>
      <c r="W291" s="101" t="str">
        <f t="shared" si="199"/>
        <v/>
      </c>
      <c r="X291" s="101" t="str">
        <f t="shared" si="200"/>
        <v/>
      </c>
      <c r="Y291" s="108" t="str">
        <f>IF(AND($AT291&lt;&gt;"",$AB291=1),_xlfn.CONCAT(Y$3,PROPER(_xlfn.XLOOKUP($AZ291,入力キー,入力コード)),IF(OR($BK291="",$BK291=$BI291),_xlfn.CONCAT(Y$4,IF($AZ291=_xlfn.XLOOKUP($AZ291,仮想キートップ,入力キー),Y$7,Y$10),_xlfn.XLOOKUP($AZ291,仮想キートップ,入力コード),Y$13,$BI291,Y$14,_xlfn.XLOOKUP($AZ291,仮想キートップ,キー位置),Y$15,_xlfn.XLOOKUP($AZ291,仮想キートップ,キー位置),Y$17,IF($AZ291=_xlfn.XLOOKUP($AZ291,仮想キートップ,入力キー),Y$12,Y$11),_xlfn.XLOOKUP($AZ291,仮想キートップ,入力コード),Y$13,$BI291,Y$14,_xlfn.XLOOKUP($AZ291,仮想キートップ,キー位置),Y$16,_xlfn.XLOOKUP($AZ291,仮想キートップ,キー位置),IF(COUNTA($AT291:$AT$352)&gt;1,Y$17,Y$18)),_xlfn.CONCAT(Y$4,Y$6,IF($AZ291=_xlfn.XLOOKUP($AZ291,仮想キートップ,入力キー),Y$7,Y$10),_xlfn.XLOOKUP($AZ291,仮想キートップ,入力コード),Y$13,$BI291,Y$14,_xlfn.XLOOKUP($AZ291,仮想キートップ,キー位置),Y$15,_xlfn.XLOOKUP($AZ291,仮想キートップ,キー位置),Y$17,IF($AZ291=_xlfn.XLOOKUP($AZ291,仮想キートップ,入力キー),Y$8,Y$9),_xlfn.XLOOKUP($AZ291,仮想キートップ,入力コード),Y$13,$BI291,Y$14,_xlfn.XLOOKUP($AZ291,仮想キートップ,キー位置),Y$16,_xlfn.XLOOKUP($AZ291,仮想キートップ,キー位置),Y$17,Y$5,IF($AZ291=_xlfn.XLOOKUP($AZ291,仮想キートップ,入力キー),Y$7,Y$10),_xlfn.XLOOKUP($AZ291,仮想キートップ,入力コード),Y$13,$BK291,Y$14,_xlfn.XLOOKUP($AZ291,仮想キートップ,キー位置),Y$15,_xlfn.XLOOKUP($AZ291,仮想キートップ,キー位置),Y$17,IF($AZ291=_xlfn.XLOOKUP($AZ291,仮想キートップ,入力キー),Y$12,Y$11),_xlfn.XLOOKUP($AZ291,仮想キートップ,入力コード),Y$13,$BK291,Y$14,_xlfn.XLOOKUP($AZ291,仮想キートップ,キー位置),Y$16,_xlfn.XLOOKUP($AZ291,仮想キートップ,キー位置),IF(COUNTA($AT291:$AT$352)&gt;1,Y$17,Y$18)))),"")</f>
        <v/>
      </c>
      <c r="Z291" s="325"/>
      <c r="AB291" s="28">
        <f t="shared" si="166"/>
        <v>1</v>
      </c>
      <c r="AC291" s="27" t="str">
        <f t="shared" si="167"/>
        <v>B</v>
      </c>
      <c r="AD291" s="27">
        <f t="shared" si="168"/>
        <v>0</v>
      </c>
      <c r="AE291" s="27">
        <f t="shared" si="169"/>
        <v>2</v>
      </c>
      <c r="AF291" s="34">
        <f t="shared" si="170"/>
        <v>35184372088832</v>
      </c>
      <c r="AG291" s="203">
        <f t="shared" si="171"/>
        <v>1</v>
      </c>
      <c r="AH291" s="90"/>
      <c r="AI291" s="466" t="str">
        <f t="shared" si="172"/>
        <v/>
      </c>
      <c r="AJ291" s="57" t="str">
        <f t="shared" si="173"/>
        <v/>
      </c>
      <c r="AK291" s="58">
        <f t="shared" si="174"/>
        <v>0</v>
      </c>
      <c r="AL291" s="56" t="str">
        <f t="shared" si="175"/>
        <v/>
      </c>
      <c r="AM291" s="57" t="str">
        <f t="shared" si="176"/>
        <v/>
      </c>
      <c r="AN291" s="55">
        <f t="shared" si="177"/>
        <v>0</v>
      </c>
      <c r="AO291" s="466" t="str">
        <f t="shared" si="178"/>
        <v/>
      </c>
      <c r="AP291" s="57" t="str">
        <f t="shared" si="179"/>
        <v/>
      </c>
      <c r="AQ291" s="58">
        <f t="shared" si="180"/>
        <v>0</v>
      </c>
      <c r="AR291" s="90"/>
      <c r="AS291" s="131">
        <v>174</v>
      </c>
      <c r="AT291" s="59"/>
      <c r="AU291" s="390"/>
      <c r="AV291" s="390"/>
      <c r="AW291" s="61"/>
      <c r="AX291" s="60"/>
      <c r="AY291" s="73" t="s">
        <v>296</v>
      </c>
      <c r="AZ291" s="73" t="s">
        <v>82</v>
      </c>
      <c r="BA291" s="73"/>
      <c r="BB291" s="116"/>
      <c r="BC291" s="62" t="s">
        <v>82</v>
      </c>
      <c r="BD291" s="63"/>
      <c r="BE291" s="64"/>
      <c r="BF291" s="65"/>
      <c r="BG291" s="311" t="str">
        <f t="shared" si="181"/>
        <v>{"key_code":"h"},{"key_code":"u"}</v>
      </c>
      <c r="BH291" s="98"/>
      <c r="BI291" s="140" t="str">
        <f t="shared" si="182"/>
        <v>{"key_code":"h"},{"key_code":"u"}</v>
      </c>
      <c r="BJ291" s="370"/>
      <c r="BK291" s="371"/>
    </row>
    <row r="292" spans="1:63" ht="21">
      <c r="A292" s="328"/>
      <c r="B292" s="329"/>
      <c r="C292" s="338"/>
      <c r="D292" s="339"/>
      <c r="E292" s="334"/>
      <c r="F292" s="233" t="str">
        <f t="shared" si="183"/>
        <v/>
      </c>
      <c r="G292" s="101" t="str">
        <f t="shared" si="184"/>
        <v/>
      </c>
      <c r="H292" s="101" t="str">
        <f t="shared" si="185"/>
        <v/>
      </c>
      <c r="I292" s="101" t="str">
        <f t="shared" si="186"/>
        <v/>
      </c>
      <c r="J292" s="101" t="str">
        <f t="shared" si="187"/>
        <v/>
      </c>
      <c r="K292" s="101" t="str">
        <f t="shared" si="188"/>
        <v/>
      </c>
      <c r="L292" s="101" t="str">
        <f t="shared" si="189"/>
        <v/>
      </c>
      <c r="M292" s="101" t="str">
        <f t="shared" si="190"/>
        <v/>
      </c>
      <c r="N292" s="101" t="str">
        <f t="shared" si="191"/>
        <v/>
      </c>
      <c r="O292" s="101" t="str">
        <f t="shared" si="192"/>
        <v/>
      </c>
      <c r="P292" s="101" t="str">
        <f t="shared" si="193"/>
        <v/>
      </c>
      <c r="Q292" s="101" t="str">
        <f t="shared" si="194"/>
        <v/>
      </c>
      <c r="R292" s="101" t="str">
        <f t="shared" si="195"/>
        <v/>
      </c>
      <c r="S292" s="101" t="str">
        <f t="shared" si="196"/>
        <v>{"description":"Sp _","conditions":[{"type":"keyboard_type_if","keyboard_types":["jis"]},{"type":"variable_if","name":"LKS","value":1},{"type":"variable_unless","name":"USC","value":0},{"input_sources":[{"language":"ja"}],"type":"input_source_if"},{"input_sources":[{"input_mode_id":"Roman$"}],"type":"input_source_unless"}],"from":{"key_code":"international1","modifiers":{"mandatory":["shift"],"optional":["caps_lock"]}},"to":[{"key_code":"international1"},{"set_variable":{"name":"KC_INT1","value":1}},{"set_variable":{"name":"USC","value":2}},{"set_variable":{"name":"LKS","value":1}}],"to_after_key_up":[{"set_variable":{"name":"KC_INT1","value":0}},{"set_variable":{"name":"USC","value":0}}],"type":"basic"},{"conditions":[{"type":"keyboard_type_if","keyboard_types":["jis"]},{"input_sources":[{"language":"ja"}],"type":"input_source_if"},{"input_sources":[{"input_mode_id":"Roman$"}],"type":"input_source_unless"}],"from":{"key_code":"international1","modifiers":{"mandatory":["shift"],"optional":["caps_lock"]}},"to":[{"key_code":"international1"},{"set_variable":{"name":"KC_INT1","value":1}},{"set_variable":{"name":"USC","value":1}},{"set_variable":{"name":"LKS","value":1}}],"to_after_key_up":[{"set_variable":{"name":"KC_INT1","value":0}},{"set_variable":{"name":"USC","value":0}}],"type":"basic"},{"conditions":[{"type":"variable_if","name":"LKS","value":1},{"type":"variable_unless","name":"USC","value":0},{"input_sources":[{"language":"ja"}],"type":"input_source_if"},{"input_sources":[{"input_mode_id":"Roman$"}],"type":"input_source_unless"}],"from":{"key_code":"international1","modifiers":{"mandatory":["shift"],"optional":["caps_lock"]}},"to":[{"key_code":"hyphen","modifiers":["shift"]},{"set_variable":{"name":"KC_INT1","value":1}},{"set_variable":{"name":"USC","value":2}},{"set_variable":{"name":"LKS","value":1}}],"to_after_key_up":[{"set_variable":{"name":"KC_INT1","value":0}},{"set_variable":{"name":"USC","value":0}}],"type":"basic"},{"conditions":[{"input_sources":[{"language":"ja"}],"type":"input_source_if"},{"input_sources":[{"input_mode_id":"Roman$"}],"type":"input_source_unless"}],"from":{"key_code":"international1","modifiers":{"mandatory":["shift"],"optional":["caps_lock"]}},"to":[{"key_code":"hyphen","modifiers":["shift"]},{"set_variable":{"name":"KC_INT1","value":1}},{"set_variable":{"name":"USC","value":1}},{"set_variable":{"name":"LKS","value":1}}],"to_after_key_up":[{"set_variable":{"name":"KC_INT1","value":0}},{"set_variable":{"name":"USC","value":0}}],"type":"basic"},</v>
      </c>
      <c r="T292" s="101" t="str">
        <f t="shared" si="197"/>
        <v/>
      </c>
      <c r="U292" s="329"/>
      <c r="V292" s="107" t="str">
        <f t="shared" si="198"/>
        <v/>
      </c>
      <c r="W292" s="101" t="str">
        <f t="shared" si="199"/>
        <v/>
      </c>
      <c r="X292" s="101" t="str">
        <f t="shared" si="200"/>
        <v/>
      </c>
      <c r="Y292" s="108" t="str">
        <f>IF(AND($AT292&lt;&gt;"",$AB292=1),_xlfn.CONCAT(Y$3,PROPER(_xlfn.XLOOKUP($AZ292,入力キー,入力コード)),IF(OR($BK292="",$BK292=$BI292),_xlfn.CONCAT(Y$4,IF($AZ292=_xlfn.XLOOKUP($AZ292,仮想キートップ,入力キー),Y$7,Y$10),_xlfn.XLOOKUP($AZ292,仮想キートップ,入力コード),Y$13,$BI292,Y$14,_xlfn.XLOOKUP($AZ292,仮想キートップ,キー位置),Y$15,_xlfn.XLOOKUP($AZ292,仮想キートップ,キー位置),Y$17,IF($AZ292=_xlfn.XLOOKUP($AZ292,仮想キートップ,入力キー),Y$12,Y$11),_xlfn.XLOOKUP($AZ292,仮想キートップ,入力コード),Y$13,$BI292,Y$14,_xlfn.XLOOKUP($AZ292,仮想キートップ,キー位置),Y$16,_xlfn.XLOOKUP($AZ292,仮想キートップ,キー位置),IF(COUNTA($AT292:$AT$352)&gt;1,Y$17,Y$18)),_xlfn.CONCAT(Y$4,Y$6,IF($AZ292=_xlfn.XLOOKUP($AZ292,仮想キートップ,入力キー),Y$7,Y$10),_xlfn.XLOOKUP($AZ292,仮想キートップ,入力コード),Y$13,$BI292,Y$14,_xlfn.XLOOKUP($AZ292,仮想キートップ,キー位置),Y$15,_xlfn.XLOOKUP($AZ292,仮想キートップ,キー位置),Y$17,IF($AZ292=_xlfn.XLOOKUP($AZ292,仮想キートップ,入力キー),Y$8,Y$9),_xlfn.XLOOKUP($AZ292,仮想キートップ,入力コード),Y$13,$BI292,Y$14,_xlfn.XLOOKUP($AZ292,仮想キートップ,キー位置),Y$16,_xlfn.XLOOKUP($AZ292,仮想キートップ,キー位置),Y$17,Y$5,IF($AZ292=_xlfn.XLOOKUP($AZ292,仮想キートップ,入力キー),Y$7,Y$10),_xlfn.XLOOKUP($AZ292,仮想キートップ,入力コード),Y$13,$BK292,Y$14,_xlfn.XLOOKUP($AZ292,仮想キートップ,キー位置),Y$15,_xlfn.XLOOKUP($AZ292,仮想キートップ,キー位置),Y$17,IF($AZ292=_xlfn.XLOOKUP($AZ292,仮想キートップ,入力キー),Y$12,Y$11),_xlfn.XLOOKUP($AZ292,仮想キートップ,入力コード),Y$13,$BK292,Y$14,_xlfn.XLOOKUP($AZ292,仮想キートップ,キー位置),Y$16,_xlfn.XLOOKUP($AZ292,仮想キートップ,キー位置),IF(COUNTA($AT292:$AT$352)&gt;1,Y$17,Y$18)))),"")</f>
        <v/>
      </c>
      <c r="Z292" s="325"/>
      <c r="AB292" s="28">
        <f t="shared" si="166"/>
        <v>1</v>
      </c>
      <c r="AC292" s="27" t="str">
        <f t="shared" si="167"/>
        <v>B</v>
      </c>
      <c r="AD292" s="27">
        <f t="shared" si="168"/>
        <v>0</v>
      </c>
      <c r="AE292" s="27">
        <f t="shared" si="169"/>
        <v>2</v>
      </c>
      <c r="AF292" s="34">
        <f t="shared" si="170"/>
        <v>140737488355328</v>
      </c>
      <c r="AG292" s="203">
        <f t="shared" si="171"/>
        <v>1</v>
      </c>
      <c r="AH292" s="90"/>
      <c r="AI292" s="466" t="str">
        <f t="shared" si="172"/>
        <v/>
      </c>
      <c r="AJ292" s="57" t="str">
        <f t="shared" si="173"/>
        <v/>
      </c>
      <c r="AK292" s="58">
        <f t="shared" si="174"/>
        <v>0</v>
      </c>
      <c r="AL292" s="56" t="str">
        <f t="shared" si="175"/>
        <v/>
      </c>
      <c r="AM292" s="57" t="str">
        <f t="shared" si="176"/>
        <v/>
      </c>
      <c r="AN292" s="55">
        <f t="shared" si="177"/>
        <v>0</v>
      </c>
      <c r="AO292" s="466" t="str">
        <f t="shared" si="178"/>
        <v/>
      </c>
      <c r="AP292" s="57" t="str">
        <f t="shared" si="179"/>
        <v/>
      </c>
      <c r="AQ292" s="58">
        <f t="shared" si="180"/>
        <v>0</v>
      </c>
      <c r="AR292" s="90"/>
      <c r="AS292" s="131">
        <v>178</v>
      </c>
      <c r="AT292" s="59"/>
      <c r="AU292" s="390"/>
      <c r="AV292" s="390"/>
      <c r="AW292" s="61"/>
      <c r="AX292" s="60"/>
      <c r="AY292" s="73" t="s">
        <v>296</v>
      </c>
      <c r="AZ292" s="73" t="s">
        <v>103</v>
      </c>
      <c r="BA292" s="73"/>
      <c r="BB292" s="116"/>
      <c r="BC292" s="62" t="s">
        <v>979</v>
      </c>
      <c r="BD292" s="63"/>
      <c r="BE292" s="64"/>
      <c r="BF292" s="65"/>
      <c r="BG292" s="311" t="str">
        <f t="shared" si="181"/>
        <v>{"key_code":"international1"}</v>
      </c>
      <c r="BH292" s="98"/>
      <c r="BI292" s="140" t="str">
        <f t="shared" si="182"/>
        <v>{"key_code":"international1"}</v>
      </c>
      <c r="BJ292" s="370" t="s">
        <v>961</v>
      </c>
      <c r="BK292" s="371"/>
    </row>
    <row r="293" spans="1:63" ht="21">
      <c r="A293" s="328"/>
      <c r="B293" s="329"/>
      <c r="C293" s="338"/>
      <c r="D293" s="339"/>
      <c r="E293" s="334"/>
      <c r="F293" s="233" t="str">
        <f t="shared" si="183"/>
        <v/>
      </c>
      <c r="G293" s="101" t="str">
        <f t="shared" si="184"/>
        <v/>
      </c>
      <c r="H293" s="101" t="str">
        <f t="shared" si="185"/>
        <v/>
      </c>
      <c r="I293" s="101" t="str">
        <f t="shared" si="186"/>
        <v/>
      </c>
      <c r="J293" s="101" t="str">
        <f t="shared" si="187"/>
        <v/>
      </c>
      <c r="K293" s="101" t="str">
        <f t="shared" si="188"/>
        <v/>
      </c>
      <c r="L293" s="101" t="str">
        <f t="shared" si="189"/>
        <v/>
      </c>
      <c r="M293" s="101" t="str">
        <f t="shared" si="190"/>
        <v/>
      </c>
      <c r="N293" s="101" t="str">
        <f t="shared" si="191"/>
        <v/>
      </c>
      <c r="O293" s="101" t="str">
        <f t="shared" si="192"/>
        <v/>
      </c>
      <c r="P293" s="101" t="str">
        <f t="shared" si="193"/>
        <v/>
      </c>
      <c r="Q293" s="101" t="str">
        <f t="shared" si="194"/>
        <v/>
      </c>
      <c r="R293" s="101" t="str">
        <f t="shared" si="195"/>
        <v/>
      </c>
      <c r="S293" s="101" t="str">
        <f t="shared" si="196"/>
        <v/>
      </c>
      <c r="T293" s="101" t="str">
        <f t="shared" si="197"/>
        <v>{"description":"(Sp) ほ","conditions":[{"type":"variable_if","name":"LKS","value":1},{"type":"variable_unless","name":"USC","value":0},{"input_sources":[{"language":"ja"}],"type":"input_source_if"},{"input_sources":[{"input_mode_id":"Roman$"}],"type":"input_source_unless"}],"from":{"key_code":"z","modifiers":{"optional":["shift","caps_lock"]}},"to":[{"key_code":"h"},{"key_code":"o"},{"set_variable":{"name":"KC_Z","value":1}},{"set_variable":{"name":"USC","value":2}},{"set_variable":{"name":"LKS","value":1}}],"to_after_key_up":[{"set_variable":{"name":"KC_Z","value":0}},{"set_variable":{"name":"USC","value":0}}],"type":"basic"},{"conditions":[{"input_sources":[{"language":"ja"}],"type":"input_source_if"},{"input_sources":[{"input_mode_id":"Roman$"}],"type":"input_source_unless"}],"from":{"key_code":"z","modifiers":{"optional":["shift","caps_lock"]}},"to":[{"key_code":"h"},{"key_code":"o"},{"set_variable":{"name":"KC_Z","value":1}},{"set_variable":{"name":"USC","value":1}},{"set_variable":{"name":"LKS","value":1}}],"to_after_key_up":[{"set_variable":{"name":"KC_Z","value":0}},{"set_variable":{"name":"USC","value":0}}],"type":"basic"},</v>
      </c>
      <c r="U293" s="329"/>
      <c r="V293" s="107" t="str">
        <f t="shared" si="198"/>
        <v/>
      </c>
      <c r="W293" s="101" t="str">
        <f t="shared" si="199"/>
        <v/>
      </c>
      <c r="X293" s="101" t="str">
        <f t="shared" si="200"/>
        <v/>
      </c>
      <c r="Y293" s="108" t="str">
        <f>IF(AND($AT293&lt;&gt;"",$AB293=1),_xlfn.CONCAT(Y$3,PROPER(_xlfn.XLOOKUP($AZ293,入力キー,入力コード)),IF(OR($BK293="",$BK293=$BI293),_xlfn.CONCAT(Y$4,IF($AZ293=_xlfn.XLOOKUP($AZ293,仮想キートップ,入力キー),Y$7,Y$10),_xlfn.XLOOKUP($AZ293,仮想キートップ,入力コード),Y$13,$BI293,Y$14,_xlfn.XLOOKUP($AZ293,仮想キートップ,キー位置),Y$15,_xlfn.XLOOKUP($AZ293,仮想キートップ,キー位置),Y$17,IF($AZ293=_xlfn.XLOOKUP($AZ293,仮想キートップ,入力キー),Y$12,Y$11),_xlfn.XLOOKUP($AZ293,仮想キートップ,入力コード),Y$13,$BI293,Y$14,_xlfn.XLOOKUP($AZ293,仮想キートップ,キー位置),Y$16,_xlfn.XLOOKUP($AZ293,仮想キートップ,キー位置),IF(COUNTA($AT293:$AT$352)&gt;1,Y$17,Y$18)),_xlfn.CONCAT(Y$4,Y$6,IF($AZ293=_xlfn.XLOOKUP($AZ293,仮想キートップ,入力キー),Y$7,Y$10),_xlfn.XLOOKUP($AZ293,仮想キートップ,入力コード),Y$13,$BI293,Y$14,_xlfn.XLOOKUP($AZ293,仮想キートップ,キー位置),Y$15,_xlfn.XLOOKUP($AZ293,仮想キートップ,キー位置),Y$17,IF($AZ293=_xlfn.XLOOKUP($AZ293,仮想キートップ,入力キー),Y$8,Y$9),_xlfn.XLOOKUP($AZ293,仮想キートップ,入力コード),Y$13,$BI293,Y$14,_xlfn.XLOOKUP($AZ293,仮想キートップ,キー位置),Y$16,_xlfn.XLOOKUP($AZ293,仮想キートップ,キー位置),Y$17,Y$5,IF($AZ293=_xlfn.XLOOKUP($AZ293,仮想キートップ,入力キー),Y$7,Y$10),_xlfn.XLOOKUP($AZ293,仮想キートップ,入力コード),Y$13,$BK293,Y$14,_xlfn.XLOOKUP($AZ293,仮想キートップ,キー位置),Y$15,_xlfn.XLOOKUP($AZ293,仮想キートップ,キー位置),Y$17,IF($AZ293=_xlfn.XLOOKUP($AZ293,仮想キートップ,入力キー),Y$12,Y$11),_xlfn.XLOOKUP($AZ293,仮想キートップ,入力コード),Y$13,$BK293,Y$14,_xlfn.XLOOKUP($AZ293,仮想キートップ,キー位置),Y$16,_xlfn.XLOOKUP($AZ293,仮想キートップ,キー位置),IF(COUNTA($AT293:$AT$352)&gt;1,Y$17,Y$18)))),"")</f>
        <v/>
      </c>
      <c r="Z293" s="325"/>
      <c r="AB293" s="28">
        <f t="shared" si="166"/>
        <v>1</v>
      </c>
      <c r="AC293" s="27" t="str">
        <f t="shared" si="167"/>
        <v>C</v>
      </c>
      <c r="AD293" s="27">
        <f t="shared" si="168"/>
        <v>1</v>
      </c>
      <c r="AE293" s="27">
        <f t="shared" si="169"/>
        <v>2</v>
      </c>
      <c r="AF293" s="34">
        <f t="shared" si="170"/>
        <v>137438953472</v>
      </c>
      <c r="AG293" s="203">
        <f t="shared" si="171"/>
        <v>1</v>
      </c>
      <c r="AH293" s="90"/>
      <c r="AI293" s="466" t="str">
        <f t="shared" si="172"/>
        <v/>
      </c>
      <c r="AJ293" s="57" t="str">
        <f t="shared" si="173"/>
        <v/>
      </c>
      <c r="AK293" s="58">
        <f t="shared" si="174"/>
        <v>0</v>
      </c>
      <c r="AL293" s="56" t="str">
        <f t="shared" si="175"/>
        <v/>
      </c>
      <c r="AM293" s="57" t="str">
        <f t="shared" si="176"/>
        <v/>
      </c>
      <c r="AN293" s="55">
        <f t="shared" si="177"/>
        <v>0</v>
      </c>
      <c r="AO293" s="466" t="str">
        <f t="shared" si="178"/>
        <v/>
      </c>
      <c r="AP293" s="57" t="str">
        <f t="shared" si="179"/>
        <v/>
      </c>
      <c r="AQ293" s="58">
        <f t="shared" si="180"/>
        <v>0</v>
      </c>
      <c r="AR293" s="90"/>
      <c r="AS293" s="131">
        <v>121</v>
      </c>
      <c r="AT293" s="59"/>
      <c r="AU293" s="390"/>
      <c r="AV293" s="390"/>
      <c r="AW293" s="61"/>
      <c r="AX293" s="60" t="s">
        <v>296</v>
      </c>
      <c r="AY293" s="73" t="s">
        <v>364</v>
      </c>
      <c r="AZ293" s="73" t="s">
        <v>84</v>
      </c>
      <c r="BA293" s="73"/>
      <c r="BB293" s="116"/>
      <c r="BC293" s="62" t="s">
        <v>84</v>
      </c>
      <c r="BD293" s="63"/>
      <c r="BE293" s="64"/>
      <c r="BF293" s="65"/>
      <c r="BG293" s="311" t="str">
        <f t="shared" si="181"/>
        <v>{"key_code":"h"},{"key_code":"o"}</v>
      </c>
      <c r="BH293" s="98"/>
      <c r="BI293" s="140" t="str">
        <f t="shared" si="182"/>
        <v>{"key_code":"h"},{"key_code":"o"}</v>
      </c>
      <c r="BJ293" s="370"/>
      <c r="BK293" s="371"/>
    </row>
    <row r="294" spans="1:63" ht="21">
      <c r="A294" s="328"/>
      <c r="B294" s="329"/>
      <c r="C294" s="338"/>
      <c r="D294" s="339"/>
      <c r="E294" s="334"/>
      <c r="F294" s="233" t="str">
        <f t="shared" si="183"/>
        <v/>
      </c>
      <c r="G294" s="101" t="str">
        <f t="shared" si="184"/>
        <v/>
      </c>
      <c r="H294" s="101" t="str">
        <f t="shared" si="185"/>
        <v/>
      </c>
      <c r="I294" s="101" t="str">
        <f t="shared" si="186"/>
        <v/>
      </c>
      <c r="J294" s="101" t="str">
        <f t="shared" si="187"/>
        <v/>
      </c>
      <c r="K294" s="101" t="str">
        <f t="shared" si="188"/>
        <v/>
      </c>
      <c r="L294" s="101" t="str">
        <f t="shared" si="189"/>
        <v/>
      </c>
      <c r="M294" s="101" t="str">
        <f t="shared" si="190"/>
        <v/>
      </c>
      <c r="N294" s="101" t="str">
        <f t="shared" si="191"/>
        <v/>
      </c>
      <c r="O294" s="101" t="str">
        <f t="shared" si="192"/>
        <v/>
      </c>
      <c r="P294" s="101" t="str">
        <f t="shared" si="193"/>
        <v/>
      </c>
      <c r="Q294" s="101" t="str">
        <f t="shared" si="194"/>
        <v/>
      </c>
      <c r="R294" s="101" t="str">
        <f t="shared" si="195"/>
        <v/>
      </c>
      <c r="S294" s="101" t="str">
        <f t="shared" si="196"/>
        <v/>
      </c>
      <c r="T294" s="101" t="str">
        <f t="shared" si="197"/>
        <v>{"description":"(Sp) ひ","conditions":[{"type":"variable_if","name":"LKS","value":1},{"type":"variable_unless","name":"USC","value":0},{"input_sources":[{"language":"ja"}],"type":"input_source_if"},{"input_sources":[{"input_mode_id":"Roman$"}],"type":"input_source_unless"}],"from":{"key_code":"x","modifiers":{"optional":["shift","caps_lock"]}},"to":[{"key_code":"h"},{"key_code":"i"},{"set_variable":{"name":"KC_X","value":1}},{"set_variable":{"name":"USC","value":2}},{"set_variable":{"name":"LKS","value":1}}],"to_after_key_up":[{"set_variable":{"name":"KC_X","value":0}},{"set_variable":{"name":"USC","value":0}}],"type":"basic"},{"conditions":[{"input_sources":[{"language":"ja"}],"type":"input_source_if"},{"input_sources":[{"input_mode_id":"Roman$"}],"type":"input_source_unless"}],"from":{"key_code":"x","modifiers":{"optional":["shift","caps_lock"]}},"to":[{"key_code":"h"},{"key_code":"i"},{"set_variable":{"name":"KC_X","value":1}},{"set_variable":{"name":"USC","value":1}},{"set_variable":{"name":"LKS","value":1}}],"to_after_key_up":[{"set_variable":{"name":"KC_X","value":0}},{"set_variable":{"name":"USC","value":0}}],"type":"basic"},</v>
      </c>
      <c r="U294" s="329"/>
      <c r="V294" s="107" t="str">
        <f t="shared" si="198"/>
        <v/>
      </c>
      <c r="W294" s="101" t="str">
        <f t="shared" si="199"/>
        <v/>
      </c>
      <c r="X294" s="101" t="str">
        <f t="shared" si="200"/>
        <v/>
      </c>
      <c r="Y294" s="108" t="str">
        <f>IF(AND($AT294&lt;&gt;"",$AB294=1),_xlfn.CONCAT(Y$3,PROPER(_xlfn.XLOOKUP($AZ294,入力キー,入力コード)),IF(OR($BK294="",$BK294=$BI294),_xlfn.CONCAT(Y$4,IF($AZ294=_xlfn.XLOOKUP($AZ294,仮想キートップ,入力キー),Y$7,Y$10),_xlfn.XLOOKUP($AZ294,仮想キートップ,入力コード),Y$13,$BI294,Y$14,_xlfn.XLOOKUP($AZ294,仮想キートップ,キー位置),Y$15,_xlfn.XLOOKUP($AZ294,仮想キートップ,キー位置),Y$17,IF($AZ294=_xlfn.XLOOKUP($AZ294,仮想キートップ,入力キー),Y$12,Y$11),_xlfn.XLOOKUP($AZ294,仮想キートップ,入力コード),Y$13,$BI294,Y$14,_xlfn.XLOOKUP($AZ294,仮想キートップ,キー位置),Y$16,_xlfn.XLOOKUP($AZ294,仮想キートップ,キー位置),IF(COUNTA($AT294:$AT$352)&gt;1,Y$17,Y$18)),_xlfn.CONCAT(Y$4,Y$6,IF($AZ294=_xlfn.XLOOKUP($AZ294,仮想キートップ,入力キー),Y$7,Y$10),_xlfn.XLOOKUP($AZ294,仮想キートップ,入力コード),Y$13,$BI294,Y$14,_xlfn.XLOOKUP($AZ294,仮想キートップ,キー位置),Y$15,_xlfn.XLOOKUP($AZ294,仮想キートップ,キー位置),Y$17,IF($AZ294=_xlfn.XLOOKUP($AZ294,仮想キートップ,入力キー),Y$8,Y$9),_xlfn.XLOOKUP($AZ294,仮想キートップ,入力コード),Y$13,$BI294,Y$14,_xlfn.XLOOKUP($AZ294,仮想キートップ,キー位置),Y$16,_xlfn.XLOOKUP($AZ294,仮想キートップ,キー位置),Y$17,Y$5,IF($AZ294=_xlfn.XLOOKUP($AZ294,仮想キートップ,入力キー),Y$7,Y$10),_xlfn.XLOOKUP($AZ294,仮想キートップ,入力コード),Y$13,$BK294,Y$14,_xlfn.XLOOKUP($AZ294,仮想キートップ,キー位置),Y$15,_xlfn.XLOOKUP($AZ294,仮想キートップ,キー位置),Y$17,IF($AZ294=_xlfn.XLOOKUP($AZ294,仮想キートップ,入力キー),Y$12,Y$11),_xlfn.XLOOKUP($AZ294,仮想キートップ,入力コード),Y$13,$BK294,Y$14,_xlfn.XLOOKUP($AZ294,仮想キートップ,キー位置),Y$16,_xlfn.XLOOKUP($AZ294,仮想キートップ,キー位置),IF(COUNTA($AT294:$AT$352)&gt;1,Y$17,Y$18)))),"")</f>
        <v/>
      </c>
      <c r="Z294" s="325"/>
      <c r="AB294" s="28">
        <f t="shared" si="166"/>
        <v>1</v>
      </c>
      <c r="AC294" s="27" t="str">
        <f t="shared" si="167"/>
        <v>C</v>
      </c>
      <c r="AD294" s="27">
        <f t="shared" si="168"/>
        <v>1</v>
      </c>
      <c r="AE294" s="27">
        <f t="shared" si="169"/>
        <v>2</v>
      </c>
      <c r="AF294" s="34">
        <f t="shared" si="170"/>
        <v>274877906944</v>
      </c>
      <c r="AG294" s="203">
        <f t="shared" si="171"/>
        <v>1</v>
      </c>
      <c r="AH294" s="90"/>
      <c r="AI294" s="466" t="str">
        <f t="shared" si="172"/>
        <v/>
      </c>
      <c r="AJ294" s="57" t="str">
        <f t="shared" si="173"/>
        <v/>
      </c>
      <c r="AK294" s="58">
        <f t="shared" si="174"/>
        <v>0</v>
      </c>
      <c r="AL294" s="56" t="str">
        <f t="shared" si="175"/>
        <v/>
      </c>
      <c r="AM294" s="57" t="str">
        <f t="shared" si="176"/>
        <v/>
      </c>
      <c r="AN294" s="55">
        <f t="shared" si="177"/>
        <v>0</v>
      </c>
      <c r="AO294" s="466" t="str">
        <f t="shared" si="178"/>
        <v/>
      </c>
      <c r="AP294" s="57" t="str">
        <f t="shared" si="179"/>
        <v/>
      </c>
      <c r="AQ294" s="58">
        <f t="shared" si="180"/>
        <v>0</v>
      </c>
      <c r="AR294" s="90"/>
      <c r="AS294" s="131">
        <v>122</v>
      </c>
      <c r="AT294" s="59"/>
      <c r="AU294" s="390"/>
      <c r="AV294" s="390"/>
      <c r="AW294" s="61"/>
      <c r="AX294" s="60" t="s">
        <v>296</v>
      </c>
      <c r="AY294" s="73" t="s">
        <v>364</v>
      </c>
      <c r="AZ294" s="73" t="s">
        <v>86</v>
      </c>
      <c r="BA294" s="73"/>
      <c r="BB294" s="116"/>
      <c r="BC294" s="62" t="s">
        <v>86</v>
      </c>
      <c r="BD294" s="63"/>
      <c r="BE294" s="64"/>
      <c r="BF294" s="65"/>
      <c r="BG294" s="311" t="str">
        <f t="shared" si="181"/>
        <v>{"key_code":"h"},{"key_code":"i"}</v>
      </c>
      <c r="BH294" s="98"/>
      <c r="BI294" s="140" t="str">
        <f t="shared" si="182"/>
        <v>{"key_code":"h"},{"key_code":"i"}</v>
      </c>
      <c r="BJ294" s="370"/>
      <c r="BK294" s="371"/>
    </row>
    <row r="295" spans="1:63" ht="21">
      <c r="A295" s="328"/>
      <c r="B295" s="329"/>
      <c r="C295" s="338"/>
      <c r="D295" s="339"/>
      <c r="E295" s="334"/>
      <c r="F295" s="233" t="str">
        <f t="shared" si="183"/>
        <v/>
      </c>
      <c r="G295" s="101" t="str">
        <f t="shared" si="184"/>
        <v/>
      </c>
      <c r="H295" s="101" t="str">
        <f t="shared" si="185"/>
        <v/>
      </c>
      <c r="I295" s="101" t="str">
        <f t="shared" si="186"/>
        <v/>
      </c>
      <c r="J295" s="101" t="str">
        <f t="shared" si="187"/>
        <v/>
      </c>
      <c r="K295" s="101" t="str">
        <f t="shared" si="188"/>
        <v/>
      </c>
      <c r="L295" s="101" t="str">
        <f t="shared" si="189"/>
        <v/>
      </c>
      <c r="M295" s="101" t="str">
        <f t="shared" si="190"/>
        <v/>
      </c>
      <c r="N295" s="101" t="str">
        <f t="shared" si="191"/>
        <v/>
      </c>
      <c r="O295" s="101" t="str">
        <f t="shared" si="192"/>
        <v/>
      </c>
      <c r="P295" s="101" t="str">
        <f t="shared" si="193"/>
        <v/>
      </c>
      <c r="Q295" s="101" t="str">
        <f t="shared" si="194"/>
        <v/>
      </c>
      <c r="R295" s="101" t="str">
        <f t="shared" si="195"/>
        <v/>
      </c>
      <c r="S295" s="101" t="str">
        <f t="shared" si="196"/>
        <v/>
      </c>
      <c r="T295" s="101" t="str">
        <f t="shared" si="197"/>
        <v>{"description":"(Sp) れ","conditions":[{"type":"variable_if","name":"LKS","value":1},{"type":"variable_unless","name":"USC","value":0},{"input_sources":[{"language":"ja"}],"type":"input_source_if"},{"input_sources":[{"input_mode_id":"Roman$"}],"type":"input_source_unless"}],"from":{"key_code":"slash","modifiers":{"optional":["shift","caps_lock"]}},"to":[{"key_code":"r"},{"key_code":"e"},{"set_variable":{"name":"KC_SLSH","value":1}},{"set_variable":{"name":"USC","value":2}},{"set_variable":{"name":"LKS","value":1}}],"to_after_key_up":[{"set_variable":{"name":"KC_SLSH","value":0}},{"set_variable":{"name":"USC","value":0}}],"type":"basic"},{"conditions":[{"input_sources":[{"language":"ja"}],"type":"input_source_if"},{"input_sources":[{"input_mode_id":"Roman$"}],"type":"input_source_unless"}],"from":{"key_code":"slash","modifiers":{"optional":["shift","caps_lock"]}},"to":[{"key_code":"r"},{"key_code":"e"},{"set_variable":{"name":"KC_SLSH","value":1}},{"set_variable":{"name":"USC","value":1}},{"set_variable":{"name":"LKS","value":1}}],"to_after_key_up":[{"set_variable":{"name":"KC_SLSH","value":0}},{"set_variable":{"name":"USC","value":0}}],"type":"basic"},</v>
      </c>
      <c r="U295" s="329"/>
      <c r="V295" s="107" t="str">
        <f t="shared" si="198"/>
        <v/>
      </c>
      <c r="W295" s="101" t="str">
        <f t="shared" si="199"/>
        <v/>
      </c>
      <c r="X295" s="101" t="str">
        <f t="shared" si="200"/>
        <v/>
      </c>
      <c r="Y295" s="108" t="str">
        <f>IF(AND($AT295&lt;&gt;"",$AB295=1),_xlfn.CONCAT(Y$3,PROPER(_xlfn.XLOOKUP($AZ295,入力キー,入力コード)),IF(OR($BK295="",$BK295=$BI295),_xlfn.CONCAT(Y$4,IF($AZ295=_xlfn.XLOOKUP($AZ295,仮想キートップ,入力キー),Y$7,Y$10),_xlfn.XLOOKUP($AZ295,仮想キートップ,入力コード),Y$13,$BI295,Y$14,_xlfn.XLOOKUP($AZ295,仮想キートップ,キー位置),Y$15,_xlfn.XLOOKUP($AZ295,仮想キートップ,キー位置),Y$17,IF($AZ295=_xlfn.XLOOKUP($AZ295,仮想キートップ,入力キー),Y$12,Y$11),_xlfn.XLOOKUP($AZ295,仮想キートップ,入力コード),Y$13,$BI295,Y$14,_xlfn.XLOOKUP($AZ295,仮想キートップ,キー位置),Y$16,_xlfn.XLOOKUP($AZ295,仮想キートップ,キー位置),IF(COUNTA($AT295:$AT$352)&gt;1,Y$17,Y$18)),_xlfn.CONCAT(Y$4,Y$6,IF($AZ295=_xlfn.XLOOKUP($AZ295,仮想キートップ,入力キー),Y$7,Y$10),_xlfn.XLOOKUP($AZ295,仮想キートップ,入力コード),Y$13,$BI295,Y$14,_xlfn.XLOOKUP($AZ295,仮想キートップ,キー位置),Y$15,_xlfn.XLOOKUP($AZ295,仮想キートップ,キー位置),Y$17,IF($AZ295=_xlfn.XLOOKUP($AZ295,仮想キートップ,入力キー),Y$8,Y$9),_xlfn.XLOOKUP($AZ295,仮想キートップ,入力コード),Y$13,$BI295,Y$14,_xlfn.XLOOKUP($AZ295,仮想キートップ,キー位置),Y$16,_xlfn.XLOOKUP($AZ295,仮想キートップ,キー位置),Y$17,Y$5,IF($AZ295=_xlfn.XLOOKUP($AZ295,仮想キートップ,入力キー),Y$7,Y$10),_xlfn.XLOOKUP($AZ295,仮想キートップ,入力コード),Y$13,$BK295,Y$14,_xlfn.XLOOKUP($AZ295,仮想キートップ,キー位置),Y$15,_xlfn.XLOOKUP($AZ295,仮想キートップ,キー位置),Y$17,IF($AZ295=_xlfn.XLOOKUP($AZ295,仮想キートップ,入力キー),Y$12,Y$11),_xlfn.XLOOKUP($AZ295,仮想キートップ,入力コード),Y$13,$BK295,Y$14,_xlfn.XLOOKUP($AZ295,仮想キートップ,キー位置),Y$16,_xlfn.XLOOKUP($AZ295,仮想キートップ,キー位置),IF(COUNTA($AT295:$AT$352)&gt;1,Y$17,Y$18)))),"")</f>
        <v/>
      </c>
      <c r="Z295" s="325"/>
      <c r="AB295" s="28">
        <f t="shared" si="166"/>
        <v>1</v>
      </c>
      <c r="AC295" s="27" t="str">
        <f t="shared" si="167"/>
        <v>C</v>
      </c>
      <c r="AD295" s="27">
        <f t="shared" si="168"/>
        <v>1</v>
      </c>
      <c r="AE295" s="27">
        <f t="shared" si="169"/>
        <v>2</v>
      </c>
      <c r="AF295" s="34">
        <f t="shared" si="170"/>
        <v>70368744177664</v>
      </c>
      <c r="AG295" s="203">
        <f t="shared" si="171"/>
        <v>1</v>
      </c>
      <c r="AH295" s="90"/>
      <c r="AI295" s="466" t="str">
        <f t="shared" si="172"/>
        <v/>
      </c>
      <c r="AJ295" s="57" t="str">
        <f t="shared" si="173"/>
        <v/>
      </c>
      <c r="AK295" s="58">
        <f t="shared" si="174"/>
        <v>0</v>
      </c>
      <c r="AL295" s="56" t="str">
        <f t="shared" si="175"/>
        <v/>
      </c>
      <c r="AM295" s="57" t="str">
        <f t="shared" si="176"/>
        <v/>
      </c>
      <c r="AN295" s="55">
        <f t="shared" si="177"/>
        <v>0</v>
      </c>
      <c r="AO295" s="466" t="str">
        <f t="shared" si="178"/>
        <v/>
      </c>
      <c r="AP295" s="57" t="str">
        <f t="shared" si="179"/>
        <v/>
      </c>
      <c r="AQ295" s="58">
        <f t="shared" si="180"/>
        <v>0</v>
      </c>
      <c r="AR295" s="90"/>
      <c r="AS295" s="131">
        <v>130</v>
      </c>
      <c r="AT295" s="59"/>
      <c r="AU295" s="390"/>
      <c r="AV295" s="390"/>
      <c r="AW295" s="61"/>
      <c r="AX295" s="60" t="s">
        <v>296</v>
      </c>
      <c r="AY295" s="73" t="s">
        <v>364</v>
      </c>
      <c r="AZ295" s="73" t="s">
        <v>102</v>
      </c>
      <c r="BA295" s="73"/>
      <c r="BB295" s="116"/>
      <c r="BC295" s="62" t="s">
        <v>102</v>
      </c>
      <c r="BD295" s="63"/>
      <c r="BE295" s="64"/>
      <c r="BF295" s="65"/>
      <c r="BG295" s="311" t="str">
        <f t="shared" si="181"/>
        <v>{"key_code":"r"},{"key_code":"e"}</v>
      </c>
      <c r="BH295" s="98"/>
      <c r="BI295" s="140" t="str">
        <f t="shared" si="182"/>
        <v>{"key_code":"r"},{"key_code":"e"}</v>
      </c>
      <c r="BJ295" s="370"/>
      <c r="BK295" s="371"/>
    </row>
    <row r="296" spans="1:63" ht="42">
      <c r="A296" s="328"/>
      <c r="B296" s="329"/>
      <c r="C296" s="338"/>
      <c r="D296" s="339"/>
      <c r="E296" s="334"/>
      <c r="F296" s="233" t="str">
        <f t="shared" si="183"/>
        <v/>
      </c>
      <c r="G296" s="101" t="str">
        <f t="shared" si="184"/>
        <v/>
      </c>
      <c r="H296" s="101" t="str">
        <f t="shared" si="185"/>
        <v/>
      </c>
      <c r="I296" s="101" t="str">
        <f t="shared" si="186"/>
        <v/>
      </c>
      <c r="J296" s="101" t="str">
        <f t="shared" si="187"/>
        <v/>
      </c>
      <c r="K296" s="101" t="str">
        <f t="shared" si="188"/>
        <v/>
      </c>
      <c r="L296" s="101" t="str">
        <f t="shared" si="189"/>
        <v/>
      </c>
      <c r="M296" s="101" t="str">
        <f t="shared" si="190"/>
        <v/>
      </c>
      <c r="N296" s="101" t="str">
        <f t="shared" si="191"/>
        <v/>
      </c>
      <c r="O296" s="101" t="str">
        <f t="shared" si="192"/>
        <v/>
      </c>
      <c r="P296" s="101" t="str">
        <f t="shared" si="193"/>
        <v/>
      </c>
      <c r="Q296" s="101" t="str">
        <f t="shared" si="194"/>
        <v/>
      </c>
      <c r="R296" s="101" t="str">
        <f t="shared" si="195"/>
        <v/>
      </c>
      <c r="S296" s="101" t="str">
        <f t="shared" si="196"/>
        <v>{"description":"Sp @","conditions":[{"type":"keyboard_type_if","keyboard_types":["jis"]},{"type":"variable_if","name":"LKS","value":1},{"type":"variable_unless","name":"USC","value":0},{"input_sources":[{"language":"ja"}],"type":"input_source_if"},{"input_sources":[{"input_mode_id":"Roman$"}],"type":"input_source_unless"}],"from":{"key_code":"open_bracket","modifiers":{"mandatory":["shift"],"optional":["caps_lock"]}},"to":[{"key_code":"open_bracket","modifiers":["shift"]},{"set_variable":{"name":"KC_LBRC","value":1}},{"set_variable":{"name":"USC","value":2}},{"set_variable":{"name":"LKS","value":1}}],"to_after_key_up":[{"set_variable":{"name":"KC_LBRC","value":0}},{"set_variable":{"name":"USC","value":0}}],"type":"basic"},{"conditions":[{"type":"keyboard_type_if","keyboard_types":["jis"]},{"input_sources":[{"language":"ja"}],"type":"input_source_if"},{"input_sources":[{"input_mode_id":"Roman$"}],"type":"input_source_unless"}],"from":{"key_code":"open_bracket","modifiers":{"mandatory":["shift"],"optional":["caps_lock"]}},"to":[{"key_code":"open_bracket","modifiers":["shift"]},{"set_variable":{"name":"KC_LBRC","value":1}},{"set_variable":{"name":"USC","value":1}},{"set_variable":{"name":"LKS","value":1}}],"to_after_key_up":[{"set_variable":{"name":"KC_LBRC","value":0}},{"set_variable":{"name":"USC","value":0}}],"type":"basic"},{"conditions":[{"type":"variable_if","name":"LKS","value":1},{"type":"variable_unless","name":"USC","value":0},{"input_sources":[{"language":"ja"}],"type":"input_source_if"},{"input_sources":[{"input_mode_id":"Roman$"}],"type":"input_source_unless"}],"from":{"key_code":"open_bracket","modifiers":{"mandatory":["shift"],"optional":["caps_lock"]}},"to":[{"key_code":"open_bracket","modifiers":["shift","control"]},{"set_variable":{"name":"KC_LBRC","value":1}},{"set_variable":{"name":"USC","value":2}},{"set_variable":{"name":"LKS","value":1}}],"to_after_key_up":[{"set_variable":{"name":"KC_LBRC","value":0}},{"set_variable":{"name":"USC","value":0}}],"type":"basic"},{"conditions":[{"input_sources":[{"language":"ja"}],"type":"input_source_if"},{"input_sources":[{"input_mode_id":"Roman$"}],"type":"input_source_unless"}],"from":{"key_code":"open_bracket","modifiers":{"mandatory":["shift"],"optional":["caps_lock"]}},"to":[{"key_code":"open_bracket","modifiers":["shift","control"]},{"set_variable":{"name":"KC_LBRC","value":1}},{"set_variable":{"name":"USC","value":1}},{"set_variable":{"name":"LKS","value":1}}],"to_after_key_up":[{"set_variable":{"name":"KC_LBRC","value":0}},{"set_variable":{"name":"USC","value":0}}],"type":"basic"},</v>
      </c>
      <c r="T296" s="101" t="str">
        <f t="shared" si="197"/>
        <v/>
      </c>
      <c r="U296" s="329"/>
      <c r="V296" s="107" t="str">
        <f t="shared" si="198"/>
        <v/>
      </c>
      <c r="W296" s="101" t="str">
        <f t="shared" si="199"/>
        <v/>
      </c>
      <c r="X296" s="101" t="str">
        <f t="shared" si="200"/>
        <v/>
      </c>
      <c r="Y296" s="108" t="str">
        <f>IF(AND($AT296&lt;&gt;"",$AB296=1),_xlfn.CONCAT(Y$3,PROPER(_xlfn.XLOOKUP($AZ296,入力キー,入力コード)),IF(OR($BK296="",$BK296=$BI296),_xlfn.CONCAT(Y$4,IF($AZ296=_xlfn.XLOOKUP($AZ296,仮想キートップ,入力キー),Y$7,Y$10),_xlfn.XLOOKUP($AZ296,仮想キートップ,入力コード),Y$13,$BI296,Y$14,_xlfn.XLOOKUP($AZ296,仮想キートップ,キー位置),Y$15,_xlfn.XLOOKUP($AZ296,仮想キートップ,キー位置),Y$17,IF($AZ296=_xlfn.XLOOKUP($AZ296,仮想キートップ,入力キー),Y$12,Y$11),_xlfn.XLOOKUP($AZ296,仮想キートップ,入力コード),Y$13,$BI296,Y$14,_xlfn.XLOOKUP($AZ296,仮想キートップ,キー位置),Y$16,_xlfn.XLOOKUP($AZ296,仮想キートップ,キー位置),IF(COUNTA($AT296:$AT$352)&gt;1,Y$17,Y$18)),_xlfn.CONCAT(Y$4,Y$6,IF($AZ296=_xlfn.XLOOKUP($AZ296,仮想キートップ,入力キー),Y$7,Y$10),_xlfn.XLOOKUP($AZ296,仮想キートップ,入力コード),Y$13,$BI296,Y$14,_xlfn.XLOOKUP($AZ296,仮想キートップ,キー位置),Y$15,_xlfn.XLOOKUP($AZ296,仮想キートップ,キー位置),Y$17,IF($AZ296=_xlfn.XLOOKUP($AZ296,仮想キートップ,入力キー),Y$8,Y$9),_xlfn.XLOOKUP($AZ296,仮想キートップ,入力コード),Y$13,$BI296,Y$14,_xlfn.XLOOKUP($AZ296,仮想キートップ,キー位置),Y$16,_xlfn.XLOOKUP($AZ296,仮想キートップ,キー位置),Y$17,Y$5,IF($AZ296=_xlfn.XLOOKUP($AZ296,仮想キートップ,入力キー),Y$7,Y$10),_xlfn.XLOOKUP($AZ296,仮想キートップ,入力コード),Y$13,$BK296,Y$14,_xlfn.XLOOKUP($AZ296,仮想キートップ,キー位置),Y$15,_xlfn.XLOOKUP($AZ296,仮想キートップ,キー位置),Y$17,IF($AZ296=_xlfn.XLOOKUP($AZ296,仮想キートップ,入力キー),Y$12,Y$11),_xlfn.XLOOKUP($AZ296,仮想キートップ,入力コード),Y$13,$BK296,Y$14,_xlfn.XLOOKUP($AZ296,仮想キートップ,キー位置),Y$16,_xlfn.XLOOKUP($AZ296,仮想キートップ,キー位置),IF(COUNTA($AT296:$AT$352)&gt;1,Y$17,Y$18)))),"")</f>
        <v/>
      </c>
      <c r="Z296" s="325"/>
      <c r="AB296" s="28">
        <f t="shared" si="166"/>
        <v>1</v>
      </c>
      <c r="AC296" s="27" t="str">
        <f t="shared" si="167"/>
        <v>B</v>
      </c>
      <c r="AD296" s="27">
        <f t="shared" si="168"/>
        <v>0</v>
      </c>
      <c r="AE296" s="27">
        <f t="shared" si="169"/>
        <v>2</v>
      </c>
      <c r="AF296" s="34">
        <f t="shared" si="170"/>
        <v>8388608</v>
      </c>
      <c r="AG296" s="203">
        <f t="shared" si="171"/>
        <v>1</v>
      </c>
      <c r="AH296" s="90"/>
      <c r="AI296" s="466" t="str">
        <f t="shared" si="172"/>
        <v/>
      </c>
      <c r="AJ296" s="57" t="str">
        <f t="shared" si="173"/>
        <v/>
      </c>
      <c r="AK296" s="58">
        <f t="shared" si="174"/>
        <v>0</v>
      </c>
      <c r="AL296" s="56" t="str">
        <f t="shared" si="175"/>
        <v/>
      </c>
      <c r="AM296" s="57" t="str">
        <f t="shared" si="176"/>
        <v/>
      </c>
      <c r="AN296" s="55">
        <f t="shared" si="177"/>
        <v>0</v>
      </c>
      <c r="AO296" s="466" t="str">
        <f t="shared" si="178"/>
        <v/>
      </c>
      <c r="AP296" s="57" t="str">
        <f t="shared" si="179"/>
        <v/>
      </c>
      <c r="AQ296" s="58">
        <f t="shared" si="180"/>
        <v>0</v>
      </c>
      <c r="AR296" s="90"/>
      <c r="AS296" s="131"/>
      <c r="AT296" s="59"/>
      <c r="AU296" s="390"/>
      <c r="AV296" s="390"/>
      <c r="AW296" s="61"/>
      <c r="AX296" s="60"/>
      <c r="AY296" s="73" t="s">
        <v>294</v>
      </c>
      <c r="AZ296" s="73" t="s">
        <v>139</v>
      </c>
      <c r="BA296" s="73"/>
      <c r="BB296" s="116"/>
      <c r="BC296" s="62" t="s">
        <v>139</v>
      </c>
      <c r="BD296" s="63"/>
      <c r="BE296" s="64"/>
      <c r="BF296" s="65" t="s">
        <v>1026</v>
      </c>
      <c r="BG296" s="311" t="str">
        <f t="shared" si="181"/>
        <v>{"key_code":"open_bracket","modifiers":["shift"]}</v>
      </c>
      <c r="BH296" s="98"/>
      <c r="BI296" s="140" t="str">
        <f t="shared" si="182"/>
        <v>{"key_code":"open_bracket"}</v>
      </c>
      <c r="BJ296" s="370" t="s">
        <v>1024</v>
      </c>
      <c r="BK296" s="371"/>
    </row>
    <row r="297" spans="1:63" ht="42">
      <c r="A297" s="328"/>
      <c r="B297" s="329"/>
      <c r="C297" s="338"/>
      <c r="D297" s="339"/>
      <c r="E297" s="334"/>
      <c r="F297" s="233" t="str">
        <f t="shared" si="183"/>
        <v/>
      </c>
      <c r="G297" s="101" t="str">
        <f t="shared" si="184"/>
        <v/>
      </c>
      <c r="H297" s="101" t="str">
        <f t="shared" si="185"/>
        <v/>
      </c>
      <c r="I297" s="101" t="str">
        <f t="shared" si="186"/>
        <v/>
      </c>
      <c r="J297" s="101" t="str">
        <f t="shared" si="187"/>
        <v/>
      </c>
      <c r="K297" s="101" t="str">
        <f t="shared" si="188"/>
        <v/>
      </c>
      <c r="L297" s="101" t="str">
        <f t="shared" si="189"/>
        <v/>
      </c>
      <c r="M297" s="101" t="str">
        <f t="shared" si="190"/>
        <v/>
      </c>
      <c r="N297" s="101" t="str">
        <f t="shared" si="191"/>
        <v/>
      </c>
      <c r="O297" s="101" t="str">
        <f t="shared" si="192"/>
        <v/>
      </c>
      <c r="P297" s="101" t="str">
        <f t="shared" si="193"/>
        <v/>
      </c>
      <c r="Q297" s="101" t="str">
        <f t="shared" si="194"/>
        <v/>
      </c>
      <c r="R297" s="101" t="str">
        <f t="shared" si="195"/>
        <v/>
      </c>
      <c r="S297" s="101" t="str">
        <f t="shared" si="196"/>
        <v>{"description":"Sp [","conditions":[{"type":"variable_if","name":"LKS","value":1},{"type":"variable_unless","name":"USC","value":0},{"input_sources":[{"language":"ja"}],"type":"input_source_if"},{"input_sources":[{"input_mode_id":"Roman$"}],"type":"input_source_unless"}],"from":{"key_code":"close_bracket","modifiers":{"mandatory":["shift"],"optional":["caps_lock"]}},"to":[{"key_code":"close_bracket","modifiers":["shift","control"]},{"set_variable":{"name":"KC_RBRC","value":1}},{"set_variable":{"name":"USC","value":2}},{"set_variable":{"name":"LKS","value":1}}],"to_after_key_up":[{"set_variable":{"name":"KC_RBRC","value":0}},{"set_variable":{"name":"USC","value":0}}],"type":"basic"},{"conditions":[{"input_sources":[{"language":"ja"}],"type":"input_source_if"},{"input_sources":[{"input_mode_id":"Roman$"}],"type":"input_source_unless"}],"from":{"key_code":"close_bracket","modifiers":{"mandatory":["shift"],"optional":["caps_lock"]}},"to":[{"key_code":"close_bracket","modifiers":["shift","control"]},{"set_variable":{"name":"KC_RBRC","value":1}},{"set_variable":{"name":"USC","value":1}},{"set_variable":{"name":"LKS","value":1}}],"to_after_key_up":[{"set_variable":{"name":"KC_RBRC","value":0}},{"set_variable":{"name":"USC","value":0}}],"type":"basic"},</v>
      </c>
      <c r="T297" s="101" t="str">
        <f t="shared" si="197"/>
        <v/>
      </c>
      <c r="U297" s="329"/>
      <c r="V297" s="107" t="str">
        <f t="shared" si="198"/>
        <v/>
      </c>
      <c r="W297" s="101" t="str">
        <f t="shared" si="199"/>
        <v/>
      </c>
      <c r="X297" s="101" t="str">
        <f t="shared" si="200"/>
        <v/>
      </c>
      <c r="Y297" s="108" t="str">
        <f>IF(AND($AT297&lt;&gt;"",$AB297=1),_xlfn.CONCAT(Y$3,PROPER(_xlfn.XLOOKUP($AZ297,入力キー,入力コード)),IF(OR($BK297="",$BK297=$BI297),_xlfn.CONCAT(Y$4,IF($AZ297=_xlfn.XLOOKUP($AZ297,仮想キートップ,入力キー),Y$7,Y$10),_xlfn.XLOOKUP($AZ297,仮想キートップ,入力コード),Y$13,$BI297,Y$14,_xlfn.XLOOKUP($AZ297,仮想キートップ,キー位置),Y$15,_xlfn.XLOOKUP($AZ297,仮想キートップ,キー位置),Y$17,IF($AZ297=_xlfn.XLOOKUP($AZ297,仮想キートップ,入力キー),Y$12,Y$11),_xlfn.XLOOKUP($AZ297,仮想キートップ,入力コード),Y$13,$BI297,Y$14,_xlfn.XLOOKUP($AZ297,仮想キートップ,キー位置),Y$16,_xlfn.XLOOKUP($AZ297,仮想キートップ,キー位置),IF(COUNTA($AT297:$AT$352)&gt;1,Y$17,Y$18)),_xlfn.CONCAT(Y$4,Y$6,IF($AZ297=_xlfn.XLOOKUP($AZ297,仮想キートップ,入力キー),Y$7,Y$10),_xlfn.XLOOKUP($AZ297,仮想キートップ,入力コード),Y$13,$BI297,Y$14,_xlfn.XLOOKUP($AZ297,仮想キートップ,キー位置),Y$15,_xlfn.XLOOKUP($AZ297,仮想キートップ,キー位置),Y$17,IF($AZ297=_xlfn.XLOOKUP($AZ297,仮想キートップ,入力キー),Y$8,Y$9),_xlfn.XLOOKUP($AZ297,仮想キートップ,入力コード),Y$13,$BI297,Y$14,_xlfn.XLOOKUP($AZ297,仮想キートップ,キー位置),Y$16,_xlfn.XLOOKUP($AZ297,仮想キートップ,キー位置),Y$17,Y$5,IF($AZ297=_xlfn.XLOOKUP($AZ297,仮想キートップ,入力キー),Y$7,Y$10),_xlfn.XLOOKUP($AZ297,仮想キートップ,入力コード),Y$13,$BK297,Y$14,_xlfn.XLOOKUP($AZ297,仮想キートップ,キー位置),Y$15,_xlfn.XLOOKUP($AZ297,仮想キートップ,キー位置),Y$17,IF($AZ297=_xlfn.XLOOKUP($AZ297,仮想キートップ,入力キー),Y$12,Y$11),_xlfn.XLOOKUP($AZ297,仮想キートップ,入力コード),Y$13,$BK297,Y$14,_xlfn.XLOOKUP($AZ297,仮想キートップ,キー位置),Y$16,_xlfn.XLOOKUP($AZ297,仮想キートップ,キー位置),IF(COUNTA($AT297:$AT$352)&gt;1,Y$17,Y$18)))),"")</f>
        <v/>
      </c>
      <c r="Z297" s="325"/>
      <c r="AB297" s="28">
        <f t="shared" si="166"/>
        <v>1</v>
      </c>
      <c r="AC297" s="27" t="str">
        <f t="shared" si="167"/>
        <v>B</v>
      </c>
      <c r="AD297" s="27">
        <f t="shared" si="168"/>
        <v>0</v>
      </c>
      <c r="AE297" s="27">
        <f t="shared" si="169"/>
        <v>2</v>
      </c>
      <c r="AF297" s="34">
        <f t="shared" si="170"/>
        <v>16777216</v>
      </c>
      <c r="AG297" s="203">
        <f t="shared" si="171"/>
        <v>1</v>
      </c>
      <c r="AH297" s="90"/>
      <c r="AI297" s="466" t="str">
        <f t="shared" si="172"/>
        <v/>
      </c>
      <c r="AJ297" s="57" t="str">
        <f t="shared" si="173"/>
        <v/>
      </c>
      <c r="AK297" s="58">
        <f t="shared" si="174"/>
        <v>0</v>
      </c>
      <c r="AL297" s="56" t="str">
        <f t="shared" si="175"/>
        <v/>
      </c>
      <c r="AM297" s="57" t="str">
        <f t="shared" si="176"/>
        <v/>
      </c>
      <c r="AN297" s="55">
        <f t="shared" si="177"/>
        <v>0</v>
      </c>
      <c r="AO297" s="466" t="str">
        <f t="shared" si="178"/>
        <v/>
      </c>
      <c r="AP297" s="57" t="str">
        <f t="shared" si="179"/>
        <v/>
      </c>
      <c r="AQ297" s="58">
        <f t="shared" si="180"/>
        <v>0</v>
      </c>
      <c r="AR297" s="90"/>
      <c r="AS297" s="131"/>
      <c r="AT297" s="59"/>
      <c r="AU297" s="390"/>
      <c r="AV297" s="390"/>
      <c r="AW297" s="61"/>
      <c r="AX297" s="60"/>
      <c r="AY297" s="73" t="s">
        <v>294</v>
      </c>
      <c r="AZ297" s="73" t="s">
        <v>141</v>
      </c>
      <c r="BA297" s="73"/>
      <c r="BB297" s="116"/>
      <c r="BC297" s="62" t="s">
        <v>141</v>
      </c>
      <c r="BD297" s="63"/>
      <c r="BE297" s="64"/>
      <c r="BF297" s="65" t="s">
        <v>1022</v>
      </c>
      <c r="BG297" s="311" t="str">
        <f t="shared" si="181"/>
        <v>{"key_code":"close_bracket","modifiers":["shift","control"]}</v>
      </c>
      <c r="BH297" s="120"/>
      <c r="BI297" s="311" t="str">
        <f t="shared" si="182"/>
        <v>{"key_code":"close_bracket"}</v>
      </c>
      <c r="BJ297" s="370"/>
      <c r="BK297" s="371"/>
    </row>
    <row r="298" spans="1:63" ht="42">
      <c r="A298" s="335"/>
      <c r="B298" s="336"/>
      <c r="C298" s="342"/>
      <c r="D298" s="343"/>
      <c r="E298" s="337"/>
      <c r="F298" s="233" t="str">
        <f t="shared" si="183"/>
        <v/>
      </c>
      <c r="G298" s="101" t="str">
        <f t="shared" si="184"/>
        <v/>
      </c>
      <c r="H298" s="101" t="str">
        <f t="shared" si="185"/>
        <v/>
      </c>
      <c r="I298" s="101" t="str">
        <f t="shared" si="186"/>
        <v/>
      </c>
      <c r="J298" s="101" t="str">
        <f t="shared" si="187"/>
        <v/>
      </c>
      <c r="K298" s="101" t="str">
        <f t="shared" si="188"/>
        <v/>
      </c>
      <c r="L298" s="101" t="str">
        <f t="shared" si="189"/>
        <v/>
      </c>
      <c r="M298" s="101" t="str">
        <f t="shared" si="190"/>
        <v/>
      </c>
      <c r="N298" s="101" t="str">
        <f t="shared" si="191"/>
        <v/>
      </c>
      <c r="O298" s="101" t="str">
        <f t="shared" si="192"/>
        <v/>
      </c>
      <c r="P298" s="101" t="str">
        <f t="shared" si="193"/>
        <v/>
      </c>
      <c r="Q298" s="101" t="str">
        <f t="shared" si="194"/>
        <v/>
      </c>
      <c r="R298" s="101" t="str">
        <f t="shared" si="195"/>
        <v/>
      </c>
      <c r="S298" s="101" t="str">
        <f t="shared" si="196"/>
        <v>{"description":"Sp ]","conditions":[{"type":"keyboard_type_if","keyboard_types":["jis"]},{"type":"variable_if","name":"LKS","value":1},{"type":"variable_unless","name":"USC","value":0},{"input_sources":[{"language":"ja"}],"type":"input_source_if"},{"input_sources":[{"input_mode_id":"Roman$"}],"type":"input_source_unless"}],"from":{"key_code":"non_us_pound","modifiers":{"mandatory":["shift"],"optional":["caps_lock"]}},"to":[{"key_code":"non_us_pound","modifiers":["shift","control"]},{"set_variable":{"name":"KC_NUHS","value":1}},{"set_variable":{"name":"USC","value":2}},{"set_variable":{"name":"LKS","value":1}}],"to_after_key_up":[{"set_variable":{"name":"KC_NUHS","value":0}},{"set_variable":{"name":"USC","value":0}}],"type":"basic"},{"conditions":[{"type":"keyboard_type_if","keyboard_types":["jis"]},{"input_sources":[{"language":"ja"}],"type":"input_source_if"},{"input_sources":[{"input_mode_id":"Roman$"}],"type":"input_source_unless"}],"from":{"key_code":"non_us_pound","modifiers":{"mandatory":["shift"],"optional":["caps_lock"]}},"to":[{"key_code":"non_us_pound","modifiers":["shift","control"]},{"set_variable":{"name":"KC_NUHS","value":1}},{"set_variable":{"name":"USC","value":1}},{"set_variable":{"name":"LKS","value":1}}],"to_after_key_up":[{"set_variable":{"name":"KC_NUHS","value":0}},{"set_variable":{"name":"USC","value":0}}],"type":"basic"},{"conditions":[{"type":"variable_if","name":"LKS","value":1},{"type":"variable_unless","name":"USC","value":0},{"input_sources":[{"language":"ja"}],"type":"input_source_if"},{"input_sources":[{"input_mode_id":"Roman$"}],"type":"input_source_unless"}],"from":{"key_code":"non_us_pound","modifiers":{"mandatory":["shift"],"optional":["caps_lock"]}},"to":[{"key_code":"backslash","modifiers":["shift"]},{"set_variable":{"name":"KC_NUHS","value":1}},{"set_variable":{"name":"USC","value":2}},{"set_variable":{"name":"LKS","value":1}}],"to_after_key_up":[{"set_variable":{"name":"KC_NUHS","value":0}},{"set_variable":{"name":"USC","value":0}}],"type":"basic"},{"conditions":[{"input_sources":[{"language":"ja"}],"type":"input_source_if"},{"input_sources":[{"input_mode_id":"Roman$"}],"type":"input_source_unless"}],"from":{"key_code":"non_us_pound","modifiers":{"mandatory":["shift"],"optional":["caps_lock"]}},"to":[{"key_code":"backslash","modifiers":["shift"]},{"set_variable":{"name":"KC_NUHS","value":1}},{"set_variable":{"name":"USC","value":1}},{"set_variable":{"name":"LKS","value":1}}],"to_after_key_up":[{"set_variable":{"name":"KC_NUHS","value":0}},{"set_variable":{"name":"USC","value":0}}],"type":"basic"},</v>
      </c>
      <c r="T298" s="101" t="str">
        <f t="shared" si="197"/>
        <v/>
      </c>
      <c r="U298" s="329"/>
      <c r="V298" s="107" t="str">
        <f t="shared" si="198"/>
        <v/>
      </c>
      <c r="W298" s="101" t="str">
        <f t="shared" si="199"/>
        <v/>
      </c>
      <c r="X298" s="101" t="str">
        <f t="shared" si="200"/>
        <v/>
      </c>
      <c r="Y298" s="108" t="str">
        <f>IF(AND($AT298&lt;&gt;"",$AB298=1),_xlfn.CONCAT(Y$3,PROPER(_xlfn.XLOOKUP($AZ298,入力キー,入力コード)),IF(OR($BK298="",$BK298=$BI298),_xlfn.CONCAT(Y$4,IF($AZ298=_xlfn.XLOOKUP($AZ298,仮想キートップ,入力キー),Y$7,Y$10),_xlfn.XLOOKUP($AZ298,仮想キートップ,入力コード),Y$13,$BI298,Y$14,_xlfn.XLOOKUP($AZ298,仮想キートップ,キー位置),Y$15,_xlfn.XLOOKUP($AZ298,仮想キートップ,キー位置),Y$17,IF($AZ298=_xlfn.XLOOKUP($AZ298,仮想キートップ,入力キー),Y$12,Y$11),_xlfn.XLOOKUP($AZ298,仮想キートップ,入力コード),Y$13,$BI298,Y$14,_xlfn.XLOOKUP($AZ298,仮想キートップ,キー位置),Y$16,_xlfn.XLOOKUP($AZ298,仮想キートップ,キー位置),IF(COUNTA($AT298:$AT$352)&gt;1,Y$17,Y$18)),_xlfn.CONCAT(Y$4,Y$6,IF($AZ298=_xlfn.XLOOKUP($AZ298,仮想キートップ,入力キー),Y$7,Y$10),_xlfn.XLOOKUP($AZ298,仮想キートップ,入力コード),Y$13,$BI298,Y$14,_xlfn.XLOOKUP($AZ298,仮想キートップ,キー位置),Y$15,_xlfn.XLOOKUP($AZ298,仮想キートップ,キー位置),Y$17,IF($AZ298=_xlfn.XLOOKUP($AZ298,仮想キートップ,入力キー),Y$8,Y$9),_xlfn.XLOOKUP($AZ298,仮想キートップ,入力コード),Y$13,$BI298,Y$14,_xlfn.XLOOKUP($AZ298,仮想キートップ,キー位置),Y$16,_xlfn.XLOOKUP($AZ298,仮想キートップ,キー位置),Y$17,Y$5,IF($AZ298=_xlfn.XLOOKUP($AZ298,仮想キートップ,入力キー),Y$7,Y$10),_xlfn.XLOOKUP($AZ298,仮想キートップ,入力コード),Y$13,$BK298,Y$14,_xlfn.XLOOKUP($AZ298,仮想キートップ,キー位置),Y$15,_xlfn.XLOOKUP($AZ298,仮想キートップ,キー位置),Y$17,IF($AZ298=_xlfn.XLOOKUP($AZ298,仮想キートップ,入力キー),Y$12,Y$11),_xlfn.XLOOKUP($AZ298,仮想キートップ,入力コード),Y$13,$BK298,Y$14,_xlfn.XLOOKUP($AZ298,仮想キートップ,キー位置),Y$16,_xlfn.XLOOKUP($AZ298,仮想キートップ,キー位置),IF(COUNTA($AT298:$AT$352)&gt;1,Y$17,Y$18)))),"")</f>
        <v/>
      </c>
      <c r="Z298" s="325"/>
      <c r="AB298" s="74">
        <f t="shared" si="166"/>
        <v>1</v>
      </c>
      <c r="AC298" s="75" t="str">
        <f t="shared" si="167"/>
        <v>B</v>
      </c>
      <c r="AD298" s="75">
        <f t="shared" si="168"/>
        <v>0</v>
      </c>
      <c r="AE298" s="75">
        <f t="shared" si="169"/>
        <v>2</v>
      </c>
      <c r="AF298" s="76">
        <f t="shared" si="170"/>
        <v>68719476736</v>
      </c>
      <c r="AG298" s="204">
        <f t="shared" si="171"/>
        <v>1</v>
      </c>
      <c r="AH298" s="90"/>
      <c r="AI298" s="467" t="str">
        <f t="shared" si="172"/>
        <v/>
      </c>
      <c r="AJ298" s="86" t="str">
        <f t="shared" si="173"/>
        <v/>
      </c>
      <c r="AK298" s="87">
        <f t="shared" si="174"/>
        <v>0</v>
      </c>
      <c r="AL298" s="85" t="str">
        <f t="shared" si="175"/>
        <v/>
      </c>
      <c r="AM298" s="86" t="str">
        <f t="shared" si="176"/>
        <v/>
      </c>
      <c r="AN298" s="84">
        <f t="shared" si="177"/>
        <v>0</v>
      </c>
      <c r="AO298" s="467" t="str">
        <f t="shared" si="178"/>
        <v/>
      </c>
      <c r="AP298" s="86" t="str">
        <f t="shared" si="179"/>
        <v/>
      </c>
      <c r="AQ298" s="87">
        <f t="shared" si="180"/>
        <v>0</v>
      </c>
      <c r="AR298" s="90"/>
      <c r="AS298" s="93"/>
      <c r="AT298" s="77"/>
      <c r="AU298" s="391"/>
      <c r="AV298" s="391"/>
      <c r="AW298" s="79"/>
      <c r="AX298" s="78"/>
      <c r="AY298" s="17" t="s">
        <v>294</v>
      </c>
      <c r="AZ298" s="17" t="s">
        <v>75</v>
      </c>
      <c r="BA298" s="17"/>
      <c r="BB298" s="117"/>
      <c r="BC298" s="80" t="s">
        <v>75</v>
      </c>
      <c r="BD298" s="81"/>
      <c r="BE298" s="82"/>
      <c r="BF298" s="83" t="s">
        <v>1023</v>
      </c>
      <c r="BG298" s="112" t="str">
        <f t="shared" si="181"/>
        <v>{"key_code":"non_us_pound","modifiers":["shift","control"]}</v>
      </c>
      <c r="BH298" s="99"/>
      <c r="BI298" s="112" t="str">
        <f t="shared" si="182"/>
        <v>{"key_code":"non_us_pound"}</v>
      </c>
      <c r="BJ298" s="372" t="s">
        <v>1025</v>
      </c>
      <c r="BK298" s="373"/>
    </row>
    <row r="299" spans="1:63" ht="21">
      <c r="A299" s="322"/>
      <c r="B299" s="323"/>
      <c r="C299" s="323"/>
      <c r="D299" s="323"/>
      <c r="E299" s="323"/>
      <c r="F299" s="318"/>
      <c r="G299" s="318"/>
      <c r="H299" s="318"/>
      <c r="I299" s="318"/>
      <c r="J299" s="318"/>
      <c r="K299" s="318"/>
      <c r="L299" s="318"/>
      <c r="M299" s="318"/>
      <c r="N299" s="318"/>
      <c r="O299" s="318"/>
      <c r="P299" s="318"/>
      <c r="Q299" s="318"/>
      <c r="R299" s="318"/>
      <c r="S299" s="318"/>
      <c r="T299" s="318"/>
      <c r="U299" s="381" t="str">
        <f>IF($AB299=1,_xlfn.CONCAT(U$3,IF($AC299="B","Sp ",""),IF($AC299="C","(Sp) ",""),$AZ299,U$4,IF(OR($BJ299="",$BJ299=$BG299),"",U$6),U$7,IF(_xlfn.XLOOKUP($AZ299,仮想キートップ,十六進数文字)=0,U$8,U$9),_xlfn.XLOOKUP($AZ299,仮想キートップ,入力コード),IF($AC299="A",U$10,""),IF($AC299="B",U$11,""),IF($AC299="C",U$12,""),_xlfn.XLOOKUP($AZ299,仮想キートップ,キー位置),IF($BG299="",U$13,_xlfn.CONCAT(U$14,$BG299)),IF($AW299="","",_xlfn.CONCAT(U$15,$BG299)),U$16,_xlfn.XLOOKUP($AZ299,仮想キートップ,キー位置),U$17,IF(OR($BJ299="",$BJ299=$BG299),"",_xlfn.CONCAT(U$5,U$7,IF(_xlfn.XLOOKUP($AZ299,仮想キートップ,十六進数文字)=0,U$8,U$9),_xlfn.XLOOKUP($AZ299,仮想キートップ,入力コード),IF($AC299="A",U$10,""),IF($AC299="B",U$11,""),IF($AC299="C",U$12,""),_xlfn.XLOOKUP($AZ299,仮想キートップ,キー位置),IF($BG299="",U$13,_xlfn.CONCAT(U$14,$BJ299)),IF($AW299="","",_xlfn.CONCAT(U$15,$BG299)),U$16,_xlfn.XLOOKUP($AZ299,仮想キートップ,キー位置),U$17))),"")</f>
        <v>{"description":"BS","conditions":[{"input_sources":[{"language":"ja"}],"type":"input_source_if"},{"input_sources":[{"input_mode_id":"Roman$"}],"type":"input_source_unless"}],"from":{"key_code":"u"},"to":[{"set_variable":{"name":"KC_U","value":1}}],"to_if_alone":[{"key_code":"delete_or_backspace"}],"to_if_held_down":[{"key_code":"delete_or_backspace"}],"to_after_key_up":[{"set_variable":{"name":"KC_U","value":0}},{"set_variable":{"name":"USC","value":0}}],"type":"basic"},</v>
      </c>
      <c r="V299" s="107" t="str">
        <f t="shared" si="198"/>
        <v/>
      </c>
      <c r="W299" s="101" t="str">
        <f t="shared" si="199"/>
        <v/>
      </c>
      <c r="X299" s="101" t="str">
        <f t="shared" si="200"/>
        <v/>
      </c>
      <c r="Y299" s="108" t="str">
        <f>IF(AND($AT299&lt;&gt;"",$AB299=1),_xlfn.CONCAT(Y$3,PROPER(_xlfn.XLOOKUP($AZ299,入力キー,入力コード)),IF(OR($BK299="",$BK299=$BI299),_xlfn.CONCAT(Y$4,IF($AZ299=_xlfn.XLOOKUP($AZ299,仮想キートップ,入力キー),Y$7,Y$10),_xlfn.XLOOKUP($AZ299,仮想キートップ,入力コード),Y$13,$BI299,Y$14,_xlfn.XLOOKUP($AZ299,仮想キートップ,キー位置),Y$15,_xlfn.XLOOKUP($AZ299,仮想キートップ,キー位置),Y$17,IF($AZ299=_xlfn.XLOOKUP($AZ299,仮想キートップ,入力キー),Y$12,Y$11),_xlfn.XLOOKUP($AZ299,仮想キートップ,入力コード),Y$13,$BI299,Y$14,_xlfn.XLOOKUP($AZ299,仮想キートップ,キー位置),Y$16,_xlfn.XLOOKUP($AZ299,仮想キートップ,キー位置),IF(COUNTA($AT299:$AT$352)&gt;1,Y$17,Y$18)),_xlfn.CONCAT(Y$4,Y$6,IF($AZ299=_xlfn.XLOOKUP($AZ299,仮想キートップ,入力キー),Y$7,Y$10),_xlfn.XLOOKUP($AZ299,仮想キートップ,入力コード),Y$13,$BI299,Y$14,_xlfn.XLOOKUP($AZ299,仮想キートップ,キー位置),Y$15,_xlfn.XLOOKUP($AZ299,仮想キートップ,キー位置),Y$17,IF($AZ299=_xlfn.XLOOKUP($AZ299,仮想キートップ,入力キー),Y$8,Y$9),_xlfn.XLOOKUP($AZ299,仮想キートップ,入力コード),Y$13,$BI299,Y$14,_xlfn.XLOOKUP($AZ299,仮想キートップ,キー位置),Y$16,_xlfn.XLOOKUP($AZ299,仮想キートップ,キー位置),Y$17,Y$5,IF($AZ299=_xlfn.XLOOKUP($AZ299,仮想キートップ,入力キー),Y$7,Y$10),_xlfn.XLOOKUP($AZ299,仮想キートップ,入力コード),Y$13,$BK299,Y$14,_xlfn.XLOOKUP($AZ299,仮想キートップ,キー位置),Y$15,_xlfn.XLOOKUP($AZ299,仮想キートップ,キー位置),Y$17,IF($AZ299=_xlfn.XLOOKUP($AZ299,仮想キートップ,入力キー),Y$12,Y$11),_xlfn.XLOOKUP($AZ299,仮想キートップ,入力コード),Y$13,$BK299,Y$14,_xlfn.XLOOKUP($AZ299,仮想キートップ,キー位置),Y$16,_xlfn.XLOOKUP($AZ299,仮想キートップ,キー位置),IF(COUNTA($AT299:$AT$352)&gt;1,Y$17,Y$18)))),"")</f>
        <v/>
      </c>
      <c r="Z299" s="325"/>
      <c r="AB299" s="28">
        <f t="shared" ref="AB299:AB303" si="201">COUNTA(AZ299:BB299)</f>
        <v>1</v>
      </c>
      <c r="AC299" s="27" t="str">
        <f t="shared" ref="AC299:AC303" si="202">CHAR($AC$18+AD299+AE299)</f>
        <v>A</v>
      </c>
      <c r="AD299" s="27">
        <f t="shared" ref="AD299:AD303" si="203">IF(AX299="",0,1)</f>
        <v>1</v>
      </c>
      <c r="AE299" s="27">
        <f t="shared" ref="AE299:AE303" si="204">IF(AY299="",0,2)</f>
        <v>0</v>
      </c>
      <c r="AF299" s="34">
        <f t="shared" ref="AF299:AF303" si="205">_xlfn.BITOR(_xlfn.BITOR(_xlfn.BITLSHIFT(1,_xlfn.XLOOKUP(AZ299,仮想キートップ,ビット)),_xlfn.BITLSHIFT(1,_xlfn.XLOOKUP(BA299,仮想キートップ,ビット))),_xlfn.BITLSHIFT(1,_xlfn.XLOOKUP(BB299,仮想キートップ,ビット)))</f>
        <v>524288</v>
      </c>
      <c r="AG299" s="203">
        <f t="shared" ref="AG299:AG343" si="206">IF(OR(AB299=3,AND(AB299=2,COUNTIF(ビットパターンA,AF299)+COUNTIF(ビットパターンB,AF299)+COUNTIF(ビットパターンC,AF299)=0)),0,_xlfn.XLOOKUP(BC299,ひらがな,移動単位,0))</f>
        <v>0</v>
      </c>
      <c r="AH299" s="90"/>
      <c r="AI299" s="466" t="str">
        <f t="shared" ref="AI299:AI343" si="207">IF(AND($AB299=3,$BG299&lt;&gt;""),_xlfn.BITOR(_xlfn.BITLSHIFT(1,_xlfn.XLOOKUP(AZ299,仮想キートップ,ビット)),_xlfn.BITLSHIFT(1,_xlfn.XLOOKUP(BA299,仮想キートップ,ビット))),"")</f>
        <v/>
      </c>
      <c r="AJ299" s="57" t="str">
        <f t="shared" ref="AJ299:AJ303" si="208">_xlfn.XLOOKUP(AI299,ビットパターン,出力かな,"")</f>
        <v/>
      </c>
      <c r="AK299" s="58">
        <f t="shared" ref="AK299:AK303" si="209">_xlfn.XLOOKUP(AJ299,ひらがな,移動単位,0)</f>
        <v>0</v>
      </c>
      <c r="AL299" s="56" t="str">
        <f t="shared" ref="AL299:AL343" si="210">IF(AND($AB299=3,$BG299&lt;&gt;""),_xlfn.BITOR(_xlfn.BITLSHIFT(1,_xlfn.XLOOKUP(AZ299,仮想キートップ,ビット)),_xlfn.BITLSHIFT(1,_xlfn.XLOOKUP(BB299,仮想キートップ,ビット))),"")</f>
        <v/>
      </c>
      <c r="AM299" s="57" t="str">
        <f t="shared" ref="AM299:AM303" si="211">_xlfn.XLOOKUP(AL299,ビットパターン,出力かな,"")</f>
        <v/>
      </c>
      <c r="AN299" s="55">
        <f t="shared" ref="AN299:AN303" si="212">_xlfn.XLOOKUP(AM299,ひらがな,移動単位,0)</f>
        <v>0</v>
      </c>
      <c r="AO299" s="466" t="str">
        <f t="shared" ref="AO299:AO343" si="213">IF(AND($AB299=3,$BG299&lt;&gt;""),_xlfn.BITOR(_xlfn.BITLSHIFT(1,_xlfn.XLOOKUP(BA299,仮想キートップ,ビット)),_xlfn.BITLSHIFT(1,_xlfn.XLOOKUP(BB299,仮想キートップ,ビット))),"")</f>
        <v/>
      </c>
      <c r="AP299" s="57" t="str">
        <f t="shared" ref="AP299:AP303" si="214">_xlfn.XLOOKUP(AO299,ビットパターン,出力かな,"")</f>
        <v/>
      </c>
      <c r="AQ299" s="58">
        <f t="shared" ref="AQ299:AQ303" si="215">_xlfn.XLOOKUP(AP299,ひらがな,移動単位,0)</f>
        <v>0</v>
      </c>
      <c r="AR299" s="90"/>
      <c r="AS299" s="91">
        <v>107</v>
      </c>
      <c r="AT299" s="211"/>
      <c r="AU299" s="259"/>
      <c r="AV299" s="213" t="s">
        <v>296</v>
      </c>
      <c r="AW299" s="199" t="s">
        <v>294</v>
      </c>
      <c r="AX299" s="212" t="s">
        <v>296</v>
      </c>
      <c r="AY299" s="213"/>
      <c r="AZ299" s="213" t="s">
        <v>664</v>
      </c>
      <c r="BA299" s="213"/>
      <c r="BB299" s="199"/>
      <c r="BC299" s="214"/>
      <c r="BD299" s="215" t="s">
        <v>484</v>
      </c>
      <c r="BE299" s="216" t="s">
        <v>485</v>
      </c>
      <c r="BF299" s="217" t="s">
        <v>486</v>
      </c>
      <c r="BG299" s="136" t="str">
        <f t="shared" ref="BG299:BG303" si="216">IF(BF299="",_xlfn.XLOOKUP(BC299,ひらがな,ローマ字コード,""),BF299)</f>
        <v>{"key_code":"delete_or_backspace"}</v>
      </c>
      <c r="BH299" s="401"/>
      <c r="BI299" s="136" t="str">
        <f t="shared" ref="BI299:BI343" si="217">IF(BH299&lt;&gt;"",BH299,IF(OR(AB299&gt;1,COUNTIF(入力キー,AZ299)=0),BG299,_xlfn.CONCAT(BI$16,_xlfn.XLOOKUP(AZ299,入力キー,入力コード),BI$18)))</f>
        <v>{"key_code":"delete_or_backspace"}</v>
      </c>
      <c r="BJ299" s="405"/>
      <c r="BK299" s="406"/>
    </row>
    <row r="300" spans="1:63" ht="42">
      <c r="A300" s="322"/>
      <c r="B300" s="323"/>
      <c r="C300" s="323"/>
      <c r="D300" s="323"/>
      <c r="E300" s="323"/>
      <c r="F300" s="323"/>
      <c r="G300" s="323"/>
      <c r="H300" s="323"/>
      <c r="I300" s="323"/>
      <c r="J300" s="323"/>
      <c r="K300" s="323"/>
      <c r="L300" s="323"/>
      <c r="M300" s="323"/>
      <c r="N300" s="323"/>
      <c r="O300" s="323"/>
      <c r="P300" s="323"/>
      <c r="Q300" s="323"/>
      <c r="R300" s="323"/>
      <c r="S300" s="323"/>
      <c r="T300" s="323"/>
      <c r="U300" s="399" t="str">
        <f>IF($AB300=1,_xlfn.CONCAT(U$3,IF($AC300="B","Sp ",""),IF($AC300="C","(Sp) ",""),$AZ300,U$4,IF(OR($BJ300="",$BJ300=$BG300),"",U$6),U$7,IF(_xlfn.XLOOKUP($AZ300,仮想キートップ,十六進数文字)=0,U$8,U$9),_xlfn.XLOOKUP($AZ300,仮想キートップ,入力コード),IF($AC300="A",U$10,""),IF($AC300="B",U$11,""),IF($AC300="C",U$12,""),_xlfn.XLOOKUP($AZ300,仮想キートップ,キー位置),IF($BG300="",U$13,_xlfn.CONCAT(U$14,$BG300)),IF($AW300="","",_xlfn.CONCAT(U$15,$BG300)),U$16,_xlfn.XLOOKUP($AZ300,仮想キートップ,キー位置),U$17,IF(OR($BJ300="",$BJ300=$BG300),"",_xlfn.CONCAT(U$5,U$7,IF(_xlfn.XLOOKUP($AZ300,仮想キートップ,十六進数文字)=0,U$8,U$9),_xlfn.XLOOKUP($AZ300,仮想キートップ,入力コード),IF($AC300="A",U$10,""),IF($AC300="B",U$11,""),IF($AC300="C",U$12,""),_xlfn.XLOOKUP($AZ300,仮想キートップ,キー位置),IF($BG300="",U$13,_xlfn.CONCAT(U$14,$BJ300)),IF($AW300="","",_xlfn.CONCAT(U$15,$BG300)),U$16,_xlfn.XLOOKUP($AZ300,仮想キートップ,キー位置),U$17))),"")</f>
        <v>{"description":"Sp 。","conditions":[{"input_sources":[{"language":"ja"}],"type":"input_source_if"},{"input_sources":[{"input_mode_id":"Roman$"}],"type":"input_source_unless"}],"from":{"key_code":"m","modifiers":{"mandatory":["shift"],"optional":["caps_lock"]}},"to":[{"set_variable":{"name":"KC_M","value":1}}],"to_if_alone":[{"key_code":"period"},{"key_code":"return_or_enter"}],"to_after_key_up":[{"set_variable":{"name":"KC_M","value":0}},{"set_variable":{"name":"USC","value":0}}],"type":"basic"},</v>
      </c>
      <c r="V300" s="107" t="str">
        <f t="shared" si="198"/>
        <v/>
      </c>
      <c r="W300" s="101" t="str">
        <f t="shared" si="199"/>
        <v/>
      </c>
      <c r="X300" s="101" t="str">
        <f t="shared" si="200"/>
        <v/>
      </c>
      <c r="Y300" s="108" t="str">
        <f>IF(AND($AT300&lt;&gt;"",$AB300=1),_xlfn.CONCAT(Y$3,PROPER(_xlfn.XLOOKUP($AZ300,入力キー,入力コード)),IF(OR($BK300="",$BK300=$BI300),_xlfn.CONCAT(Y$4,IF($AZ300=_xlfn.XLOOKUP($AZ300,仮想キートップ,入力キー),Y$7,Y$10),_xlfn.XLOOKUP($AZ300,仮想キートップ,入力コード),Y$13,$BI300,Y$14,_xlfn.XLOOKUP($AZ300,仮想キートップ,キー位置),Y$15,_xlfn.XLOOKUP($AZ300,仮想キートップ,キー位置),Y$17,IF($AZ300=_xlfn.XLOOKUP($AZ300,仮想キートップ,入力キー),Y$12,Y$11),_xlfn.XLOOKUP($AZ300,仮想キートップ,入力コード),Y$13,$BI300,Y$14,_xlfn.XLOOKUP($AZ300,仮想キートップ,キー位置),Y$16,_xlfn.XLOOKUP($AZ300,仮想キートップ,キー位置),IF(COUNTA($AT300:$AT$352)&gt;1,Y$17,Y$18)),_xlfn.CONCAT(Y$4,Y$6,IF($AZ300=_xlfn.XLOOKUP($AZ300,仮想キートップ,入力キー),Y$7,Y$10),_xlfn.XLOOKUP($AZ300,仮想キートップ,入力コード),Y$13,$BI300,Y$14,_xlfn.XLOOKUP($AZ300,仮想キートップ,キー位置),Y$15,_xlfn.XLOOKUP($AZ300,仮想キートップ,キー位置),Y$17,IF($AZ300=_xlfn.XLOOKUP($AZ300,仮想キートップ,入力キー),Y$8,Y$9),_xlfn.XLOOKUP($AZ300,仮想キートップ,入力コード),Y$13,$BI300,Y$14,_xlfn.XLOOKUP($AZ300,仮想キートップ,キー位置),Y$16,_xlfn.XLOOKUP($AZ300,仮想キートップ,キー位置),Y$17,Y$5,IF($AZ300=_xlfn.XLOOKUP($AZ300,仮想キートップ,入力キー),Y$7,Y$10),_xlfn.XLOOKUP($AZ300,仮想キートップ,入力コード),Y$13,$BK300,Y$14,_xlfn.XLOOKUP($AZ300,仮想キートップ,キー位置),Y$15,_xlfn.XLOOKUP($AZ300,仮想キートップ,キー位置),Y$17,IF($AZ300=_xlfn.XLOOKUP($AZ300,仮想キートップ,入力キー),Y$12,Y$11),_xlfn.XLOOKUP($AZ300,仮想キートップ,入力コード),Y$13,$BK300,Y$14,_xlfn.XLOOKUP($AZ300,仮想キートップ,キー位置),Y$16,_xlfn.XLOOKUP($AZ300,仮想キートップ,キー位置),IF(COUNTA($AT300:$AT$352)&gt;1,Y$17,Y$18)))),"")</f>
        <v/>
      </c>
      <c r="Z300" s="325"/>
      <c r="AB300" s="28">
        <f t="shared" si="201"/>
        <v>1</v>
      </c>
      <c r="AC300" s="27" t="str">
        <f t="shared" si="202"/>
        <v>B</v>
      </c>
      <c r="AD300" s="27">
        <f t="shared" si="203"/>
        <v>0</v>
      </c>
      <c r="AE300" s="27">
        <f t="shared" si="204"/>
        <v>2</v>
      </c>
      <c r="AF300" s="34">
        <f t="shared" si="205"/>
        <v>8796093022208</v>
      </c>
      <c r="AG300" s="203">
        <f t="shared" si="206"/>
        <v>0</v>
      </c>
      <c r="AH300" s="90"/>
      <c r="AI300" s="466" t="str">
        <f t="shared" si="207"/>
        <v/>
      </c>
      <c r="AJ300" s="57" t="str">
        <f t="shared" si="208"/>
        <v/>
      </c>
      <c r="AK300" s="58">
        <f t="shared" si="209"/>
        <v>0</v>
      </c>
      <c r="AL300" s="56" t="str">
        <f t="shared" si="210"/>
        <v/>
      </c>
      <c r="AM300" s="57" t="str">
        <f t="shared" si="211"/>
        <v/>
      </c>
      <c r="AN300" s="55">
        <f t="shared" si="212"/>
        <v>0</v>
      </c>
      <c r="AO300" s="466" t="str">
        <f t="shared" si="213"/>
        <v/>
      </c>
      <c r="AP300" s="57" t="str">
        <f t="shared" si="214"/>
        <v/>
      </c>
      <c r="AQ300" s="58">
        <f t="shared" si="215"/>
        <v>0</v>
      </c>
      <c r="AR300" s="90"/>
      <c r="AS300" s="92">
        <v>172</v>
      </c>
      <c r="AT300" s="2"/>
      <c r="AU300" s="389"/>
      <c r="AV300" s="16" t="s">
        <v>296</v>
      </c>
      <c r="AW300" s="115"/>
      <c r="AX300" s="4"/>
      <c r="AY300" s="16" t="s">
        <v>296</v>
      </c>
      <c r="AZ300" s="16" t="s">
        <v>479</v>
      </c>
      <c r="BA300" s="16"/>
      <c r="BB300" s="115"/>
      <c r="BC300" s="26"/>
      <c r="BD300" s="6" t="s">
        <v>479</v>
      </c>
      <c r="BE300" s="7" t="s">
        <v>480</v>
      </c>
      <c r="BF300" s="15" t="s">
        <v>481</v>
      </c>
      <c r="BG300" s="140" t="str">
        <f t="shared" si="216"/>
        <v>{"key_code":"period"},{"key_code":"return_or_enter"}</v>
      </c>
      <c r="BH300" s="402"/>
      <c r="BI300" s="140" t="str">
        <f t="shared" si="217"/>
        <v>{"key_code":"period"},{"key_code":"return_or_enter"}</v>
      </c>
      <c r="BJ300" s="407"/>
      <c r="BK300" s="408"/>
    </row>
    <row r="301" spans="1:63" ht="21">
      <c r="A301" s="322"/>
      <c r="B301" s="323"/>
      <c r="C301" s="323"/>
      <c r="D301" s="323"/>
      <c r="E301" s="323"/>
      <c r="F301" s="323"/>
      <c r="G301" s="323"/>
      <c r="H301" s="323"/>
      <c r="I301" s="323"/>
      <c r="J301" s="323"/>
      <c r="K301" s="323"/>
      <c r="L301" s="323"/>
      <c r="M301" s="323"/>
      <c r="N301" s="323"/>
      <c r="O301" s="323"/>
      <c r="P301" s="323"/>
      <c r="Q301" s="323"/>
      <c r="R301" s="323"/>
      <c r="S301" s="323"/>
      <c r="T301" s="323"/>
      <c r="U301" s="399" t="str">
        <f>IF($AB301=1,_xlfn.CONCAT(U$3,IF($AC301="B","Sp ",""),IF($AC301="C","(Sp) ",""),$AZ301,U$4,IF(OR($BJ301="",$BJ301=$BG301),"",U$6),U$7,IF(_xlfn.XLOOKUP($AZ301,仮想キートップ,十六進数文字)=0,U$8,U$9),_xlfn.XLOOKUP($AZ301,仮想キートップ,入力コード),IF($AC301="A",U$10,""),IF($AC301="B",U$11,""),IF($AC301="C",U$12,""),_xlfn.XLOOKUP($AZ301,仮想キートップ,キー位置),IF($BG301="",U$13,_xlfn.CONCAT(U$14,$BG301)),IF($AW301="","",_xlfn.CONCAT(U$15,$BG301)),U$16,_xlfn.XLOOKUP($AZ301,仮想キートップ,キー位置),U$17,IF(OR($BJ301="",$BJ301=$BG301),"",_xlfn.CONCAT(U$5,U$7,IF(_xlfn.XLOOKUP($AZ301,仮想キートップ,十六進数文字)=0,U$8,U$9),_xlfn.XLOOKUP($AZ301,仮想キートップ,入力コード),IF($AC301="A",U$10,""),IF($AC301="B",U$11,""),IF($AC301="C",U$12,""),_xlfn.XLOOKUP($AZ301,仮想キートップ,キー位置),IF($BG301="",U$13,_xlfn.CONCAT(U$14,$BJ301)),IF($AW301="","",_xlfn.CONCAT(U$15,$BG301)),U$16,_xlfn.XLOOKUP($AZ301,仮想キートップ,キー位置),U$17))),"")</f>
        <v>{"description":"(Sp) 小","conditions":[{"input_sources":[{"language":"ja"}],"type":"input_source_if"},{"input_sources":[{"input_mode_id":"Roman$"}],"type":"input_source_unless"}],"from":{"key_code":"q","modifiers":{"optional":["shift","caps_lock"]}},"to":[{"set_variable":{"name":"KC_Q","value":1}}],"to_after_key_up":[{"set_variable":{"name":"KC_Q","value":0}},{"set_variable":{"name":"USC","value":0}}],"type":"basic"},</v>
      </c>
      <c r="V301" s="107" t="str">
        <f t="shared" si="198"/>
        <v/>
      </c>
      <c r="W301" s="101" t="str">
        <f t="shared" si="199"/>
        <v/>
      </c>
      <c r="X301" s="101" t="str">
        <f t="shared" si="200"/>
        <v/>
      </c>
      <c r="Y301" s="108" t="str">
        <f>IF(AND($AT301&lt;&gt;"",$AB301=1),_xlfn.CONCAT(Y$3,PROPER(_xlfn.XLOOKUP($AZ301,入力キー,入力コード)),IF(OR($BK301="",$BK301=$BI301),_xlfn.CONCAT(Y$4,IF($AZ301=_xlfn.XLOOKUP($AZ301,仮想キートップ,入力キー),Y$7,Y$10),_xlfn.XLOOKUP($AZ301,仮想キートップ,入力コード),Y$13,$BI301,Y$14,_xlfn.XLOOKUP($AZ301,仮想キートップ,キー位置),Y$15,_xlfn.XLOOKUP($AZ301,仮想キートップ,キー位置),Y$17,IF($AZ301=_xlfn.XLOOKUP($AZ301,仮想キートップ,入力キー),Y$12,Y$11),_xlfn.XLOOKUP($AZ301,仮想キートップ,入力コード),Y$13,$BI301,Y$14,_xlfn.XLOOKUP($AZ301,仮想キートップ,キー位置),Y$16,_xlfn.XLOOKUP($AZ301,仮想キートップ,キー位置),IF(COUNTA($AT301:$AT$352)&gt;1,Y$17,Y$18)),_xlfn.CONCAT(Y$4,Y$6,IF($AZ301=_xlfn.XLOOKUP($AZ301,仮想キートップ,入力キー),Y$7,Y$10),_xlfn.XLOOKUP($AZ301,仮想キートップ,入力コード),Y$13,$BI301,Y$14,_xlfn.XLOOKUP($AZ301,仮想キートップ,キー位置),Y$15,_xlfn.XLOOKUP($AZ301,仮想キートップ,キー位置),Y$17,IF($AZ301=_xlfn.XLOOKUP($AZ301,仮想キートップ,入力キー),Y$8,Y$9),_xlfn.XLOOKUP($AZ301,仮想キートップ,入力コード),Y$13,$BI301,Y$14,_xlfn.XLOOKUP($AZ301,仮想キートップ,キー位置),Y$16,_xlfn.XLOOKUP($AZ301,仮想キートップ,キー位置),Y$17,Y$5,IF($AZ301=_xlfn.XLOOKUP($AZ301,仮想キートップ,入力キー),Y$7,Y$10),_xlfn.XLOOKUP($AZ301,仮想キートップ,入力コード),Y$13,$BK301,Y$14,_xlfn.XLOOKUP($AZ301,仮想キートップ,キー位置),Y$15,_xlfn.XLOOKUP($AZ301,仮想キートップ,キー位置),Y$17,IF($AZ301=_xlfn.XLOOKUP($AZ301,仮想キートップ,入力キー),Y$12,Y$11),_xlfn.XLOOKUP($AZ301,仮想キートップ,入力コード),Y$13,$BK301,Y$14,_xlfn.XLOOKUP($AZ301,仮想キートップ,キー位置),Y$16,_xlfn.XLOOKUP($AZ301,仮想キートップ,キー位置),IF(COUNTA($AT301:$AT$352)&gt;1,Y$17,Y$18)))),"")</f>
        <v/>
      </c>
      <c r="Z301" s="325"/>
      <c r="AB301" s="28">
        <f t="shared" si="201"/>
        <v>1</v>
      </c>
      <c r="AC301" s="27" t="str">
        <f t="shared" si="202"/>
        <v>C</v>
      </c>
      <c r="AD301" s="27">
        <f t="shared" si="203"/>
        <v>1</v>
      </c>
      <c r="AE301" s="27">
        <f t="shared" si="204"/>
        <v>2</v>
      </c>
      <c r="AF301" s="34">
        <f t="shared" si="205"/>
        <v>8192</v>
      </c>
      <c r="AG301" s="203">
        <f t="shared" si="206"/>
        <v>0</v>
      </c>
      <c r="AH301" s="90"/>
      <c r="AI301" s="466" t="str">
        <f t="shared" si="207"/>
        <v/>
      </c>
      <c r="AJ301" s="57" t="str">
        <f t="shared" si="208"/>
        <v/>
      </c>
      <c r="AK301" s="58">
        <f t="shared" si="209"/>
        <v>0</v>
      </c>
      <c r="AL301" s="56" t="str">
        <f t="shared" si="210"/>
        <v/>
      </c>
      <c r="AM301" s="57" t="str">
        <f t="shared" si="211"/>
        <v/>
      </c>
      <c r="AN301" s="55">
        <f t="shared" si="212"/>
        <v>0</v>
      </c>
      <c r="AO301" s="466" t="str">
        <f t="shared" si="213"/>
        <v/>
      </c>
      <c r="AP301" s="57" t="str">
        <f t="shared" si="214"/>
        <v/>
      </c>
      <c r="AQ301" s="58">
        <f t="shared" si="215"/>
        <v>0</v>
      </c>
      <c r="AR301" s="90"/>
      <c r="AS301" s="92">
        <v>101</v>
      </c>
      <c r="AT301" s="2"/>
      <c r="AU301" s="389"/>
      <c r="AV301" s="16" t="s">
        <v>296</v>
      </c>
      <c r="AW301" s="115"/>
      <c r="AX301" s="4" t="s">
        <v>296</v>
      </c>
      <c r="AY301" s="16" t="s">
        <v>364</v>
      </c>
      <c r="AZ301" s="16" t="s">
        <v>23</v>
      </c>
      <c r="BA301" s="16"/>
      <c r="BB301" s="115"/>
      <c r="BC301" s="26"/>
      <c r="BD301" s="6"/>
      <c r="BE301" s="7"/>
      <c r="BF301" s="397"/>
      <c r="BG301" s="140" t="str">
        <f t="shared" si="216"/>
        <v/>
      </c>
      <c r="BH301" s="402"/>
      <c r="BI301" s="140" t="str">
        <f t="shared" si="217"/>
        <v/>
      </c>
      <c r="BJ301" s="407"/>
      <c r="BK301" s="408"/>
    </row>
    <row r="302" spans="1:63" ht="21">
      <c r="A302" s="322"/>
      <c r="B302" s="323"/>
      <c r="C302" s="323"/>
      <c r="D302" s="323"/>
      <c r="E302" s="323"/>
      <c r="F302" s="323"/>
      <c r="G302" s="323"/>
      <c r="H302" s="323"/>
      <c r="I302" s="323"/>
      <c r="J302" s="323"/>
      <c r="K302" s="323"/>
      <c r="L302" s="323"/>
      <c r="M302" s="323"/>
      <c r="N302" s="323"/>
      <c r="O302" s="323"/>
      <c r="P302" s="323"/>
      <c r="Q302" s="323"/>
      <c r="R302" s="323"/>
      <c r="S302" s="323"/>
      <c r="T302" s="323"/>
      <c r="U302" s="399" t="str">
        <f>IF($AB302=1,_xlfn.CONCAT(U$3,IF($AC302="B","Sp ",""),IF($AC302="C","(Sp) ",""),$AZ302,U$4,IF(OR($BJ302="",$BJ302=$BG302),"",U$6),U$7,IF(_xlfn.XLOOKUP($AZ302,仮想キートップ,十六進数文字)=0,U$8,U$9),_xlfn.XLOOKUP($AZ302,仮想キートップ,入力コード),IF($AC302="A",U$10,""),IF($AC302="B",U$11,""),IF($AC302="C",U$12,""),_xlfn.XLOOKUP($AZ302,仮想キートップ,キー位置),IF($BG302="",U$13,_xlfn.CONCAT(U$14,$BG302)),IF($AW302="","",_xlfn.CONCAT(U$15,$BG302)),U$16,_xlfn.XLOOKUP($AZ302,仮想キートップ,キー位置),U$17,IF(OR($BJ302="",$BJ302=$BG302),"",_xlfn.CONCAT(U$5,U$7,IF(_xlfn.XLOOKUP($AZ302,仮想キートップ,十六進数文字)=0,U$8,U$9),_xlfn.XLOOKUP($AZ302,仮想キートップ,入力コード),IF($AC302="A",U$10,""),IF($AC302="B",U$11,""),IF($AC302="C",U$12,""),_xlfn.XLOOKUP($AZ302,仮想キートップ,キー位置),IF($BG302="",U$13,_xlfn.CONCAT(U$14,$BJ302)),IF($AW302="","",_xlfn.CONCAT(U$15,$BG302)),U$16,_xlfn.XLOOKUP($AZ302,仮想キートップ,キー位置),U$17))),"")</f>
        <v>{"description":"(Sp) 左","conditions":[{"input_sources":[{"language":"ja"}],"type":"input_source_if"},{"input_sources":[{"input_mode_id":"Roman$"}],"type":"input_source_unless"}],"from":{"key_code":"t","modifiers":{"optional":["shift","caps_lock"]}},"to":[{"set_variable":{"name":"KC_T","value":1}}],"to_if_alone":[{"key_code":"n","modifiers":["control"]}],"to_if_held_down":[{"key_code":"n","modifiers":["control"]}],"to_after_key_up":[{"set_variable":{"name":"KC_T","value":0}},{"set_variable":{"name":"USC","value":0}}],"type":"basic"},</v>
      </c>
      <c r="V302" s="107" t="str">
        <f t="shared" si="198"/>
        <v/>
      </c>
      <c r="W302" s="101" t="str">
        <f t="shared" si="199"/>
        <v/>
      </c>
      <c r="X302" s="101" t="str">
        <f t="shared" si="200"/>
        <v/>
      </c>
      <c r="Y302" s="108" t="str">
        <f>IF(AND($AT302&lt;&gt;"",$AB302=1),_xlfn.CONCAT(Y$3,PROPER(_xlfn.XLOOKUP($AZ302,入力キー,入力コード)),IF(OR($BK302="",$BK302=$BI302),_xlfn.CONCAT(Y$4,IF($AZ302=_xlfn.XLOOKUP($AZ302,仮想キートップ,入力キー),Y$7,Y$10),_xlfn.XLOOKUP($AZ302,仮想キートップ,入力コード),Y$13,$BI302,Y$14,_xlfn.XLOOKUP($AZ302,仮想キートップ,キー位置),Y$15,_xlfn.XLOOKUP($AZ302,仮想キートップ,キー位置),Y$17,IF($AZ302=_xlfn.XLOOKUP($AZ302,仮想キートップ,入力キー),Y$12,Y$11),_xlfn.XLOOKUP($AZ302,仮想キートップ,入力コード),Y$13,$BI302,Y$14,_xlfn.XLOOKUP($AZ302,仮想キートップ,キー位置),Y$16,_xlfn.XLOOKUP($AZ302,仮想キートップ,キー位置),IF(COUNTA($AT302:$AT$352)&gt;1,Y$17,Y$18)),_xlfn.CONCAT(Y$4,Y$6,IF($AZ302=_xlfn.XLOOKUP($AZ302,仮想キートップ,入力キー),Y$7,Y$10),_xlfn.XLOOKUP($AZ302,仮想キートップ,入力コード),Y$13,$BI302,Y$14,_xlfn.XLOOKUP($AZ302,仮想キートップ,キー位置),Y$15,_xlfn.XLOOKUP($AZ302,仮想キートップ,キー位置),Y$17,IF($AZ302=_xlfn.XLOOKUP($AZ302,仮想キートップ,入力キー),Y$8,Y$9),_xlfn.XLOOKUP($AZ302,仮想キートップ,入力コード),Y$13,$BI302,Y$14,_xlfn.XLOOKUP($AZ302,仮想キートップ,キー位置),Y$16,_xlfn.XLOOKUP($AZ302,仮想キートップ,キー位置),Y$17,Y$5,IF($AZ302=_xlfn.XLOOKUP($AZ302,仮想キートップ,入力キー),Y$7,Y$10),_xlfn.XLOOKUP($AZ302,仮想キートップ,入力コード),Y$13,$BK302,Y$14,_xlfn.XLOOKUP($AZ302,仮想キートップ,キー位置),Y$15,_xlfn.XLOOKUP($AZ302,仮想キートップ,キー位置),Y$17,IF($AZ302=_xlfn.XLOOKUP($AZ302,仮想キートップ,入力キー),Y$12,Y$11),_xlfn.XLOOKUP($AZ302,仮想キートップ,入力コード),Y$13,$BK302,Y$14,_xlfn.XLOOKUP($AZ302,仮想キートップ,キー位置),Y$16,_xlfn.XLOOKUP($AZ302,仮想キートップ,キー位置),IF(COUNTA($AT302:$AT$352)&gt;1,Y$17,Y$18)))),"")</f>
        <v/>
      </c>
      <c r="Z302" s="325"/>
      <c r="AB302" s="28">
        <f t="shared" si="201"/>
        <v>1</v>
      </c>
      <c r="AC302" s="27" t="str">
        <f t="shared" si="202"/>
        <v>C</v>
      </c>
      <c r="AD302" s="27">
        <f t="shared" si="203"/>
        <v>1</v>
      </c>
      <c r="AE302" s="27">
        <f t="shared" si="204"/>
        <v>2</v>
      </c>
      <c r="AF302" s="34">
        <f t="shared" si="205"/>
        <v>131072</v>
      </c>
      <c r="AG302" s="203">
        <f t="shared" si="206"/>
        <v>0</v>
      </c>
      <c r="AH302" s="90"/>
      <c r="AI302" s="466" t="str">
        <f t="shared" si="207"/>
        <v/>
      </c>
      <c r="AJ302" s="57" t="str">
        <f t="shared" si="208"/>
        <v/>
      </c>
      <c r="AK302" s="58">
        <f t="shared" si="209"/>
        <v>0</v>
      </c>
      <c r="AL302" s="56" t="str">
        <f t="shared" si="210"/>
        <v/>
      </c>
      <c r="AM302" s="57" t="str">
        <f t="shared" si="211"/>
        <v/>
      </c>
      <c r="AN302" s="55">
        <f t="shared" si="212"/>
        <v>0</v>
      </c>
      <c r="AO302" s="466" t="str">
        <f t="shared" si="213"/>
        <v/>
      </c>
      <c r="AP302" s="57" t="str">
        <f t="shared" si="214"/>
        <v/>
      </c>
      <c r="AQ302" s="58">
        <f t="shared" si="215"/>
        <v>0</v>
      </c>
      <c r="AR302" s="90"/>
      <c r="AS302" s="382">
        <v>105</v>
      </c>
      <c r="AT302" s="59"/>
      <c r="AU302" s="390"/>
      <c r="AV302" s="73" t="s">
        <v>296</v>
      </c>
      <c r="AW302" s="116" t="s">
        <v>294</v>
      </c>
      <c r="AX302" s="60" t="s">
        <v>296</v>
      </c>
      <c r="AY302" s="73" t="s">
        <v>364</v>
      </c>
      <c r="AZ302" s="73" t="s">
        <v>31</v>
      </c>
      <c r="BA302" s="73"/>
      <c r="BB302" s="116"/>
      <c r="BC302" s="62"/>
      <c r="BD302" s="63" t="s">
        <v>31</v>
      </c>
      <c r="BE302" s="64" t="s">
        <v>482</v>
      </c>
      <c r="BF302" s="65" t="s">
        <v>972</v>
      </c>
      <c r="BG302" s="311" t="str">
        <f t="shared" si="216"/>
        <v>{"key_code":"n","modifiers":["control"]}</v>
      </c>
      <c r="BH302" s="403"/>
      <c r="BI302" s="311" t="str">
        <f t="shared" si="217"/>
        <v>{"key_code":"n","modifiers":["control"]}</v>
      </c>
      <c r="BJ302" s="409"/>
      <c r="BK302" s="410"/>
    </row>
    <row r="303" spans="1:63" ht="21">
      <c r="A303" s="322"/>
      <c r="B303" s="323"/>
      <c r="C303" s="323"/>
      <c r="D303" s="323"/>
      <c r="E303" s="323"/>
      <c r="F303" s="323"/>
      <c r="G303" s="323"/>
      <c r="H303" s="323"/>
      <c r="I303" s="323"/>
      <c r="J303" s="323"/>
      <c r="K303" s="323"/>
      <c r="L303" s="323"/>
      <c r="M303" s="323"/>
      <c r="N303" s="323"/>
      <c r="O303" s="323"/>
      <c r="P303" s="323"/>
      <c r="Q303" s="323"/>
      <c r="R303" s="323"/>
      <c r="S303" s="323"/>
      <c r="T303" s="323"/>
      <c r="U303" s="399" t="str">
        <f>IF($AB303=1,_xlfn.CONCAT(U$3,IF($AC303="B","Sp ",""),IF($AC303="C","(Sp) ",""),$AZ303,U$4,IF(OR($BJ303="",$BJ303=$BG303),"",U$6),U$7,IF(_xlfn.XLOOKUP($AZ303,仮想キートップ,十六進数文字)=0,U$8,U$9),_xlfn.XLOOKUP($AZ303,仮想キートップ,入力コード),IF($AC303="A",U$10,""),IF($AC303="B",U$11,""),IF($AC303="C",U$12,""),_xlfn.XLOOKUP($AZ303,仮想キートップ,キー位置),IF($BG303="",U$13,_xlfn.CONCAT(U$14,$BG303)),IF($AW303="","",_xlfn.CONCAT(U$15,$BG303)),U$16,_xlfn.XLOOKUP($AZ303,仮想キートップ,キー位置),U$17,IF(OR($BJ303="",$BJ303=$BG303),"",_xlfn.CONCAT(U$5,U$7,IF(_xlfn.XLOOKUP($AZ303,仮想キートップ,十六進数文字)=0,U$8,U$9),_xlfn.XLOOKUP($AZ303,仮想キートップ,入力コード),IF($AC303="A",U$10,""),IF($AC303="B",U$11,""),IF($AC303="C",U$12,""),_xlfn.XLOOKUP($AZ303,仮想キートップ,キー位置),IF($BG303="",U$13,_xlfn.CONCAT(U$14,$BJ303)),IF($AW303="","",_xlfn.CONCAT(U$15,$BG303)),U$16,_xlfn.XLOOKUP($AZ303,仮想キートップ,キー位置),U$17))),"")</f>
        <v>{"description":"(Sp) 右","conditions":[{"input_sources":[{"language":"ja"}],"type":"input_source_if"},{"input_sources":[{"input_mode_id":"Roman$"}],"type":"input_source_unless"}],"from":{"key_code":"y","modifiers":{"optional":["shift","caps_lock"]}},"to":[{"set_variable":{"name":"KC_Y","value":1}}],"to_if_alone":[{"key_code":"p","modifiers":["control"]}],"to_if_held_down":[{"key_code":"p","modifiers":["control"]}],"to_after_key_up":[{"set_variable":{"name":"KC_Y","value":0}},{"set_variable":{"name":"USC","value":0}}],"type":"basic"},</v>
      </c>
      <c r="V303" s="107" t="str">
        <f t="shared" si="198"/>
        <v/>
      </c>
      <c r="W303" s="101" t="str">
        <f t="shared" si="199"/>
        <v/>
      </c>
      <c r="X303" s="101" t="str">
        <f t="shared" si="200"/>
        <v/>
      </c>
      <c r="Y303" s="108" t="str">
        <f>IF(AND($AT303&lt;&gt;"",$AB303=1),_xlfn.CONCAT(Y$3,PROPER(_xlfn.XLOOKUP($AZ303,入力キー,入力コード)),IF(OR($BK303="",$BK303=$BI303),_xlfn.CONCAT(Y$4,IF($AZ303=_xlfn.XLOOKUP($AZ303,仮想キートップ,入力キー),Y$7,Y$10),_xlfn.XLOOKUP($AZ303,仮想キートップ,入力コード),Y$13,$BI303,Y$14,_xlfn.XLOOKUP($AZ303,仮想キートップ,キー位置),Y$15,_xlfn.XLOOKUP($AZ303,仮想キートップ,キー位置),Y$17,IF($AZ303=_xlfn.XLOOKUP($AZ303,仮想キートップ,入力キー),Y$12,Y$11),_xlfn.XLOOKUP($AZ303,仮想キートップ,入力コード),Y$13,$BI303,Y$14,_xlfn.XLOOKUP($AZ303,仮想キートップ,キー位置),Y$16,_xlfn.XLOOKUP($AZ303,仮想キートップ,キー位置),IF(COUNTA($AT303:$AT$352)&gt;1,Y$17,Y$18)),_xlfn.CONCAT(Y$4,Y$6,IF($AZ303=_xlfn.XLOOKUP($AZ303,仮想キートップ,入力キー),Y$7,Y$10),_xlfn.XLOOKUP($AZ303,仮想キートップ,入力コード),Y$13,$BI303,Y$14,_xlfn.XLOOKUP($AZ303,仮想キートップ,キー位置),Y$15,_xlfn.XLOOKUP($AZ303,仮想キートップ,キー位置),Y$17,IF($AZ303=_xlfn.XLOOKUP($AZ303,仮想キートップ,入力キー),Y$8,Y$9),_xlfn.XLOOKUP($AZ303,仮想キートップ,入力コード),Y$13,$BI303,Y$14,_xlfn.XLOOKUP($AZ303,仮想キートップ,キー位置),Y$16,_xlfn.XLOOKUP($AZ303,仮想キートップ,キー位置),Y$17,Y$5,IF($AZ303=_xlfn.XLOOKUP($AZ303,仮想キートップ,入力キー),Y$7,Y$10),_xlfn.XLOOKUP($AZ303,仮想キートップ,入力コード),Y$13,$BK303,Y$14,_xlfn.XLOOKUP($AZ303,仮想キートップ,キー位置),Y$15,_xlfn.XLOOKUP($AZ303,仮想キートップ,キー位置),Y$17,IF($AZ303=_xlfn.XLOOKUP($AZ303,仮想キートップ,入力キー),Y$12,Y$11),_xlfn.XLOOKUP($AZ303,仮想キートップ,入力コード),Y$13,$BK303,Y$14,_xlfn.XLOOKUP($AZ303,仮想キートップ,キー位置),Y$16,_xlfn.XLOOKUP($AZ303,仮想キートップ,キー位置),IF(COUNTA($AT303:$AT$352)&gt;1,Y$17,Y$18)))),"")</f>
        <v/>
      </c>
      <c r="Z303" s="325"/>
      <c r="AB303" s="74">
        <f t="shared" si="201"/>
        <v>1</v>
      </c>
      <c r="AC303" s="75" t="str">
        <f t="shared" si="202"/>
        <v>C</v>
      </c>
      <c r="AD303" s="75">
        <f t="shared" si="203"/>
        <v>1</v>
      </c>
      <c r="AE303" s="75">
        <f t="shared" si="204"/>
        <v>2</v>
      </c>
      <c r="AF303" s="76">
        <f t="shared" si="205"/>
        <v>262144</v>
      </c>
      <c r="AG303" s="204">
        <f t="shared" si="206"/>
        <v>0</v>
      </c>
      <c r="AH303" s="90"/>
      <c r="AI303" s="467" t="str">
        <f t="shared" si="207"/>
        <v/>
      </c>
      <c r="AJ303" s="86" t="str">
        <f t="shared" si="208"/>
        <v/>
      </c>
      <c r="AK303" s="87">
        <f t="shared" si="209"/>
        <v>0</v>
      </c>
      <c r="AL303" s="85" t="str">
        <f t="shared" si="210"/>
        <v/>
      </c>
      <c r="AM303" s="86" t="str">
        <f t="shared" si="211"/>
        <v/>
      </c>
      <c r="AN303" s="84">
        <f t="shared" si="212"/>
        <v>0</v>
      </c>
      <c r="AO303" s="467" t="str">
        <f t="shared" si="213"/>
        <v/>
      </c>
      <c r="AP303" s="86" t="str">
        <f t="shared" si="214"/>
        <v/>
      </c>
      <c r="AQ303" s="87">
        <f t="shared" si="215"/>
        <v>0</v>
      </c>
      <c r="AR303" s="90"/>
      <c r="AS303" s="93">
        <v>106</v>
      </c>
      <c r="AT303" s="77"/>
      <c r="AU303" s="391"/>
      <c r="AV303" s="17" t="s">
        <v>296</v>
      </c>
      <c r="AW303" s="117" t="s">
        <v>294</v>
      </c>
      <c r="AX303" s="78" t="s">
        <v>296</v>
      </c>
      <c r="AY303" s="17" t="s">
        <v>364</v>
      </c>
      <c r="AZ303" s="17" t="s">
        <v>33</v>
      </c>
      <c r="BA303" s="17"/>
      <c r="BB303" s="117"/>
      <c r="BC303" s="80"/>
      <c r="BD303" s="81" t="s">
        <v>33</v>
      </c>
      <c r="BE303" s="82" t="s">
        <v>483</v>
      </c>
      <c r="BF303" s="83" t="s">
        <v>975</v>
      </c>
      <c r="BG303" s="112" t="str">
        <f t="shared" si="216"/>
        <v>{"key_code":"p","modifiers":["control"]}</v>
      </c>
      <c r="BH303" s="404"/>
      <c r="BI303" s="112" t="str">
        <f t="shared" si="217"/>
        <v>{"key_code":"p","modifiers":["control"]}</v>
      </c>
      <c r="BJ303" s="411"/>
      <c r="BK303" s="412"/>
    </row>
    <row r="304" spans="1:63" ht="21">
      <c r="A304" s="326"/>
      <c r="B304" s="318"/>
      <c r="C304" s="318"/>
      <c r="D304" s="318"/>
      <c r="E304" s="318"/>
      <c r="F304" s="318"/>
      <c r="G304" s="318"/>
      <c r="H304" s="318"/>
      <c r="I304" s="318"/>
      <c r="J304" s="318"/>
      <c r="K304" s="318"/>
      <c r="L304" s="318"/>
      <c r="M304" s="318"/>
      <c r="N304" s="318"/>
      <c r="O304" s="318"/>
      <c r="P304" s="318"/>
      <c r="Q304" s="318"/>
      <c r="R304" s="318"/>
      <c r="S304" s="318"/>
      <c r="T304" s="318"/>
      <c r="U304" s="318"/>
      <c r="V304" s="233" t="str">
        <f t="shared" si="198"/>
        <v/>
      </c>
      <c r="W304" s="101" t="str">
        <f t="shared" si="199"/>
        <v/>
      </c>
      <c r="X304" s="101" t="str">
        <f t="shared" si="200"/>
        <v/>
      </c>
      <c r="Y304" s="108" t="str">
        <f>IF(AND($AT304&lt;&gt;"",$AB304=1),_xlfn.CONCAT(Y$3,PROPER(_xlfn.XLOOKUP($AZ304,入力キー,入力コード)),IF(OR($BK304="",$BK304=$BI304),_xlfn.CONCAT(Y$4,IF($AZ304=_xlfn.XLOOKUP($AZ304,仮想キートップ,入力キー),Y$7,Y$10),_xlfn.XLOOKUP($AZ304,仮想キートップ,入力コード),Y$13,$BI304,Y$14,_xlfn.XLOOKUP($AZ304,仮想キートップ,キー位置),Y$15,_xlfn.XLOOKUP($AZ304,仮想キートップ,キー位置),Y$17,IF($AZ304=_xlfn.XLOOKUP($AZ304,仮想キートップ,入力キー),Y$12,Y$11),_xlfn.XLOOKUP($AZ304,仮想キートップ,入力コード),Y$13,$BI304,Y$14,_xlfn.XLOOKUP($AZ304,仮想キートップ,キー位置),Y$16,_xlfn.XLOOKUP($AZ304,仮想キートップ,キー位置),IF(COUNTA($AT304:$AT$352)&gt;1,Y$17,Y$18)),_xlfn.CONCAT(Y$4,Y$6,IF($AZ304=_xlfn.XLOOKUP($AZ304,仮想キートップ,入力キー),Y$7,Y$10),_xlfn.XLOOKUP($AZ304,仮想キートップ,入力コード),Y$13,$BI304,Y$14,_xlfn.XLOOKUP($AZ304,仮想キートップ,キー位置),Y$15,_xlfn.XLOOKUP($AZ304,仮想キートップ,キー位置),Y$17,IF($AZ304=_xlfn.XLOOKUP($AZ304,仮想キートップ,入力キー),Y$8,Y$9),_xlfn.XLOOKUP($AZ304,仮想キートップ,入力コード),Y$13,$BI304,Y$14,_xlfn.XLOOKUP($AZ304,仮想キートップ,キー位置),Y$16,_xlfn.XLOOKUP($AZ304,仮想キートップ,キー位置),Y$17,Y$5,IF($AZ304=_xlfn.XLOOKUP($AZ304,仮想キートップ,入力キー),Y$7,Y$10),_xlfn.XLOOKUP($AZ304,仮想キートップ,入力コード),Y$13,$BK304,Y$14,_xlfn.XLOOKUP($AZ304,仮想キートップ,キー位置),Y$15,_xlfn.XLOOKUP($AZ304,仮想キートップ,キー位置),Y$17,IF($AZ304=_xlfn.XLOOKUP($AZ304,仮想キートップ,入力キー),Y$12,Y$11),_xlfn.XLOOKUP($AZ304,仮想キートップ,入力コード),Y$13,$BK304,Y$14,_xlfn.XLOOKUP($AZ304,仮想キートップ,キー位置),Y$16,_xlfn.XLOOKUP($AZ304,仮想キートップ,キー位置),IF(COUNTA($AT304:$AT$352)&gt;1,Y$17,Y$18)))),"")</f>
        <v>{"description":"[英数] 1","conditions":[{"type":"variable_unless","name":"USC","value":0}],"from":{"key_code":"1","modifiers":{"optional":["shift","caps_lock"]}},"to":[{"key_code":"1"},{"set_variable":{"name":"KC_1","value":1}},{"set_variable":{"name":"USC","value":2}},{"set_variable":{"name":"LKS","value":1}}],"to_after_key_up":[{"set_variable":{"name":"KC_1","value":0}},{"set_variable":{"name":"USC","value":0}}],"type":"basic"},{"from":{"key_code":"1","modifiers":{"optional":["shift","caps_lock"]}},"to":[{"key_code":"1"},{"set_variable":{"name":"KC_1","value":1}},{"set_variable":{"name":"USC","value":1}},{"set_variable":{"name":"LKS","value":1}}],"to_after_key_up":[{"set_variable":{"name":"KC_1","value":0}},{"set_variable":{"name":"USC","value":0}}],"type":"basic"},</v>
      </c>
      <c r="Z304" s="325"/>
      <c r="AB304" s="28">
        <f t="shared" ref="AB304:AB334" si="218">COUNTA(AZ304:BB304)</f>
        <v>1</v>
      </c>
      <c r="AC304" s="27" t="str">
        <f t="shared" ref="AC304:AC334" si="219">CHAR($AC$18+AD304+AE304)</f>
        <v>@</v>
      </c>
      <c r="AD304" s="27">
        <f t="shared" ref="AD304:AD334" si="220">IF(AX304="",0,1)</f>
        <v>0</v>
      </c>
      <c r="AE304" s="27">
        <f t="shared" ref="AE304:AE334" si="221">IF(AY304="",0,2)</f>
        <v>0</v>
      </c>
      <c r="AF304" s="34">
        <f t="shared" ref="AF304:AF334" si="222">_xlfn.BITOR(_xlfn.BITOR(_xlfn.BITLSHIFT(1,_xlfn.XLOOKUP(AZ304,仮想キートップ,ビット)),_xlfn.BITLSHIFT(1,_xlfn.XLOOKUP(BA304,仮想キートップ,ビット))),_xlfn.BITLSHIFT(1,_xlfn.XLOOKUP(BB304,仮想キートップ,ビット)))</f>
        <v>1</v>
      </c>
      <c r="AG304" s="203">
        <f t="shared" si="206"/>
        <v>0</v>
      </c>
      <c r="AH304" s="90"/>
      <c r="AI304" s="466" t="str">
        <f t="shared" si="207"/>
        <v/>
      </c>
      <c r="AJ304" s="57" t="str">
        <f t="shared" ref="AJ304:AJ334" si="223">_xlfn.XLOOKUP(AI304,ビットパターン,出力かな,"")</f>
        <v/>
      </c>
      <c r="AK304" s="58">
        <f t="shared" ref="AK304:AK334" si="224">_xlfn.XLOOKUP(AJ304,ひらがな,移動単位,0)</f>
        <v>0</v>
      </c>
      <c r="AL304" s="56" t="str">
        <f t="shared" si="210"/>
        <v/>
      </c>
      <c r="AM304" s="57" t="str">
        <f t="shared" ref="AM304:AM334" si="225">_xlfn.XLOOKUP(AL304,ビットパターン,出力かな,"")</f>
        <v/>
      </c>
      <c r="AN304" s="55">
        <f t="shared" ref="AN304:AN334" si="226">_xlfn.XLOOKUP(AM304,ひらがな,移動単位,0)</f>
        <v>0</v>
      </c>
      <c r="AO304" s="466" t="str">
        <f t="shared" si="213"/>
        <v/>
      </c>
      <c r="AP304" s="57" t="str">
        <f t="shared" ref="AP304:AP334" si="227">_xlfn.XLOOKUP(AO304,ビットパターン,出力かな,"")</f>
        <v/>
      </c>
      <c r="AQ304" s="58">
        <f t="shared" ref="AQ304:AQ334" si="228">_xlfn.XLOOKUP(AP304,ひらがな,移動単位,0)</f>
        <v>0</v>
      </c>
      <c r="AR304" s="90"/>
      <c r="AS304" s="237">
        <v>1</v>
      </c>
      <c r="AT304" s="394" t="s">
        <v>296</v>
      </c>
      <c r="AU304" s="392"/>
      <c r="AV304" s="392"/>
      <c r="AW304" s="238"/>
      <c r="AX304" s="239"/>
      <c r="AY304" s="240"/>
      <c r="AZ304" s="240" t="s">
        <v>4</v>
      </c>
      <c r="BA304" s="240"/>
      <c r="BB304" s="241"/>
      <c r="BC304" s="301"/>
      <c r="BD304" s="302"/>
      <c r="BE304" s="303"/>
      <c r="BF304" s="304"/>
      <c r="BG304" s="305"/>
      <c r="BH304" s="306"/>
      <c r="BI304" s="305" t="str">
        <f t="shared" si="217"/>
        <v>{"key_code":"1"}</v>
      </c>
      <c r="BJ304" s="362"/>
      <c r="BK304" s="363"/>
    </row>
    <row r="305" spans="1:63" ht="21">
      <c r="A305" s="322"/>
      <c r="B305" s="323"/>
      <c r="C305" s="323"/>
      <c r="D305" s="323"/>
      <c r="E305" s="323"/>
      <c r="F305" s="323"/>
      <c r="G305" s="323"/>
      <c r="H305" s="323"/>
      <c r="I305" s="323"/>
      <c r="J305" s="323"/>
      <c r="K305" s="323"/>
      <c r="L305" s="323"/>
      <c r="M305" s="323"/>
      <c r="N305" s="323"/>
      <c r="O305" s="323"/>
      <c r="P305" s="323"/>
      <c r="Q305" s="323"/>
      <c r="R305" s="323"/>
      <c r="S305" s="323"/>
      <c r="T305" s="323"/>
      <c r="U305" s="323"/>
      <c r="V305" s="233" t="str">
        <f t="shared" si="198"/>
        <v/>
      </c>
      <c r="W305" s="101" t="str">
        <f t="shared" si="199"/>
        <v/>
      </c>
      <c r="X305" s="101" t="str">
        <f t="shared" si="200"/>
        <v/>
      </c>
      <c r="Y305" s="108" t="str">
        <f>IF(AND($AT305&lt;&gt;"",$AB305=1),_xlfn.CONCAT(Y$3,PROPER(_xlfn.XLOOKUP($AZ305,入力キー,入力コード)),IF(OR($BK305="",$BK305=$BI305),_xlfn.CONCAT(Y$4,IF($AZ305=_xlfn.XLOOKUP($AZ305,仮想キートップ,入力キー),Y$7,Y$10),_xlfn.XLOOKUP($AZ305,仮想キートップ,入力コード),Y$13,$BI305,Y$14,_xlfn.XLOOKUP($AZ305,仮想キートップ,キー位置),Y$15,_xlfn.XLOOKUP($AZ305,仮想キートップ,キー位置),Y$17,IF($AZ305=_xlfn.XLOOKUP($AZ305,仮想キートップ,入力キー),Y$12,Y$11),_xlfn.XLOOKUP($AZ305,仮想キートップ,入力コード),Y$13,$BI305,Y$14,_xlfn.XLOOKUP($AZ305,仮想キートップ,キー位置),Y$16,_xlfn.XLOOKUP($AZ305,仮想キートップ,キー位置),IF(COUNTA($AT305:$AT$352)&gt;1,Y$17,Y$18)),_xlfn.CONCAT(Y$4,Y$6,IF($AZ305=_xlfn.XLOOKUP($AZ305,仮想キートップ,入力キー),Y$7,Y$10),_xlfn.XLOOKUP($AZ305,仮想キートップ,入力コード),Y$13,$BI305,Y$14,_xlfn.XLOOKUP($AZ305,仮想キートップ,キー位置),Y$15,_xlfn.XLOOKUP($AZ305,仮想キートップ,キー位置),Y$17,IF($AZ305=_xlfn.XLOOKUP($AZ305,仮想キートップ,入力キー),Y$8,Y$9),_xlfn.XLOOKUP($AZ305,仮想キートップ,入力コード),Y$13,$BI305,Y$14,_xlfn.XLOOKUP($AZ305,仮想キートップ,キー位置),Y$16,_xlfn.XLOOKUP($AZ305,仮想キートップ,キー位置),Y$17,Y$5,IF($AZ305=_xlfn.XLOOKUP($AZ305,仮想キートップ,入力キー),Y$7,Y$10),_xlfn.XLOOKUP($AZ305,仮想キートップ,入力コード),Y$13,$BK305,Y$14,_xlfn.XLOOKUP($AZ305,仮想キートップ,キー位置),Y$15,_xlfn.XLOOKUP($AZ305,仮想キートップ,キー位置),Y$17,IF($AZ305=_xlfn.XLOOKUP($AZ305,仮想キートップ,入力キー),Y$12,Y$11),_xlfn.XLOOKUP($AZ305,仮想キートップ,入力コード),Y$13,$BK305,Y$14,_xlfn.XLOOKUP($AZ305,仮想キートップ,キー位置),Y$16,_xlfn.XLOOKUP($AZ305,仮想キートップ,キー位置),IF(COUNTA($AT305:$AT$352)&gt;1,Y$17,Y$18)))),"")</f>
        <v>{"description":"[英数] 2","conditions":[{"type":"variable_unless","name":"USC","value":0}],"from":{"key_code":"2","modifiers":{"optional":["shift","caps_lock"]}},"to":[{"key_code":"2"},{"set_variable":{"name":"KC_2","value":1}},{"set_variable":{"name":"USC","value":2}},{"set_variable":{"name":"LKS","value":1}}],"to_after_key_up":[{"set_variable":{"name":"KC_2","value":0}},{"set_variable":{"name":"USC","value":0}}],"type":"basic"},{"from":{"key_code":"2","modifiers":{"optional":["shift","caps_lock"]}},"to":[{"key_code":"2"},{"set_variable":{"name":"KC_2","value":1}},{"set_variable":{"name":"USC","value":1}},{"set_variable":{"name":"LKS","value":1}}],"to_after_key_up":[{"set_variable":{"name":"KC_2","value":0}},{"set_variable":{"name":"USC","value":0}}],"type":"basic"},</v>
      </c>
      <c r="Z305" s="325"/>
      <c r="AB305" s="28">
        <f t="shared" si="218"/>
        <v>1</v>
      </c>
      <c r="AC305" s="27" t="str">
        <f t="shared" si="219"/>
        <v>@</v>
      </c>
      <c r="AD305" s="27">
        <f t="shared" si="220"/>
        <v>0</v>
      </c>
      <c r="AE305" s="27">
        <f t="shared" si="221"/>
        <v>0</v>
      </c>
      <c r="AF305" s="34">
        <f t="shared" si="222"/>
        <v>2</v>
      </c>
      <c r="AG305" s="203">
        <f t="shared" si="206"/>
        <v>0</v>
      </c>
      <c r="AH305" s="90"/>
      <c r="AI305" s="466" t="str">
        <f t="shared" si="207"/>
        <v/>
      </c>
      <c r="AJ305" s="57" t="str">
        <f t="shared" si="223"/>
        <v/>
      </c>
      <c r="AK305" s="58">
        <f t="shared" si="224"/>
        <v>0</v>
      </c>
      <c r="AL305" s="56" t="str">
        <f t="shared" si="210"/>
        <v/>
      </c>
      <c r="AM305" s="57" t="str">
        <f t="shared" si="225"/>
        <v/>
      </c>
      <c r="AN305" s="55">
        <f t="shared" si="226"/>
        <v>0</v>
      </c>
      <c r="AO305" s="466" t="str">
        <f t="shared" si="213"/>
        <v/>
      </c>
      <c r="AP305" s="57" t="str">
        <f t="shared" si="227"/>
        <v/>
      </c>
      <c r="AQ305" s="58">
        <f t="shared" si="228"/>
        <v>0</v>
      </c>
      <c r="AR305" s="90"/>
      <c r="AS305" s="242">
        <v>2</v>
      </c>
      <c r="AT305" s="395" t="s">
        <v>296</v>
      </c>
      <c r="AU305" s="393"/>
      <c r="AV305" s="393"/>
      <c r="AW305" s="243"/>
      <c r="AX305" s="244"/>
      <c r="AY305" s="173"/>
      <c r="AZ305" s="173" t="s">
        <v>5</v>
      </c>
      <c r="BA305" s="173"/>
      <c r="BB305" s="245"/>
      <c r="BC305" s="307"/>
      <c r="BD305" s="308"/>
      <c r="BE305" s="309"/>
      <c r="BF305" s="310"/>
      <c r="BG305" s="311"/>
      <c r="BH305" s="312"/>
      <c r="BI305" s="311" t="str">
        <f t="shared" si="217"/>
        <v>{"key_code":"2"}</v>
      </c>
      <c r="BJ305" s="364"/>
      <c r="BK305" s="365"/>
    </row>
    <row r="306" spans="1:63" ht="21">
      <c r="A306" s="322"/>
      <c r="B306" s="323"/>
      <c r="C306" s="323"/>
      <c r="D306" s="323"/>
      <c r="E306" s="323"/>
      <c r="F306" s="323"/>
      <c r="G306" s="323"/>
      <c r="H306" s="323"/>
      <c r="I306" s="323"/>
      <c r="J306" s="323"/>
      <c r="K306" s="323"/>
      <c r="L306" s="323"/>
      <c r="M306" s="323"/>
      <c r="N306" s="323"/>
      <c r="O306" s="323"/>
      <c r="P306" s="323"/>
      <c r="Q306" s="323"/>
      <c r="R306" s="323"/>
      <c r="S306" s="323"/>
      <c r="T306" s="323"/>
      <c r="U306" s="323"/>
      <c r="V306" s="233" t="str">
        <f t="shared" si="198"/>
        <v/>
      </c>
      <c r="W306" s="101" t="str">
        <f t="shared" si="199"/>
        <v/>
      </c>
      <c r="X306" s="101" t="str">
        <f t="shared" si="200"/>
        <v/>
      </c>
      <c r="Y306" s="108" t="str">
        <f>IF(AND($AT306&lt;&gt;"",$AB306=1),_xlfn.CONCAT(Y$3,PROPER(_xlfn.XLOOKUP($AZ306,入力キー,入力コード)),IF(OR($BK306="",$BK306=$BI306),_xlfn.CONCAT(Y$4,IF($AZ306=_xlfn.XLOOKUP($AZ306,仮想キートップ,入力キー),Y$7,Y$10),_xlfn.XLOOKUP($AZ306,仮想キートップ,入力コード),Y$13,$BI306,Y$14,_xlfn.XLOOKUP($AZ306,仮想キートップ,キー位置),Y$15,_xlfn.XLOOKUP($AZ306,仮想キートップ,キー位置),Y$17,IF($AZ306=_xlfn.XLOOKUP($AZ306,仮想キートップ,入力キー),Y$12,Y$11),_xlfn.XLOOKUP($AZ306,仮想キートップ,入力コード),Y$13,$BI306,Y$14,_xlfn.XLOOKUP($AZ306,仮想キートップ,キー位置),Y$16,_xlfn.XLOOKUP($AZ306,仮想キートップ,キー位置),IF(COUNTA($AT306:$AT$352)&gt;1,Y$17,Y$18)),_xlfn.CONCAT(Y$4,Y$6,IF($AZ306=_xlfn.XLOOKUP($AZ306,仮想キートップ,入力キー),Y$7,Y$10),_xlfn.XLOOKUP($AZ306,仮想キートップ,入力コード),Y$13,$BI306,Y$14,_xlfn.XLOOKUP($AZ306,仮想キートップ,キー位置),Y$15,_xlfn.XLOOKUP($AZ306,仮想キートップ,キー位置),Y$17,IF($AZ306=_xlfn.XLOOKUP($AZ306,仮想キートップ,入力キー),Y$8,Y$9),_xlfn.XLOOKUP($AZ306,仮想キートップ,入力コード),Y$13,$BI306,Y$14,_xlfn.XLOOKUP($AZ306,仮想キートップ,キー位置),Y$16,_xlfn.XLOOKUP($AZ306,仮想キートップ,キー位置),Y$17,Y$5,IF($AZ306=_xlfn.XLOOKUP($AZ306,仮想キートップ,入力キー),Y$7,Y$10),_xlfn.XLOOKUP($AZ306,仮想キートップ,入力コード),Y$13,$BK306,Y$14,_xlfn.XLOOKUP($AZ306,仮想キートップ,キー位置),Y$15,_xlfn.XLOOKUP($AZ306,仮想キートップ,キー位置),Y$17,IF($AZ306=_xlfn.XLOOKUP($AZ306,仮想キートップ,入力キー),Y$12,Y$11),_xlfn.XLOOKUP($AZ306,仮想キートップ,入力コード),Y$13,$BK306,Y$14,_xlfn.XLOOKUP($AZ306,仮想キートップ,キー位置),Y$16,_xlfn.XLOOKUP($AZ306,仮想キートップ,キー位置),IF(COUNTA($AT306:$AT$352)&gt;1,Y$17,Y$18)))),"")</f>
        <v>{"description":"[英数] 3","conditions":[{"type":"variable_unless","name":"USC","value":0}],"from":{"key_code":"3","modifiers":{"optional":["shift","caps_lock"]}},"to":[{"key_code":"3"},{"set_variable":{"name":"KC_3","value":1}},{"set_variable":{"name":"USC","value":2}},{"set_variable":{"name":"LKS","value":1}}],"to_after_key_up":[{"set_variable":{"name":"KC_3","value":0}},{"set_variable":{"name":"USC","value":0}}],"type":"basic"},{"from":{"key_code":"3","modifiers":{"optional":["shift","caps_lock"]}},"to":[{"key_code":"3"},{"set_variable":{"name":"KC_3","value":1}},{"set_variable":{"name":"USC","value":1}},{"set_variable":{"name":"LKS","value":1}}],"to_after_key_up":[{"set_variable":{"name":"KC_3","value":0}},{"set_variable":{"name":"USC","value":0}}],"type":"basic"},</v>
      </c>
      <c r="Z306" s="325"/>
      <c r="AB306" s="28">
        <f t="shared" si="218"/>
        <v>1</v>
      </c>
      <c r="AC306" s="27" t="str">
        <f t="shared" si="219"/>
        <v>@</v>
      </c>
      <c r="AD306" s="27">
        <f t="shared" si="220"/>
        <v>0</v>
      </c>
      <c r="AE306" s="27">
        <f t="shared" si="221"/>
        <v>0</v>
      </c>
      <c r="AF306" s="34">
        <f t="shared" si="222"/>
        <v>4</v>
      </c>
      <c r="AG306" s="203">
        <f t="shared" si="206"/>
        <v>0</v>
      </c>
      <c r="AH306" s="90"/>
      <c r="AI306" s="466" t="str">
        <f t="shared" si="207"/>
        <v/>
      </c>
      <c r="AJ306" s="57" t="str">
        <f t="shared" si="223"/>
        <v/>
      </c>
      <c r="AK306" s="58">
        <f t="shared" si="224"/>
        <v>0</v>
      </c>
      <c r="AL306" s="56" t="str">
        <f t="shared" si="210"/>
        <v/>
      </c>
      <c r="AM306" s="57" t="str">
        <f t="shared" si="225"/>
        <v/>
      </c>
      <c r="AN306" s="55">
        <f t="shared" si="226"/>
        <v>0</v>
      </c>
      <c r="AO306" s="466" t="str">
        <f t="shared" si="213"/>
        <v/>
      </c>
      <c r="AP306" s="57" t="str">
        <f t="shared" si="227"/>
        <v/>
      </c>
      <c r="AQ306" s="58">
        <f t="shared" si="228"/>
        <v>0</v>
      </c>
      <c r="AR306" s="90"/>
      <c r="AS306" s="242">
        <v>3</v>
      </c>
      <c r="AT306" s="395" t="s">
        <v>296</v>
      </c>
      <c r="AU306" s="393"/>
      <c r="AV306" s="393"/>
      <c r="AW306" s="243"/>
      <c r="AX306" s="244"/>
      <c r="AY306" s="173"/>
      <c r="AZ306" s="173" t="s">
        <v>6</v>
      </c>
      <c r="BA306" s="173"/>
      <c r="BB306" s="245"/>
      <c r="BC306" s="307"/>
      <c r="BD306" s="308"/>
      <c r="BE306" s="309"/>
      <c r="BF306" s="310"/>
      <c r="BG306" s="311"/>
      <c r="BH306" s="312"/>
      <c r="BI306" s="311" t="str">
        <f t="shared" si="217"/>
        <v>{"key_code":"3"}</v>
      </c>
      <c r="BJ306" s="364"/>
      <c r="BK306" s="365"/>
    </row>
    <row r="307" spans="1:63" ht="21">
      <c r="A307" s="322"/>
      <c r="B307" s="323"/>
      <c r="C307" s="323"/>
      <c r="D307" s="323"/>
      <c r="E307" s="323"/>
      <c r="F307" s="323"/>
      <c r="G307" s="323"/>
      <c r="H307" s="323"/>
      <c r="I307" s="323"/>
      <c r="J307" s="323"/>
      <c r="K307" s="323"/>
      <c r="L307" s="323"/>
      <c r="M307" s="323"/>
      <c r="N307" s="323"/>
      <c r="O307" s="323"/>
      <c r="P307" s="323"/>
      <c r="Q307" s="323"/>
      <c r="R307" s="323"/>
      <c r="S307" s="323"/>
      <c r="T307" s="323"/>
      <c r="U307" s="323"/>
      <c r="V307" s="233" t="str">
        <f t="shared" si="198"/>
        <v/>
      </c>
      <c r="W307" s="101" t="str">
        <f t="shared" si="199"/>
        <v/>
      </c>
      <c r="X307" s="101" t="str">
        <f t="shared" si="200"/>
        <v/>
      </c>
      <c r="Y307" s="108" t="str">
        <f>IF(AND($AT307&lt;&gt;"",$AB307=1),_xlfn.CONCAT(Y$3,PROPER(_xlfn.XLOOKUP($AZ307,入力キー,入力コード)),IF(OR($BK307="",$BK307=$BI307),_xlfn.CONCAT(Y$4,IF($AZ307=_xlfn.XLOOKUP($AZ307,仮想キートップ,入力キー),Y$7,Y$10),_xlfn.XLOOKUP($AZ307,仮想キートップ,入力コード),Y$13,$BI307,Y$14,_xlfn.XLOOKUP($AZ307,仮想キートップ,キー位置),Y$15,_xlfn.XLOOKUP($AZ307,仮想キートップ,キー位置),Y$17,IF($AZ307=_xlfn.XLOOKUP($AZ307,仮想キートップ,入力キー),Y$12,Y$11),_xlfn.XLOOKUP($AZ307,仮想キートップ,入力コード),Y$13,$BI307,Y$14,_xlfn.XLOOKUP($AZ307,仮想キートップ,キー位置),Y$16,_xlfn.XLOOKUP($AZ307,仮想キートップ,キー位置),IF(COUNTA($AT307:$AT$352)&gt;1,Y$17,Y$18)),_xlfn.CONCAT(Y$4,Y$6,IF($AZ307=_xlfn.XLOOKUP($AZ307,仮想キートップ,入力キー),Y$7,Y$10),_xlfn.XLOOKUP($AZ307,仮想キートップ,入力コード),Y$13,$BI307,Y$14,_xlfn.XLOOKUP($AZ307,仮想キートップ,キー位置),Y$15,_xlfn.XLOOKUP($AZ307,仮想キートップ,キー位置),Y$17,IF($AZ307=_xlfn.XLOOKUP($AZ307,仮想キートップ,入力キー),Y$8,Y$9),_xlfn.XLOOKUP($AZ307,仮想キートップ,入力コード),Y$13,$BI307,Y$14,_xlfn.XLOOKUP($AZ307,仮想キートップ,キー位置),Y$16,_xlfn.XLOOKUP($AZ307,仮想キートップ,キー位置),Y$17,Y$5,IF($AZ307=_xlfn.XLOOKUP($AZ307,仮想キートップ,入力キー),Y$7,Y$10),_xlfn.XLOOKUP($AZ307,仮想キートップ,入力コード),Y$13,$BK307,Y$14,_xlfn.XLOOKUP($AZ307,仮想キートップ,キー位置),Y$15,_xlfn.XLOOKUP($AZ307,仮想キートップ,キー位置),Y$17,IF($AZ307=_xlfn.XLOOKUP($AZ307,仮想キートップ,入力キー),Y$12,Y$11),_xlfn.XLOOKUP($AZ307,仮想キートップ,入力コード),Y$13,$BK307,Y$14,_xlfn.XLOOKUP($AZ307,仮想キートップ,キー位置),Y$16,_xlfn.XLOOKUP($AZ307,仮想キートップ,キー位置),IF(COUNTA($AT307:$AT$352)&gt;1,Y$17,Y$18)))),"")</f>
        <v>{"description":"[英数] 4","conditions":[{"type":"variable_unless","name":"USC","value":0}],"from":{"key_code":"4","modifiers":{"optional":["shift","caps_lock"]}},"to":[{"key_code":"4"},{"set_variable":{"name":"KC_4","value":1}},{"set_variable":{"name":"USC","value":2}},{"set_variable":{"name":"LKS","value":1}}],"to_after_key_up":[{"set_variable":{"name":"KC_4","value":0}},{"set_variable":{"name":"USC","value":0}}],"type":"basic"},{"from":{"key_code":"4","modifiers":{"optional":["shift","caps_lock"]}},"to":[{"key_code":"4"},{"set_variable":{"name":"KC_4","value":1}},{"set_variable":{"name":"USC","value":1}},{"set_variable":{"name":"LKS","value":1}}],"to_after_key_up":[{"set_variable":{"name":"KC_4","value":0}},{"set_variable":{"name":"USC","value":0}}],"type":"basic"},</v>
      </c>
      <c r="Z307" s="325"/>
      <c r="AB307" s="28">
        <f t="shared" si="218"/>
        <v>1</v>
      </c>
      <c r="AC307" s="27" t="str">
        <f t="shared" si="219"/>
        <v>@</v>
      </c>
      <c r="AD307" s="27">
        <f t="shared" si="220"/>
        <v>0</v>
      </c>
      <c r="AE307" s="27">
        <f t="shared" si="221"/>
        <v>0</v>
      </c>
      <c r="AF307" s="34">
        <f t="shared" si="222"/>
        <v>8</v>
      </c>
      <c r="AG307" s="203">
        <f t="shared" si="206"/>
        <v>0</v>
      </c>
      <c r="AH307" s="90"/>
      <c r="AI307" s="466" t="str">
        <f t="shared" si="207"/>
        <v/>
      </c>
      <c r="AJ307" s="57" t="str">
        <f t="shared" si="223"/>
        <v/>
      </c>
      <c r="AK307" s="58">
        <f t="shared" si="224"/>
        <v>0</v>
      </c>
      <c r="AL307" s="56" t="str">
        <f t="shared" si="210"/>
        <v/>
      </c>
      <c r="AM307" s="57" t="str">
        <f t="shared" si="225"/>
        <v/>
      </c>
      <c r="AN307" s="55">
        <f t="shared" si="226"/>
        <v>0</v>
      </c>
      <c r="AO307" s="466" t="str">
        <f t="shared" si="213"/>
        <v/>
      </c>
      <c r="AP307" s="57" t="str">
        <f t="shared" si="227"/>
        <v/>
      </c>
      <c r="AQ307" s="58">
        <f t="shared" si="228"/>
        <v>0</v>
      </c>
      <c r="AR307" s="90"/>
      <c r="AS307" s="242">
        <v>4</v>
      </c>
      <c r="AT307" s="395" t="s">
        <v>296</v>
      </c>
      <c r="AU307" s="393"/>
      <c r="AV307" s="393"/>
      <c r="AW307" s="243"/>
      <c r="AX307" s="244"/>
      <c r="AY307" s="173"/>
      <c r="AZ307" s="173" t="s">
        <v>7</v>
      </c>
      <c r="BA307" s="173"/>
      <c r="BB307" s="245"/>
      <c r="BC307" s="307"/>
      <c r="BD307" s="308"/>
      <c r="BE307" s="309"/>
      <c r="BF307" s="310"/>
      <c r="BG307" s="311"/>
      <c r="BH307" s="312"/>
      <c r="BI307" s="311" t="str">
        <f t="shared" si="217"/>
        <v>{"key_code":"4"}</v>
      </c>
      <c r="BJ307" s="364"/>
      <c r="BK307" s="365"/>
    </row>
    <row r="308" spans="1:63" ht="21">
      <c r="A308" s="322"/>
      <c r="B308" s="323"/>
      <c r="C308" s="323"/>
      <c r="D308" s="323"/>
      <c r="E308" s="323"/>
      <c r="F308" s="323"/>
      <c r="G308" s="323"/>
      <c r="H308" s="323"/>
      <c r="I308" s="323"/>
      <c r="J308" s="323"/>
      <c r="K308" s="323"/>
      <c r="L308" s="323"/>
      <c r="M308" s="323"/>
      <c r="N308" s="323"/>
      <c r="O308" s="323"/>
      <c r="P308" s="323"/>
      <c r="Q308" s="323"/>
      <c r="R308" s="323"/>
      <c r="S308" s="323"/>
      <c r="T308" s="323"/>
      <c r="U308" s="323"/>
      <c r="V308" s="233" t="str">
        <f t="shared" si="198"/>
        <v/>
      </c>
      <c r="W308" s="101" t="str">
        <f t="shared" si="199"/>
        <v/>
      </c>
      <c r="X308" s="101" t="str">
        <f t="shared" si="200"/>
        <v/>
      </c>
      <c r="Y308" s="108" t="str">
        <f>IF(AND($AT308&lt;&gt;"",$AB308=1),_xlfn.CONCAT(Y$3,PROPER(_xlfn.XLOOKUP($AZ308,入力キー,入力コード)),IF(OR($BK308="",$BK308=$BI308),_xlfn.CONCAT(Y$4,IF($AZ308=_xlfn.XLOOKUP($AZ308,仮想キートップ,入力キー),Y$7,Y$10),_xlfn.XLOOKUP($AZ308,仮想キートップ,入力コード),Y$13,$BI308,Y$14,_xlfn.XLOOKUP($AZ308,仮想キートップ,キー位置),Y$15,_xlfn.XLOOKUP($AZ308,仮想キートップ,キー位置),Y$17,IF($AZ308=_xlfn.XLOOKUP($AZ308,仮想キートップ,入力キー),Y$12,Y$11),_xlfn.XLOOKUP($AZ308,仮想キートップ,入力コード),Y$13,$BI308,Y$14,_xlfn.XLOOKUP($AZ308,仮想キートップ,キー位置),Y$16,_xlfn.XLOOKUP($AZ308,仮想キートップ,キー位置),IF(COUNTA($AT308:$AT$352)&gt;1,Y$17,Y$18)),_xlfn.CONCAT(Y$4,Y$6,IF($AZ308=_xlfn.XLOOKUP($AZ308,仮想キートップ,入力キー),Y$7,Y$10),_xlfn.XLOOKUP($AZ308,仮想キートップ,入力コード),Y$13,$BI308,Y$14,_xlfn.XLOOKUP($AZ308,仮想キートップ,キー位置),Y$15,_xlfn.XLOOKUP($AZ308,仮想キートップ,キー位置),Y$17,IF($AZ308=_xlfn.XLOOKUP($AZ308,仮想キートップ,入力キー),Y$8,Y$9),_xlfn.XLOOKUP($AZ308,仮想キートップ,入力コード),Y$13,$BI308,Y$14,_xlfn.XLOOKUP($AZ308,仮想キートップ,キー位置),Y$16,_xlfn.XLOOKUP($AZ308,仮想キートップ,キー位置),Y$17,Y$5,IF($AZ308=_xlfn.XLOOKUP($AZ308,仮想キートップ,入力キー),Y$7,Y$10),_xlfn.XLOOKUP($AZ308,仮想キートップ,入力コード),Y$13,$BK308,Y$14,_xlfn.XLOOKUP($AZ308,仮想キートップ,キー位置),Y$15,_xlfn.XLOOKUP($AZ308,仮想キートップ,キー位置),Y$17,IF($AZ308=_xlfn.XLOOKUP($AZ308,仮想キートップ,入力キー),Y$12,Y$11),_xlfn.XLOOKUP($AZ308,仮想キートップ,入力コード),Y$13,$BK308,Y$14,_xlfn.XLOOKUP($AZ308,仮想キートップ,キー位置),Y$16,_xlfn.XLOOKUP($AZ308,仮想キートップ,キー位置),IF(COUNTA($AT308:$AT$352)&gt;1,Y$17,Y$18)))),"")</f>
        <v>{"description":"[英数] 5","conditions":[{"type":"variable_unless","name":"USC","value":0}],"from":{"key_code":"5","modifiers":{"optional":["shift","caps_lock"]}},"to":[{"key_code":"5"},{"set_variable":{"name":"KC_5","value":1}},{"set_variable":{"name":"USC","value":2}},{"set_variable":{"name":"LKS","value":1}}],"to_after_key_up":[{"set_variable":{"name":"KC_5","value":0}},{"set_variable":{"name":"USC","value":0}}],"type":"basic"},{"from":{"key_code":"5","modifiers":{"optional":["shift","caps_lock"]}},"to":[{"key_code":"5"},{"set_variable":{"name":"KC_5","value":1}},{"set_variable":{"name":"USC","value":1}},{"set_variable":{"name":"LKS","value":1}}],"to_after_key_up":[{"set_variable":{"name":"KC_5","value":0}},{"set_variable":{"name":"USC","value":0}}],"type":"basic"},</v>
      </c>
      <c r="Z308" s="325"/>
      <c r="AB308" s="28">
        <f t="shared" si="218"/>
        <v>1</v>
      </c>
      <c r="AC308" s="27" t="str">
        <f t="shared" si="219"/>
        <v>@</v>
      </c>
      <c r="AD308" s="27">
        <f t="shared" si="220"/>
        <v>0</v>
      </c>
      <c r="AE308" s="27">
        <f t="shared" si="221"/>
        <v>0</v>
      </c>
      <c r="AF308" s="34">
        <f t="shared" si="222"/>
        <v>16</v>
      </c>
      <c r="AG308" s="203">
        <f t="shared" si="206"/>
        <v>0</v>
      </c>
      <c r="AH308" s="90"/>
      <c r="AI308" s="466" t="str">
        <f t="shared" si="207"/>
        <v/>
      </c>
      <c r="AJ308" s="57" t="str">
        <f t="shared" si="223"/>
        <v/>
      </c>
      <c r="AK308" s="58">
        <f t="shared" si="224"/>
        <v>0</v>
      </c>
      <c r="AL308" s="56" t="str">
        <f t="shared" si="210"/>
        <v/>
      </c>
      <c r="AM308" s="57" t="str">
        <f t="shared" si="225"/>
        <v/>
      </c>
      <c r="AN308" s="55">
        <f t="shared" si="226"/>
        <v>0</v>
      </c>
      <c r="AO308" s="466" t="str">
        <f t="shared" si="213"/>
        <v/>
      </c>
      <c r="AP308" s="57" t="str">
        <f t="shared" si="227"/>
        <v/>
      </c>
      <c r="AQ308" s="58">
        <f t="shared" si="228"/>
        <v>0</v>
      </c>
      <c r="AR308" s="90"/>
      <c r="AS308" s="242">
        <v>5</v>
      </c>
      <c r="AT308" s="395" t="s">
        <v>296</v>
      </c>
      <c r="AU308" s="393"/>
      <c r="AV308" s="393"/>
      <c r="AW308" s="243"/>
      <c r="AX308" s="244"/>
      <c r="AY308" s="173"/>
      <c r="AZ308" s="173" t="s">
        <v>8</v>
      </c>
      <c r="BA308" s="173"/>
      <c r="BB308" s="245"/>
      <c r="BC308" s="307"/>
      <c r="BD308" s="308"/>
      <c r="BE308" s="309"/>
      <c r="BF308" s="310"/>
      <c r="BG308" s="311"/>
      <c r="BH308" s="312"/>
      <c r="BI308" s="311" t="str">
        <f t="shared" si="217"/>
        <v>{"key_code":"5"}</v>
      </c>
      <c r="BJ308" s="364"/>
      <c r="BK308" s="365"/>
    </row>
    <row r="309" spans="1:63" ht="21">
      <c r="A309" s="322"/>
      <c r="B309" s="323"/>
      <c r="C309" s="323"/>
      <c r="D309" s="323"/>
      <c r="E309" s="323"/>
      <c r="F309" s="323"/>
      <c r="G309" s="323"/>
      <c r="H309" s="323"/>
      <c r="I309" s="323"/>
      <c r="J309" s="323"/>
      <c r="K309" s="323"/>
      <c r="L309" s="323"/>
      <c r="M309" s="323"/>
      <c r="N309" s="323"/>
      <c r="O309" s="323"/>
      <c r="P309" s="323"/>
      <c r="Q309" s="323"/>
      <c r="R309" s="323"/>
      <c r="S309" s="323"/>
      <c r="T309" s="323"/>
      <c r="U309" s="323"/>
      <c r="V309" s="233" t="str">
        <f t="shared" si="198"/>
        <v/>
      </c>
      <c r="W309" s="101" t="str">
        <f t="shared" si="199"/>
        <v/>
      </c>
      <c r="X309" s="101" t="str">
        <f t="shared" si="200"/>
        <v/>
      </c>
      <c r="Y309" s="108" t="str">
        <f>IF(AND($AT309&lt;&gt;"",$AB309=1),_xlfn.CONCAT(Y$3,PROPER(_xlfn.XLOOKUP($AZ309,入力キー,入力コード)),IF(OR($BK309="",$BK309=$BI309),_xlfn.CONCAT(Y$4,IF($AZ309=_xlfn.XLOOKUP($AZ309,仮想キートップ,入力キー),Y$7,Y$10),_xlfn.XLOOKUP($AZ309,仮想キートップ,入力コード),Y$13,$BI309,Y$14,_xlfn.XLOOKUP($AZ309,仮想キートップ,キー位置),Y$15,_xlfn.XLOOKUP($AZ309,仮想キートップ,キー位置),Y$17,IF($AZ309=_xlfn.XLOOKUP($AZ309,仮想キートップ,入力キー),Y$12,Y$11),_xlfn.XLOOKUP($AZ309,仮想キートップ,入力コード),Y$13,$BI309,Y$14,_xlfn.XLOOKUP($AZ309,仮想キートップ,キー位置),Y$16,_xlfn.XLOOKUP($AZ309,仮想キートップ,キー位置),IF(COUNTA($AT309:$AT$352)&gt;1,Y$17,Y$18)),_xlfn.CONCAT(Y$4,Y$6,IF($AZ309=_xlfn.XLOOKUP($AZ309,仮想キートップ,入力キー),Y$7,Y$10),_xlfn.XLOOKUP($AZ309,仮想キートップ,入力コード),Y$13,$BI309,Y$14,_xlfn.XLOOKUP($AZ309,仮想キートップ,キー位置),Y$15,_xlfn.XLOOKUP($AZ309,仮想キートップ,キー位置),Y$17,IF($AZ309=_xlfn.XLOOKUP($AZ309,仮想キートップ,入力キー),Y$8,Y$9),_xlfn.XLOOKUP($AZ309,仮想キートップ,入力コード),Y$13,$BI309,Y$14,_xlfn.XLOOKUP($AZ309,仮想キートップ,キー位置),Y$16,_xlfn.XLOOKUP($AZ309,仮想キートップ,キー位置),Y$17,Y$5,IF($AZ309=_xlfn.XLOOKUP($AZ309,仮想キートップ,入力キー),Y$7,Y$10),_xlfn.XLOOKUP($AZ309,仮想キートップ,入力コード),Y$13,$BK309,Y$14,_xlfn.XLOOKUP($AZ309,仮想キートップ,キー位置),Y$15,_xlfn.XLOOKUP($AZ309,仮想キートップ,キー位置),Y$17,IF($AZ309=_xlfn.XLOOKUP($AZ309,仮想キートップ,入力キー),Y$12,Y$11),_xlfn.XLOOKUP($AZ309,仮想キートップ,入力コード),Y$13,$BK309,Y$14,_xlfn.XLOOKUP($AZ309,仮想キートップ,キー位置),Y$16,_xlfn.XLOOKUP($AZ309,仮想キートップ,キー位置),IF(COUNTA($AT309:$AT$352)&gt;1,Y$17,Y$18)))),"")</f>
        <v>{"description":"[英数] 6","conditions":[{"type":"variable_unless","name":"USC","value":0}],"from":{"key_code":"6","modifiers":{"optional":["shift","caps_lock"]}},"to":[{"key_code":"6"},{"set_variable":{"name":"KC_6","value":1}},{"set_variable":{"name":"USC","value":2}},{"set_variable":{"name":"LKS","value":1}}],"to_after_key_up":[{"set_variable":{"name":"KC_6","value":0}},{"set_variable":{"name":"USC","value":0}}],"type":"basic"},{"from":{"key_code":"6","modifiers":{"optional":["shift","caps_lock"]}},"to":[{"key_code":"6"},{"set_variable":{"name":"KC_6","value":1}},{"set_variable":{"name":"USC","value":1}},{"set_variable":{"name":"LKS","value":1}}],"to_after_key_up":[{"set_variable":{"name":"KC_6","value":0}},{"set_variable":{"name":"USC","value":0}}],"type":"basic"},</v>
      </c>
      <c r="Z309" s="325"/>
      <c r="AB309" s="28">
        <f t="shared" si="218"/>
        <v>1</v>
      </c>
      <c r="AC309" s="27" t="str">
        <f t="shared" si="219"/>
        <v>@</v>
      </c>
      <c r="AD309" s="27">
        <f t="shared" si="220"/>
        <v>0</v>
      </c>
      <c r="AE309" s="27">
        <f t="shared" si="221"/>
        <v>0</v>
      </c>
      <c r="AF309" s="34">
        <f t="shared" si="222"/>
        <v>32</v>
      </c>
      <c r="AG309" s="203">
        <f t="shared" si="206"/>
        <v>0</v>
      </c>
      <c r="AH309" s="90"/>
      <c r="AI309" s="466" t="str">
        <f t="shared" si="207"/>
        <v/>
      </c>
      <c r="AJ309" s="57" t="str">
        <f t="shared" si="223"/>
        <v/>
      </c>
      <c r="AK309" s="58">
        <f t="shared" si="224"/>
        <v>0</v>
      </c>
      <c r="AL309" s="56" t="str">
        <f t="shared" si="210"/>
        <v/>
      </c>
      <c r="AM309" s="57" t="str">
        <f t="shared" si="225"/>
        <v/>
      </c>
      <c r="AN309" s="55">
        <f t="shared" si="226"/>
        <v>0</v>
      </c>
      <c r="AO309" s="466" t="str">
        <f t="shared" si="213"/>
        <v/>
      </c>
      <c r="AP309" s="57" t="str">
        <f t="shared" si="227"/>
        <v/>
      </c>
      <c r="AQ309" s="58">
        <f t="shared" si="228"/>
        <v>0</v>
      </c>
      <c r="AR309" s="90"/>
      <c r="AS309" s="242">
        <v>6</v>
      </c>
      <c r="AT309" s="395" t="s">
        <v>296</v>
      </c>
      <c r="AU309" s="393"/>
      <c r="AV309" s="393"/>
      <c r="AW309" s="243"/>
      <c r="AX309" s="244"/>
      <c r="AY309" s="173"/>
      <c r="AZ309" s="173" t="s">
        <v>9</v>
      </c>
      <c r="BA309" s="173"/>
      <c r="BB309" s="245"/>
      <c r="BC309" s="307"/>
      <c r="BD309" s="308"/>
      <c r="BE309" s="309"/>
      <c r="BF309" s="310"/>
      <c r="BG309" s="311"/>
      <c r="BH309" s="312"/>
      <c r="BI309" s="311" t="str">
        <f t="shared" si="217"/>
        <v>{"key_code":"6"}</v>
      </c>
      <c r="BJ309" s="364"/>
      <c r="BK309" s="365"/>
    </row>
    <row r="310" spans="1:63" ht="21">
      <c r="A310" s="322"/>
      <c r="B310" s="323"/>
      <c r="C310" s="323"/>
      <c r="D310" s="323"/>
      <c r="E310" s="323"/>
      <c r="F310" s="323"/>
      <c r="G310" s="323"/>
      <c r="H310" s="323"/>
      <c r="I310" s="323"/>
      <c r="J310" s="323"/>
      <c r="K310" s="323"/>
      <c r="L310" s="323"/>
      <c r="M310" s="323"/>
      <c r="N310" s="323"/>
      <c r="O310" s="323"/>
      <c r="P310" s="323"/>
      <c r="Q310" s="323"/>
      <c r="R310" s="323"/>
      <c r="S310" s="323"/>
      <c r="T310" s="323"/>
      <c r="U310" s="323"/>
      <c r="V310" s="233" t="str">
        <f t="shared" si="198"/>
        <v/>
      </c>
      <c r="W310" s="101" t="str">
        <f t="shared" si="199"/>
        <v/>
      </c>
      <c r="X310" s="101" t="str">
        <f t="shared" si="200"/>
        <v/>
      </c>
      <c r="Y310" s="108" t="str">
        <f>IF(AND($AT310&lt;&gt;"",$AB310=1),_xlfn.CONCAT(Y$3,PROPER(_xlfn.XLOOKUP($AZ310,入力キー,入力コード)),IF(OR($BK310="",$BK310=$BI310),_xlfn.CONCAT(Y$4,IF($AZ310=_xlfn.XLOOKUP($AZ310,仮想キートップ,入力キー),Y$7,Y$10),_xlfn.XLOOKUP($AZ310,仮想キートップ,入力コード),Y$13,$BI310,Y$14,_xlfn.XLOOKUP($AZ310,仮想キートップ,キー位置),Y$15,_xlfn.XLOOKUP($AZ310,仮想キートップ,キー位置),Y$17,IF($AZ310=_xlfn.XLOOKUP($AZ310,仮想キートップ,入力キー),Y$12,Y$11),_xlfn.XLOOKUP($AZ310,仮想キートップ,入力コード),Y$13,$BI310,Y$14,_xlfn.XLOOKUP($AZ310,仮想キートップ,キー位置),Y$16,_xlfn.XLOOKUP($AZ310,仮想キートップ,キー位置),IF(COUNTA($AT310:$AT$352)&gt;1,Y$17,Y$18)),_xlfn.CONCAT(Y$4,Y$6,IF($AZ310=_xlfn.XLOOKUP($AZ310,仮想キートップ,入力キー),Y$7,Y$10),_xlfn.XLOOKUP($AZ310,仮想キートップ,入力コード),Y$13,$BI310,Y$14,_xlfn.XLOOKUP($AZ310,仮想キートップ,キー位置),Y$15,_xlfn.XLOOKUP($AZ310,仮想キートップ,キー位置),Y$17,IF($AZ310=_xlfn.XLOOKUP($AZ310,仮想キートップ,入力キー),Y$8,Y$9),_xlfn.XLOOKUP($AZ310,仮想キートップ,入力コード),Y$13,$BI310,Y$14,_xlfn.XLOOKUP($AZ310,仮想キートップ,キー位置),Y$16,_xlfn.XLOOKUP($AZ310,仮想キートップ,キー位置),Y$17,Y$5,IF($AZ310=_xlfn.XLOOKUP($AZ310,仮想キートップ,入力キー),Y$7,Y$10),_xlfn.XLOOKUP($AZ310,仮想キートップ,入力コード),Y$13,$BK310,Y$14,_xlfn.XLOOKUP($AZ310,仮想キートップ,キー位置),Y$15,_xlfn.XLOOKUP($AZ310,仮想キートップ,キー位置),Y$17,IF($AZ310=_xlfn.XLOOKUP($AZ310,仮想キートップ,入力キー),Y$12,Y$11),_xlfn.XLOOKUP($AZ310,仮想キートップ,入力コード),Y$13,$BK310,Y$14,_xlfn.XLOOKUP($AZ310,仮想キートップ,キー位置),Y$16,_xlfn.XLOOKUP($AZ310,仮想キートップ,キー位置),IF(COUNTA($AT310:$AT$352)&gt;1,Y$17,Y$18)))),"")</f>
        <v>{"description":"[英数] 7","conditions":[{"type":"variable_unless","name":"USC","value":0}],"from":{"key_code":"7","modifiers":{"optional":["shift","caps_lock"]}},"to":[{"key_code":"7"},{"set_variable":{"name":"KC_7","value":1}},{"set_variable":{"name":"USC","value":2}},{"set_variable":{"name":"LKS","value":1}}],"to_after_key_up":[{"set_variable":{"name":"KC_7","value":0}},{"set_variable":{"name":"USC","value":0}}],"type":"basic"},{"from":{"key_code":"7","modifiers":{"optional":["shift","caps_lock"]}},"to":[{"key_code":"7"},{"set_variable":{"name":"KC_7","value":1}},{"set_variable":{"name":"USC","value":1}},{"set_variable":{"name":"LKS","value":1}}],"to_after_key_up":[{"set_variable":{"name":"KC_7","value":0}},{"set_variable":{"name":"USC","value":0}}],"type":"basic"},</v>
      </c>
      <c r="Z310" s="325"/>
      <c r="AB310" s="28">
        <f t="shared" si="218"/>
        <v>1</v>
      </c>
      <c r="AC310" s="27" t="str">
        <f t="shared" si="219"/>
        <v>@</v>
      </c>
      <c r="AD310" s="27">
        <f t="shared" si="220"/>
        <v>0</v>
      </c>
      <c r="AE310" s="27">
        <f t="shared" si="221"/>
        <v>0</v>
      </c>
      <c r="AF310" s="34">
        <f t="shared" si="222"/>
        <v>64</v>
      </c>
      <c r="AG310" s="203">
        <f t="shared" si="206"/>
        <v>0</v>
      </c>
      <c r="AH310" s="90"/>
      <c r="AI310" s="466" t="str">
        <f t="shared" si="207"/>
        <v/>
      </c>
      <c r="AJ310" s="57" t="str">
        <f t="shared" si="223"/>
        <v/>
      </c>
      <c r="AK310" s="58">
        <f t="shared" si="224"/>
        <v>0</v>
      </c>
      <c r="AL310" s="56" t="str">
        <f t="shared" si="210"/>
        <v/>
      </c>
      <c r="AM310" s="57" t="str">
        <f t="shared" si="225"/>
        <v/>
      </c>
      <c r="AN310" s="55">
        <f t="shared" si="226"/>
        <v>0</v>
      </c>
      <c r="AO310" s="466" t="str">
        <f t="shared" si="213"/>
        <v/>
      </c>
      <c r="AP310" s="57" t="str">
        <f t="shared" si="227"/>
        <v/>
      </c>
      <c r="AQ310" s="58">
        <f t="shared" si="228"/>
        <v>0</v>
      </c>
      <c r="AR310" s="90"/>
      <c r="AS310" s="242">
        <v>7</v>
      </c>
      <c r="AT310" s="395" t="s">
        <v>296</v>
      </c>
      <c r="AU310" s="393"/>
      <c r="AV310" s="393"/>
      <c r="AW310" s="243"/>
      <c r="AX310" s="244"/>
      <c r="AY310" s="173"/>
      <c r="AZ310" s="173" t="s">
        <v>10</v>
      </c>
      <c r="BA310" s="173"/>
      <c r="BB310" s="245"/>
      <c r="BC310" s="307"/>
      <c r="BD310" s="308"/>
      <c r="BE310" s="309"/>
      <c r="BF310" s="310"/>
      <c r="BG310" s="311"/>
      <c r="BH310" s="312"/>
      <c r="BI310" s="311" t="str">
        <f t="shared" si="217"/>
        <v>{"key_code":"7"}</v>
      </c>
      <c r="BJ310" s="364"/>
      <c r="BK310" s="365"/>
    </row>
    <row r="311" spans="1:63" ht="21">
      <c r="A311" s="322"/>
      <c r="B311" s="323"/>
      <c r="C311" s="323"/>
      <c r="D311" s="323"/>
      <c r="E311" s="323"/>
      <c r="F311" s="323"/>
      <c r="G311" s="323"/>
      <c r="H311" s="323"/>
      <c r="I311" s="323"/>
      <c r="J311" s="323"/>
      <c r="K311" s="323"/>
      <c r="L311" s="323"/>
      <c r="M311" s="323"/>
      <c r="N311" s="323"/>
      <c r="O311" s="323"/>
      <c r="P311" s="323"/>
      <c r="Q311" s="323"/>
      <c r="R311" s="323"/>
      <c r="S311" s="323"/>
      <c r="T311" s="323"/>
      <c r="U311" s="323"/>
      <c r="V311" s="233" t="str">
        <f t="shared" si="198"/>
        <v/>
      </c>
      <c r="W311" s="101" t="str">
        <f t="shared" si="199"/>
        <v/>
      </c>
      <c r="X311" s="101" t="str">
        <f t="shared" si="200"/>
        <v/>
      </c>
      <c r="Y311" s="108" t="str">
        <f>IF(AND($AT311&lt;&gt;"",$AB311=1),_xlfn.CONCAT(Y$3,PROPER(_xlfn.XLOOKUP($AZ311,入力キー,入力コード)),IF(OR($BK311="",$BK311=$BI311),_xlfn.CONCAT(Y$4,IF($AZ311=_xlfn.XLOOKUP($AZ311,仮想キートップ,入力キー),Y$7,Y$10),_xlfn.XLOOKUP($AZ311,仮想キートップ,入力コード),Y$13,$BI311,Y$14,_xlfn.XLOOKUP($AZ311,仮想キートップ,キー位置),Y$15,_xlfn.XLOOKUP($AZ311,仮想キートップ,キー位置),Y$17,IF($AZ311=_xlfn.XLOOKUP($AZ311,仮想キートップ,入力キー),Y$12,Y$11),_xlfn.XLOOKUP($AZ311,仮想キートップ,入力コード),Y$13,$BI311,Y$14,_xlfn.XLOOKUP($AZ311,仮想キートップ,キー位置),Y$16,_xlfn.XLOOKUP($AZ311,仮想キートップ,キー位置),IF(COUNTA($AT311:$AT$352)&gt;1,Y$17,Y$18)),_xlfn.CONCAT(Y$4,Y$6,IF($AZ311=_xlfn.XLOOKUP($AZ311,仮想キートップ,入力キー),Y$7,Y$10),_xlfn.XLOOKUP($AZ311,仮想キートップ,入力コード),Y$13,$BI311,Y$14,_xlfn.XLOOKUP($AZ311,仮想キートップ,キー位置),Y$15,_xlfn.XLOOKUP($AZ311,仮想キートップ,キー位置),Y$17,IF($AZ311=_xlfn.XLOOKUP($AZ311,仮想キートップ,入力キー),Y$8,Y$9),_xlfn.XLOOKUP($AZ311,仮想キートップ,入力コード),Y$13,$BI311,Y$14,_xlfn.XLOOKUP($AZ311,仮想キートップ,キー位置),Y$16,_xlfn.XLOOKUP($AZ311,仮想キートップ,キー位置),Y$17,Y$5,IF($AZ311=_xlfn.XLOOKUP($AZ311,仮想キートップ,入力キー),Y$7,Y$10),_xlfn.XLOOKUP($AZ311,仮想キートップ,入力コード),Y$13,$BK311,Y$14,_xlfn.XLOOKUP($AZ311,仮想キートップ,キー位置),Y$15,_xlfn.XLOOKUP($AZ311,仮想キートップ,キー位置),Y$17,IF($AZ311=_xlfn.XLOOKUP($AZ311,仮想キートップ,入力キー),Y$12,Y$11),_xlfn.XLOOKUP($AZ311,仮想キートップ,入力コード),Y$13,$BK311,Y$14,_xlfn.XLOOKUP($AZ311,仮想キートップ,キー位置),Y$16,_xlfn.XLOOKUP($AZ311,仮想キートップ,キー位置),IF(COUNTA($AT311:$AT$352)&gt;1,Y$17,Y$18)))),"")</f>
        <v>{"description":"[英数] 8","conditions":[{"type":"variable_unless","name":"USC","value":0}],"from":{"key_code":"8","modifiers":{"optional":["shift","caps_lock"]}},"to":[{"key_code":"8"},{"set_variable":{"name":"KC_8","value":1}},{"set_variable":{"name":"USC","value":2}},{"set_variable":{"name":"LKS","value":1}}],"to_after_key_up":[{"set_variable":{"name":"KC_8","value":0}},{"set_variable":{"name":"USC","value":0}}],"type":"basic"},{"from":{"key_code":"8","modifiers":{"optional":["shift","caps_lock"]}},"to":[{"key_code":"8"},{"set_variable":{"name":"KC_8","value":1}},{"set_variable":{"name":"USC","value":1}},{"set_variable":{"name":"LKS","value":1}}],"to_after_key_up":[{"set_variable":{"name":"KC_8","value":0}},{"set_variable":{"name":"USC","value":0}}],"type":"basic"},</v>
      </c>
      <c r="Z311" s="325"/>
      <c r="AB311" s="28">
        <f t="shared" si="218"/>
        <v>1</v>
      </c>
      <c r="AC311" s="27" t="str">
        <f t="shared" si="219"/>
        <v>@</v>
      </c>
      <c r="AD311" s="27">
        <f t="shared" si="220"/>
        <v>0</v>
      </c>
      <c r="AE311" s="27">
        <f t="shared" si="221"/>
        <v>0</v>
      </c>
      <c r="AF311" s="34">
        <f t="shared" si="222"/>
        <v>128</v>
      </c>
      <c r="AG311" s="203">
        <f t="shared" si="206"/>
        <v>0</v>
      </c>
      <c r="AH311" s="90"/>
      <c r="AI311" s="466" t="str">
        <f t="shared" si="207"/>
        <v/>
      </c>
      <c r="AJ311" s="57" t="str">
        <f t="shared" si="223"/>
        <v/>
      </c>
      <c r="AK311" s="58">
        <f t="shared" si="224"/>
        <v>0</v>
      </c>
      <c r="AL311" s="56" t="str">
        <f t="shared" si="210"/>
        <v/>
      </c>
      <c r="AM311" s="57" t="str">
        <f t="shared" si="225"/>
        <v/>
      </c>
      <c r="AN311" s="55">
        <f t="shared" si="226"/>
        <v>0</v>
      </c>
      <c r="AO311" s="466" t="str">
        <f t="shared" si="213"/>
        <v/>
      </c>
      <c r="AP311" s="57" t="str">
        <f t="shared" si="227"/>
        <v/>
      </c>
      <c r="AQ311" s="58">
        <f t="shared" si="228"/>
        <v>0</v>
      </c>
      <c r="AR311" s="90"/>
      <c r="AS311" s="242">
        <v>8</v>
      </c>
      <c r="AT311" s="395" t="s">
        <v>296</v>
      </c>
      <c r="AU311" s="393"/>
      <c r="AV311" s="393"/>
      <c r="AW311" s="243"/>
      <c r="AX311" s="244"/>
      <c r="AY311" s="173"/>
      <c r="AZ311" s="173" t="s">
        <v>11</v>
      </c>
      <c r="BA311" s="173"/>
      <c r="BB311" s="245"/>
      <c r="BC311" s="307"/>
      <c r="BD311" s="308"/>
      <c r="BE311" s="309"/>
      <c r="BF311" s="310"/>
      <c r="BG311" s="311"/>
      <c r="BH311" s="312"/>
      <c r="BI311" s="311" t="str">
        <f t="shared" si="217"/>
        <v>{"key_code":"8"}</v>
      </c>
      <c r="BJ311" s="364"/>
      <c r="BK311" s="365"/>
    </row>
    <row r="312" spans="1:63" ht="21">
      <c r="A312" s="322"/>
      <c r="B312" s="323"/>
      <c r="C312" s="323"/>
      <c r="D312" s="323"/>
      <c r="E312" s="323"/>
      <c r="F312" s="323"/>
      <c r="G312" s="323"/>
      <c r="H312" s="323"/>
      <c r="I312" s="323"/>
      <c r="J312" s="323"/>
      <c r="K312" s="323"/>
      <c r="L312" s="323"/>
      <c r="M312" s="323"/>
      <c r="N312" s="323"/>
      <c r="O312" s="323"/>
      <c r="P312" s="323"/>
      <c r="Q312" s="323"/>
      <c r="R312" s="323"/>
      <c r="S312" s="323"/>
      <c r="T312" s="323"/>
      <c r="U312" s="323"/>
      <c r="V312" s="233" t="str">
        <f t="shared" si="198"/>
        <v/>
      </c>
      <c r="W312" s="101" t="str">
        <f t="shared" si="199"/>
        <v/>
      </c>
      <c r="X312" s="101" t="str">
        <f t="shared" si="200"/>
        <v/>
      </c>
      <c r="Y312" s="108" t="str">
        <f>IF(AND($AT312&lt;&gt;"",$AB312=1),_xlfn.CONCAT(Y$3,PROPER(_xlfn.XLOOKUP($AZ312,入力キー,入力コード)),IF(OR($BK312="",$BK312=$BI312),_xlfn.CONCAT(Y$4,IF($AZ312=_xlfn.XLOOKUP($AZ312,仮想キートップ,入力キー),Y$7,Y$10),_xlfn.XLOOKUP($AZ312,仮想キートップ,入力コード),Y$13,$BI312,Y$14,_xlfn.XLOOKUP($AZ312,仮想キートップ,キー位置),Y$15,_xlfn.XLOOKUP($AZ312,仮想キートップ,キー位置),Y$17,IF($AZ312=_xlfn.XLOOKUP($AZ312,仮想キートップ,入力キー),Y$12,Y$11),_xlfn.XLOOKUP($AZ312,仮想キートップ,入力コード),Y$13,$BI312,Y$14,_xlfn.XLOOKUP($AZ312,仮想キートップ,キー位置),Y$16,_xlfn.XLOOKUP($AZ312,仮想キートップ,キー位置),IF(COUNTA($AT312:$AT$352)&gt;1,Y$17,Y$18)),_xlfn.CONCAT(Y$4,Y$6,IF($AZ312=_xlfn.XLOOKUP($AZ312,仮想キートップ,入力キー),Y$7,Y$10),_xlfn.XLOOKUP($AZ312,仮想キートップ,入力コード),Y$13,$BI312,Y$14,_xlfn.XLOOKUP($AZ312,仮想キートップ,キー位置),Y$15,_xlfn.XLOOKUP($AZ312,仮想キートップ,キー位置),Y$17,IF($AZ312=_xlfn.XLOOKUP($AZ312,仮想キートップ,入力キー),Y$8,Y$9),_xlfn.XLOOKUP($AZ312,仮想キートップ,入力コード),Y$13,$BI312,Y$14,_xlfn.XLOOKUP($AZ312,仮想キートップ,キー位置),Y$16,_xlfn.XLOOKUP($AZ312,仮想キートップ,キー位置),Y$17,Y$5,IF($AZ312=_xlfn.XLOOKUP($AZ312,仮想キートップ,入力キー),Y$7,Y$10),_xlfn.XLOOKUP($AZ312,仮想キートップ,入力コード),Y$13,$BK312,Y$14,_xlfn.XLOOKUP($AZ312,仮想キートップ,キー位置),Y$15,_xlfn.XLOOKUP($AZ312,仮想キートップ,キー位置),Y$17,IF($AZ312=_xlfn.XLOOKUP($AZ312,仮想キートップ,入力キー),Y$12,Y$11),_xlfn.XLOOKUP($AZ312,仮想キートップ,入力コード),Y$13,$BK312,Y$14,_xlfn.XLOOKUP($AZ312,仮想キートップ,キー位置),Y$16,_xlfn.XLOOKUP($AZ312,仮想キートップ,キー位置),IF(COUNTA($AT312:$AT$352)&gt;1,Y$17,Y$18)))),"")</f>
        <v>{"description":"[英数] 9","conditions":[{"type":"variable_unless","name":"USC","value":0}],"from":{"key_code":"9","modifiers":{"optional":["shift","caps_lock"]}},"to":[{"key_code":"9"},{"set_variable":{"name":"KC_9","value":1}},{"set_variable":{"name":"USC","value":2}},{"set_variable":{"name":"LKS","value":1}}],"to_after_key_up":[{"set_variable":{"name":"KC_9","value":0}},{"set_variable":{"name":"USC","value":0}}],"type":"basic"},{"from":{"key_code":"9","modifiers":{"optional":["shift","caps_lock"]}},"to":[{"key_code":"9"},{"set_variable":{"name":"KC_9","value":1}},{"set_variable":{"name":"USC","value":1}},{"set_variable":{"name":"LKS","value":1}}],"to_after_key_up":[{"set_variable":{"name":"KC_9","value":0}},{"set_variable":{"name":"USC","value":0}}],"type":"basic"},</v>
      </c>
      <c r="Z312" s="325"/>
      <c r="AB312" s="28">
        <f t="shared" si="218"/>
        <v>1</v>
      </c>
      <c r="AC312" s="27" t="str">
        <f t="shared" si="219"/>
        <v>@</v>
      </c>
      <c r="AD312" s="27">
        <f t="shared" si="220"/>
        <v>0</v>
      </c>
      <c r="AE312" s="27">
        <f t="shared" si="221"/>
        <v>0</v>
      </c>
      <c r="AF312" s="34">
        <f t="shared" si="222"/>
        <v>256</v>
      </c>
      <c r="AG312" s="203">
        <f t="shared" si="206"/>
        <v>0</v>
      </c>
      <c r="AH312" s="90"/>
      <c r="AI312" s="466" t="str">
        <f t="shared" si="207"/>
        <v/>
      </c>
      <c r="AJ312" s="57" t="str">
        <f t="shared" si="223"/>
        <v/>
      </c>
      <c r="AK312" s="58">
        <f t="shared" si="224"/>
        <v>0</v>
      </c>
      <c r="AL312" s="56" t="str">
        <f t="shared" si="210"/>
        <v/>
      </c>
      <c r="AM312" s="57" t="str">
        <f t="shared" si="225"/>
        <v/>
      </c>
      <c r="AN312" s="55">
        <f t="shared" si="226"/>
        <v>0</v>
      </c>
      <c r="AO312" s="466" t="str">
        <f t="shared" si="213"/>
        <v/>
      </c>
      <c r="AP312" s="57" t="str">
        <f t="shared" si="227"/>
        <v/>
      </c>
      <c r="AQ312" s="58">
        <f t="shared" si="228"/>
        <v>0</v>
      </c>
      <c r="AR312" s="90"/>
      <c r="AS312" s="242">
        <v>9</v>
      </c>
      <c r="AT312" s="395" t="s">
        <v>296</v>
      </c>
      <c r="AU312" s="393"/>
      <c r="AV312" s="393"/>
      <c r="AW312" s="243"/>
      <c r="AX312" s="244"/>
      <c r="AY312" s="173"/>
      <c r="AZ312" s="173" t="s">
        <v>12</v>
      </c>
      <c r="BA312" s="173"/>
      <c r="BB312" s="245"/>
      <c r="BC312" s="307"/>
      <c r="BD312" s="308"/>
      <c r="BE312" s="309"/>
      <c r="BF312" s="310"/>
      <c r="BG312" s="311"/>
      <c r="BH312" s="312"/>
      <c r="BI312" s="311" t="str">
        <f t="shared" si="217"/>
        <v>{"key_code":"9"}</v>
      </c>
      <c r="BJ312" s="364"/>
      <c r="BK312" s="365"/>
    </row>
    <row r="313" spans="1:63" ht="21">
      <c r="A313" s="322"/>
      <c r="B313" s="323"/>
      <c r="C313" s="323"/>
      <c r="D313" s="323"/>
      <c r="E313" s="323"/>
      <c r="F313" s="323"/>
      <c r="G313" s="323"/>
      <c r="H313" s="323"/>
      <c r="I313" s="323"/>
      <c r="J313" s="323"/>
      <c r="K313" s="323"/>
      <c r="L313" s="323"/>
      <c r="M313" s="323"/>
      <c r="N313" s="323"/>
      <c r="O313" s="323"/>
      <c r="P313" s="323"/>
      <c r="Q313" s="323"/>
      <c r="R313" s="323"/>
      <c r="S313" s="323"/>
      <c r="T313" s="323"/>
      <c r="U313" s="323"/>
      <c r="V313" s="233" t="str">
        <f t="shared" si="198"/>
        <v/>
      </c>
      <c r="W313" s="101" t="str">
        <f t="shared" si="199"/>
        <v/>
      </c>
      <c r="X313" s="101" t="str">
        <f t="shared" si="200"/>
        <v/>
      </c>
      <c r="Y313" s="108" t="str">
        <f>IF(AND($AT313&lt;&gt;"",$AB313=1),_xlfn.CONCAT(Y$3,PROPER(_xlfn.XLOOKUP($AZ313,入力キー,入力コード)),IF(OR($BK313="",$BK313=$BI313),_xlfn.CONCAT(Y$4,IF($AZ313=_xlfn.XLOOKUP($AZ313,仮想キートップ,入力キー),Y$7,Y$10),_xlfn.XLOOKUP($AZ313,仮想キートップ,入力コード),Y$13,$BI313,Y$14,_xlfn.XLOOKUP($AZ313,仮想キートップ,キー位置),Y$15,_xlfn.XLOOKUP($AZ313,仮想キートップ,キー位置),Y$17,IF($AZ313=_xlfn.XLOOKUP($AZ313,仮想キートップ,入力キー),Y$12,Y$11),_xlfn.XLOOKUP($AZ313,仮想キートップ,入力コード),Y$13,$BI313,Y$14,_xlfn.XLOOKUP($AZ313,仮想キートップ,キー位置),Y$16,_xlfn.XLOOKUP($AZ313,仮想キートップ,キー位置),IF(COUNTA($AT313:$AT$352)&gt;1,Y$17,Y$18)),_xlfn.CONCAT(Y$4,Y$6,IF($AZ313=_xlfn.XLOOKUP($AZ313,仮想キートップ,入力キー),Y$7,Y$10),_xlfn.XLOOKUP($AZ313,仮想キートップ,入力コード),Y$13,$BI313,Y$14,_xlfn.XLOOKUP($AZ313,仮想キートップ,キー位置),Y$15,_xlfn.XLOOKUP($AZ313,仮想キートップ,キー位置),Y$17,IF($AZ313=_xlfn.XLOOKUP($AZ313,仮想キートップ,入力キー),Y$8,Y$9),_xlfn.XLOOKUP($AZ313,仮想キートップ,入力コード),Y$13,$BI313,Y$14,_xlfn.XLOOKUP($AZ313,仮想キートップ,キー位置),Y$16,_xlfn.XLOOKUP($AZ313,仮想キートップ,キー位置),Y$17,Y$5,IF($AZ313=_xlfn.XLOOKUP($AZ313,仮想キートップ,入力キー),Y$7,Y$10),_xlfn.XLOOKUP($AZ313,仮想キートップ,入力コード),Y$13,$BK313,Y$14,_xlfn.XLOOKUP($AZ313,仮想キートップ,キー位置),Y$15,_xlfn.XLOOKUP($AZ313,仮想キートップ,キー位置),Y$17,IF($AZ313=_xlfn.XLOOKUP($AZ313,仮想キートップ,入力キー),Y$12,Y$11),_xlfn.XLOOKUP($AZ313,仮想キートップ,入力コード),Y$13,$BK313,Y$14,_xlfn.XLOOKUP($AZ313,仮想キートップ,キー位置),Y$16,_xlfn.XLOOKUP($AZ313,仮想キートップ,キー位置),IF(COUNTA($AT313:$AT$352)&gt;1,Y$17,Y$18)))),"")</f>
        <v>{"description":"[英数] 0","conditions":[{"type":"variable_unless","name":"USC","value":0}],"from":{"key_code":"0","modifiers":{"optional":["shift","caps_lock"]}},"to":[{"key_code":"0"},{"set_variable":{"name":"KC_0","value":1}},{"set_variable":{"name":"USC","value":2}},{"set_variable":{"name":"LKS","value":1}}],"to_after_key_up":[{"set_variable":{"name":"KC_0","value":0}},{"set_variable":{"name":"USC","value":0}}],"type":"basic"},{"from":{"key_code":"0","modifiers":{"optional":["shift","caps_lock"]}},"to":[{"key_code":"0"},{"set_variable":{"name":"KC_0","value":1}},{"set_variable":{"name":"USC","value":1}},{"set_variable":{"name":"LKS","value":1}}],"to_after_key_up":[{"set_variable":{"name":"KC_0","value":0}},{"set_variable":{"name":"USC","value":0}}],"type":"basic"},</v>
      </c>
      <c r="Z313" s="325"/>
      <c r="AB313" s="28">
        <f t="shared" si="218"/>
        <v>1</v>
      </c>
      <c r="AC313" s="27" t="str">
        <f t="shared" si="219"/>
        <v>@</v>
      </c>
      <c r="AD313" s="27">
        <f t="shared" si="220"/>
        <v>0</v>
      </c>
      <c r="AE313" s="27">
        <f t="shared" si="221"/>
        <v>0</v>
      </c>
      <c r="AF313" s="34">
        <f t="shared" si="222"/>
        <v>512</v>
      </c>
      <c r="AG313" s="203">
        <f t="shared" si="206"/>
        <v>0</v>
      </c>
      <c r="AH313" s="90"/>
      <c r="AI313" s="466" t="str">
        <f t="shared" si="207"/>
        <v/>
      </c>
      <c r="AJ313" s="57" t="str">
        <f t="shared" si="223"/>
        <v/>
      </c>
      <c r="AK313" s="58">
        <f t="shared" si="224"/>
        <v>0</v>
      </c>
      <c r="AL313" s="56" t="str">
        <f t="shared" si="210"/>
        <v/>
      </c>
      <c r="AM313" s="57" t="str">
        <f t="shared" si="225"/>
        <v/>
      </c>
      <c r="AN313" s="55">
        <f t="shared" si="226"/>
        <v>0</v>
      </c>
      <c r="AO313" s="466" t="str">
        <f t="shared" si="213"/>
        <v/>
      </c>
      <c r="AP313" s="57" t="str">
        <f t="shared" si="227"/>
        <v/>
      </c>
      <c r="AQ313" s="58">
        <f t="shared" si="228"/>
        <v>0</v>
      </c>
      <c r="AR313" s="90"/>
      <c r="AS313" s="242">
        <v>10</v>
      </c>
      <c r="AT313" s="395" t="s">
        <v>296</v>
      </c>
      <c r="AU313" s="393"/>
      <c r="AV313" s="393"/>
      <c r="AW313" s="243"/>
      <c r="AX313" s="244"/>
      <c r="AY313" s="173"/>
      <c r="AZ313" s="173" t="s">
        <v>13</v>
      </c>
      <c r="BA313" s="173"/>
      <c r="BB313" s="245"/>
      <c r="BC313" s="307"/>
      <c r="BD313" s="308"/>
      <c r="BE313" s="309"/>
      <c r="BF313" s="310"/>
      <c r="BG313" s="311"/>
      <c r="BH313" s="312"/>
      <c r="BI313" s="311" t="str">
        <f t="shared" si="217"/>
        <v>{"key_code":"0"}</v>
      </c>
      <c r="BJ313" s="364"/>
      <c r="BK313" s="365"/>
    </row>
    <row r="314" spans="1:63" ht="21">
      <c r="A314" s="322"/>
      <c r="B314" s="323"/>
      <c r="C314" s="323"/>
      <c r="D314" s="323"/>
      <c r="E314" s="323"/>
      <c r="F314" s="323"/>
      <c r="G314" s="323"/>
      <c r="H314" s="323"/>
      <c r="I314" s="323"/>
      <c r="J314" s="323"/>
      <c r="K314" s="323"/>
      <c r="L314" s="323"/>
      <c r="M314" s="323"/>
      <c r="N314" s="323"/>
      <c r="O314" s="323"/>
      <c r="P314" s="323"/>
      <c r="Q314" s="323"/>
      <c r="R314" s="323"/>
      <c r="S314" s="323"/>
      <c r="T314" s="323"/>
      <c r="U314" s="323"/>
      <c r="V314" s="233" t="str">
        <f t="shared" si="198"/>
        <v/>
      </c>
      <c r="W314" s="101" t="str">
        <f t="shared" si="199"/>
        <v/>
      </c>
      <c r="X314" s="101" t="str">
        <f t="shared" si="200"/>
        <v/>
      </c>
      <c r="Y314" s="108" t="str">
        <f>IF(AND($AT314&lt;&gt;"",$AB314=1),_xlfn.CONCAT(Y$3,PROPER(_xlfn.XLOOKUP($AZ314,入力キー,入力コード)),IF(OR($BK314="",$BK314=$BI314),_xlfn.CONCAT(Y$4,IF($AZ314=_xlfn.XLOOKUP($AZ314,仮想キートップ,入力キー),Y$7,Y$10),_xlfn.XLOOKUP($AZ314,仮想キートップ,入力コード),Y$13,$BI314,Y$14,_xlfn.XLOOKUP($AZ314,仮想キートップ,キー位置),Y$15,_xlfn.XLOOKUP($AZ314,仮想キートップ,キー位置),Y$17,IF($AZ314=_xlfn.XLOOKUP($AZ314,仮想キートップ,入力キー),Y$12,Y$11),_xlfn.XLOOKUP($AZ314,仮想キートップ,入力コード),Y$13,$BI314,Y$14,_xlfn.XLOOKUP($AZ314,仮想キートップ,キー位置),Y$16,_xlfn.XLOOKUP($AZ314,仮想キートップ,キー位置),IF(COUNTA($AT314:$AT$352)&gt;1,Y$17,Y$18)),_xlfn.CONCAT(Y$4,Y$6,IF($AZ314=_xlfn.XLOOKUP($AZ314,仮想キートップ,入力キー),Y$7,Y$10),_xlfn.XLOOKUP($AZ314,仮想キートップ,入力コード),Y$13,$BI314,Y$14,_xlfn.XLOOKUP($AZ314,仮想キートップ,キー位置),Y$15,_xlfn.XLOOKUP($AZ314,仮想キートップ,キー位置),Y$17,IF($AZ314=_xlfn.XLOOKUP($AZ314,仮想キートップ,入力キー),Y$8,Y$9),_xlfn.XLOOKUP($AZ314,仮想キートップ,入力コード),Y$13,$BI314,Y$14,_xlfn.XLOOKUP($AZ314,仮想キートップ,キー位置),Y$16,_xlfn.XLOOKUP($AZ314,仮想キートップ,キー位置),Y$17,Y$5,IF($AZ314=_xlfn.XLOOKUP($AZ314,仮想キートップ,入力キー),Y$7,Y$10),_xlfn.XLOOKUP($AZ314,仮想キートップ,入力コード),Y$13,$BK314,Y$14,_xlfn.XLOOKUP($AZ314,仮想キートップ,キー位置),Y$15,_xlfn.XLOOKUP($AZ314,仮想キートップ,キー位置),Y$17,IF($AZ314=_xlfn.XLOOKUP($AZ314,仮想キートップ,入力キー),Y$12,Y$11),_xlfn.XLOOKUP($AZ314,仮想キートップ,入力コード),Y$13,$BK314,Y$14,_xlfn.XLOOKUP($AZ314,仮想キートップ,キー位置),Y$16,_xlfn.XLOOKUP($AZ314,仮想キートップ,キー位置),IF(COUNTA($AT314:$AT$352)&gt;1,Y$17,Y$18)))),"")</f>
        <v>{"description":"[英数] Hyphen","conditions":[{"type":"variable_unless","name":"USC","value":0}],"from":{"key_code":"hyphen","modifiers":{"optional":["shift","caps_lock"]}},"to":[{"key_code":"hyphen"},{"set_variable":{"name":"KC_MINS","value":1}},{"set_variable":{"name":"USC","value":2}},{"set_variable":{"name":"LKS","value":1}}],"to_after_key_up":[{"set_variable":{"name":"KC_MINS","value":0}},{"set_variable":{"name":"USC","value":0}}],"type":"basic"},{"from":{"key_code":"hyphen","modifiers":{"optional":["shift","caps_lock"]}},"to":[{"key_code":"hyphen"},{"set_variable":{"name":"KC_MINS","value":1}},{"set_variable":{"name":"USC","value":1}},{"set_variable":{"name":"LKS","value":1}}],"to_after_key_up":[{"set_variable":{"name":"KC_MINS","value":0}},{"set_variable":{"name":"USC","value":0}}],"type":"basic"},</v>
      </c>
      <c r="Z314" s="325"/>
      <c r="AB314" s="28">
        <f t="shared" si="218"/>
        <v>1</v>
      </c>
      <c r="AC314" s="27" t="str">
        <f t="shared" si="219"/>
        <v>@</v>
      </c>
      <c r="AD314" s="27">
        <f t="shared" si="220"/>
        <v>0</v>
      </c>
      <c r="AE314" s="27">
        <f t="shared" si="221"/>
        <v>0</v>
      </c>
      <c r="AF314" s="34">
        <f t="shared" si="222"/>
        <v>1024</v>
      </c>
      <c r="AG314" s="203">
        <f t="shared" si="206"/>
        <v>0</v>
      </c>
      <c r="AH314" s="90"/>
      <c r="AI314" s="466" t="str">
        <f t="shared" si="207"/>
        <v/>
      </c>
      <c r="AJ314" s="57" t="str">
        <f t="shared" si="223"/>
        <v/>
      </c>
      <c r="AK314" s="58">
        <f t="shared" si="224"/>
        <v>0</v>
      </c>
      <c r="AL314" s="56" t="str">
        <f t="shared" si="210"/>
        <v/>
      </c>
      <c r="AM314" s="57" t="str">
        <f t="shared" si="225"/>
        <v/>
      </c>
      <c r="AN314" s="55">
        <f t="shared" si="226"/>
        <v>0</v>
      </c>
      <c r="AO314" s="466" t="str">
        <f t="shared" si="213"/>
        <v/>
      </c>
      <c r="AP314" s="57" t="str">
        <f t="shared" si="227"/>
        <v/>
      </c>
      <c r="AQ314" s="58">
        <f t="shared" si="228"/>
        <v>0</v>
      </c>
      <c r="AR314" s="90"/>
      <c r="AS314" s="242">
        <v>11</v>
      </c>
      <c r="AT314" s="395" t="s">
        <v>296</v>
      </c>
      <c r="AU314" s="393"/>
      <c r="AV314" s="393"/>
      <c r="AW314" s="243"/>
      <c r="AX314" s="244"/>
      <c r="AY314" s="173"/>
      <c r="AZ314" s="173" t="s">
        <v>14</v>
      </c>
      <c r="BA314" s="173"/>
      <c r="BB314" s="245"/>
      <c r="BC314" s="307"/>
      <c r="BD314" s="308"/>
      <c r="BE314" s="309"/>
      <c r="BF314" s="310"/>
      <c r="BG314" s="311"/>
      <c r="BH314" s="312"/>
      <c r="BI314" s="311" t="str">
        <f t="shared" si="217"/>
        <v>{"key_code":"hyphen"}</v>
      </c>
      <c r="BJ314" s="364"/>
      <c r="BK314" s="365"/>
    </row>
    <row r="315" spans="1:63" ht="21">
      <c r="A315" s="322"/>
      <c r="B315" s="323"/>
      <c r="C315" s="323"/>
      <c r="D315" s="323"/>
      <c r="E315" s="323"/>
      <c r="F315" s="323"/>
      <c r="G315" s="323"/>
      <c r="H315" s="323"/>
      <c r="I315" s="323"/>
      <c r="J315" s="323"/>
      <c r="K315" s="323"/>
      <c r="L315" s="323"/>
      <c r="M315" s="323"/>
      <c r="N315" s="323"/>
      <c r="O315" s="323"/>
      <c r="P315" s="323"/>
      <c r="Q315" s="323"/>
      <c r="R315" s="323"/>
      <c r="S315" s="323"/>
      <c r="T315" s="323"/>
      <c r="U315" s="323"/>
      <c r="V315" s="233" t="str">
        <f t="shared" si="198"/>
        <v/>
      </c>
      <c r="W315" s="101" t="str">
        <f t="shared" si="199"/>
        <v/>
      </c>
      <c r="X315" s="101" t="str">
        <f t="shared" si="200"/>
        <v/>
      </c>
      <c r="Y315" s="108" t="str">
        <f>IF(AND($AT315&lt;&gt;"",$AB315=1),_xlfn.CONCAT(Y$3,PROPER(_xlfn.XLOOKUP($AZ315,入力キー,入力コード)),IF(OR($BK315="",$BK315=$BI315),_xlfn.CONCAT(Y$4,IF($AZ315=_xlfn.XLOOKUP($AZ315,仮想キートップ,入力キー),Y$7,Y$10),_xlfn.XLOOKUP($AZ315,仮想キートップ,入力コード),Y$13,$BI315,Y$14,_xlfn.XLOOKUP($AZ315,仮想キートップ,キー位置),Y$15,_xlfn.XLOOKUP($AZ315,仮想キートップ,キー位置),Y$17,IF($AZ315=_xlfn.XLOOKUP($AZ315,仮想キートップ,入力キー),Y$12,Y$11),_xlfn.XLOOKUP($AZ315,仮想キートップ,入力コード),Y$13,$BI315,Y$14,_xlfn.XLOOKUP($AZ315,仮想キートップ,キー位置),Y$16,_xlfn.XLOOKUP($AZ315,仮想キートップ,キー位置),IF(COUNTA($AT315:$AT$352)&gt;1,Y$17,Y$18)),_xlfn.CONCAT(Y$4,Y$6,IF($AZ315=_xlfn.XLOOKUP($AZ315,仮想キートップ,入力キー),Y$7,Y$10),_xlfn.XLOOKUP($AZ315,仮想キートップ,入力コード),Y$13,$BI315,Y$14,_xlfn.XLOOKUP($AZ315,仮想キートップ,キー位置),Y$15,_xlfn.XLOOKUP($AZ315,仮想キートップ,キー位置),Y$17,IF($AZ315=_xlfn.XLOOKUP($AZ315,仮想キートップ,入力キー),Y$8,Y$9),_xlfn.XLOOKUP($AZ315,仮想キートップ,入力コード),Y$13,$BI315,Y$14,_xlfn.XLOOKUP($AZ315,仮想キートップ,キー位置),Y$16,_xlfn.XLOOKUP($AZ315,仮想キートップ,キー位置),Y$17,Y$5,IF($AZ315=_xlfn.XLOOKUP($AZ315,仮想キートップ,入力キー),Y$7,Y$10),_xlfn.XLOOKUP($AZ315,仮想キートップ,入力コード),Y$13,$BK315,Y$14,_xlfn.XLOOKUP($AZ315,仮想キートップ,キー位置),Y$15,_xlfn.XLOOKUP($AZ315,仮想キートップ,キー位置),Y$17,IF($AZ315=_xlfn.XLOOKUP($AZ315,仮想キートップ,入力キー),Y$12,Y$11),_xlfn.XLOOKUP($AZ315,仮想キートップ,入力コード),Y$13,$BK315,Y$14,_xlfn.XLOOKUP($AZ315,仮想キートップ,キー位置),Y$16,_xlfn.XLOOKUP($AZ315,仮想キートップ,キー位置),IF(COUNTA($AT315:$AT$352)&gt;1,Y$17,Y$18)))),"")</f>
        <v>{"description":"[英数] Equal_Sign","conditions":[{"type":"variable_unless","name":"USC","value":0}],"from":{"key_code":"equal_sign","modifiers":{"optional":["shift","caps_lock"]}},"to":[{"key_code":"equal_sign"},{"set_variable":{"name":"KC_EQL","value":1}},{"set_variable":{"name":"USC","value":2}},{"set_variable":{"name":"LKS","value":1}}],"to_after_key_up":[{"set_variable":{"name":"KC_EQL","value":0}},{"set_variable":{"name":"USC","value":0}}],"type":"basic"},{"from":{"key_code":"equal_sign","modifiers":{"optional":["shift","caps_lock"]}},"to":[{"key_code":"equal_sign"},{"set_variable":{"name":"KC_EQL","value":1}},{"set_variable":{"name":"USC","value":1}},{"set_variable":{"name":"LKS","value":1}}],"to_after_key_up":[{"set_variable":{"name":"KC_EQL","value":0}},{"set_variable":{"name":"USC","value":0}}],"type":"basic"},</v>
      </c>
      <c r="Z315" s="325"/>
      <c r="AB315" s="28">
        <f t="shared" si="218"/>
        <v>1</v>
      </c>
      <c r="AC315" s="27" t="str">
        <f t="shared" si="219"/>
        <v>@</v>
      </c>
      <c r="AD315" s="27">
        <f t="shared" si="220"/>
        <v>0</v>
      </c>
      <c r="AE315" s="27">
        <f t="shared" si="221"/>
        <v>0</v>
      </c>
      <c r="AF315" s="34">
        <f t="shared" si="222"/>
        <v>2048</v>
      </c>
      <c r="AG315" s="203">
        <f t="shared" si="206"/>
        <v>0</v>
      </c>
      <c r="AH315" s="90"/>
      <c r="AI315" s="466" t="str">
        <f t="shared" si="207"/>
        <v/>
      </c>
      <c r="AJ315" s="57" t="str">
        <f t="shared" si="223"/>
        <v/>
      </c>
      <c r="AK315" s="58">
        <f t="shared" si="224"/>
        <v>0</v>
      </c>
      <c r="AL315" s="56" t="str">
        <f t="shared" si="210"/>
        <v/>
      </c>
      <c r="AM315" s="57" t="str">
        <f t="shared" si="225"/>
        <v/>
      </c>
      <c r="AN315" s="55">
        <f t="shared" si="226"/>
        <v>0</v>
      </c>
      <c r="AO315" s="466" t="str">
        <f t="shared" si="213"/>
        <v/>
      </c>
      <c r="AP315" s="57" t="str">
        <f t="shared" si="227"/>
        <v/>
      </c>
      <c r="AQ315" s="58">
        <f t="shared" si="228"/>
        <v>0</v>
      </c>
      <c r="AR315" s="90"/>
      <c r="AS315" s="242">
        <v>12</v>
      </c>
      <c r="AT315" s="395" t="s">
        <v>296</v>
      </c>
      <c r="AU315" s="393"/>
      <c r="AV315" s="393"/>
      <c r="AW315" s="243"/>
      <c r="AX315" s="244"/>
      <c r="AY315" s="173"/>
      <c r="AZ315" s="173" t="s">
        <v>15</v>
      </c>
      <c r="BA315" s="173"/>
      <c r="BB315" s="245"/>
      <c r="BC315" s="307"/>
      <c r="BD315" s="308"/>
      <c r="BE315" s="309"/>
      <c r="BF315" s="310"/>
      <c r="BG315" s="311"/>
      <c r="BH315" s="312"/>
      <c r="BI315" s="311" t="str">
        <f t="shared" si="217"/>
        <v>{"key_code":"equal_sign"}</v>
      </c>
      <c r="BJ315" s="364"/>
      <c r="BK315" s="365"/>
    </row>
    <row r="316" spans="1:63" ht="21">
      <c r="A316" s="322"/>
      <c r="B316" s="323"/>
      <c r="C316" s="323"/>
      <c r="D316" s="323"/>
      <c r="E316" s="323"/>
      <c r="F316" s="323"/>
      <c r="G316" s="323"/>
      <c r="H316" s="323"/>
      <c r="I316" s="323"/>
      <c r="J316" s="323"/>
      <c r="K316" s="323"/>
      <c r="L316" s="323"/>
      <c r="M316" s="323"/>
      <c r="N316" s="323"/>
      <c r="O316" s="323"/>
      <c r="P316" s="323"/>
      <c r="Q316" s="323"/>
      <c r="R316" s="323"/>
      <c r="S316" s="323"/>
      <c r="T316" s="323"/>
      <c r="U316" s="323"/>
      <c r="V316" s="233" t="str">
        <f t="shared" si="198"/>
        <v/>
      </c>
      <c r="W316" s="101" t="str">
        <f t="shared" si="199"/>
        <v/>
      </c>
      <c r="X316" s="101" t="str">
        <f t="shared" si="200"/>
        <v/>
      </c>
      <c r="Y316" s="108" t="str">
        <f>IF(AND($AT316&lt;&gt;"",$AB316=1),_xlfn.CONCAT(Y$3,PROPER(_xlfn.XLOOKUP($AZ316,入力キー,入力コード)),IF(OR($BK316="",$BK316=$BI316),_xlfn.CONCAT(Y$4,IF($AZ316=_xlfn.XLOOKUP($AZ316,仮想キートップ,入力キー),Y$7,Y$10),_xlfn.XLOOKUP($AZ316,仮想キートップ,入力コード),Y$13,$BI316,Y$14,_xlfn.XLOOKUP($AZ316,仮想キートップ,キー位置),Y$15,_xlfn.XLOOKUP($AZ316,仮想キートップ,キー位置),Y$17,IF($AZ316=_xlfn.XLOOKUP($AZ316,仮想キートップ,入力キー),Y$12,Y$11),_xlfn.XLOOKUP($AZ316,仮想キートップ,入力コード),Y$13,$BI316,Y$14,_xlfn.XLOOKUP($AZ316,仮想キートップ,キー位置),Y$16,_xlfn.XLOOKUP($AZ316,仮想キートップ,キー位置),IF(COUNTA($AT316:$AT$352)&gt;1,Y$17,Y$18)),_xlfn.CONCAT(Y$4,Y$6,IF($AZ316=_xlfn.XLOOKUP($AZ316,仮想キートップ,入力キー),Y$7,Y$10),_xlfn.XLOOKUP($AZ316,仮想キートップ,入力コード),Y$13,$BI316,Y$14,_xlfn.XLOOKUP($AZ316,仮想キートップ,キー位置),Y$15,_xlfn.XLOOKUP($AZ316,仮想キートップ,キー位置),Y$17,IF($AZ316=_xlfn.XLOOKUP($AZ316,仮想キートップ,入力キー),Y$8,Y$9),_xlfn.XLOOKUP($AZ316,仮想キートップ,入力コード),Y$13,$BI316,Y$14,_xlfn.XLOOKUP($AZ316,仮想キートップ,キー位置),Y$16,_xlfn.XLOOKUP($AZ316,仮想キートップ,キー位置),Y$17,Y$5,IF($AZ316=_xlfn.XLOOKUP($AZ316,仮想キートップ,入力キー),Y$7,Y$10),_xlfn.XLOOKUP($AZ316,仮想キートップ,入力コード),Y$13,$BK316,Y$14,_xlfn.XLOOKUP($AZ316,仮想キートップ,キー位置),Y$15,_xlfn.XLOOKUP($AZ316,仮想キートップ,キー位置),Y$17,IF($AZ316=_xlfn.XLOOKUP($AZ316,仮想キートップ,入力キー),Y$12,Y$11),_xlfn.XLOOKUP($AZ316,仮想キートップ,入力コード),Y$13,$BK316,Y$14,_xlfn.XLOOKUP($AZ316,仮想キートップ,キー位置),Y$16,_xlfn.XLOOKUP($AZ316,仮想キートップ,キー位置),IF(COUNTA($AT316:$AT$352)&gt;1,Y$17,Y$18)))),"")</f>
        <v>{"description":"[英数] International3","conditions":[{"type":"keyboard_type_if","keyboard_types":["jis"]},{"type":"variable_unless","name":"USC","value":0}],"from":{"key_code":"international3","modifiers":{"optional":["shift","caps_lock"]}},"to":[{"key_code":"international3"},{"set_variable":{"name":"JP_YEN","value":1}},{"set_variable":{"name":"USC","value":2}},{"set_variable":{"name":"LKS","value":1}}],"to_after_key_up":[{"set_variable":{"name":"JP_YEN","value":0}},{"set_variable":{"name":"USC","value":0}}],"type":"basic"},{"conditions":[{"type":"keyboard_type_if","keyboard_types":["jis"]}],"from":{"key_code":"international3","modifiers":{"optional":["shift","caps_lock"]}},"to":[{"key_code":"international3"},{"set_variable":{"name":"JP_YEN","value":1}},{"set_variable":{"name":"USC","value":1}},{"set_variable":{"name":"LKS","value":1}}],"to_after_key_up":[{"set_variable":{"name":"JP_YEN","value":0}},{"set_variable":{"name":"USC","value":0}}],"type":"basic"},{"conditions":[{"type":"variable_unless","name":"USC","value":0}],"from":{"key_code":"international3","modifiers":{"optional":["shift","caps_lock"]}},"to":[{"key_code":"grave_accent_and_tilde"},{"set_variable":{"name":"JP_YEN","value":1}},{"set_variable":{"name":"USC","value":2}},{"set_variable":{"name":"LKS","value":1}}],"to_after_key_up":[{"set_variable":{"name":"JP_YEN","value":0}},{"set_variable":{"name":"USC","value":0}}],"type":"basic"},{"from":{"key_code":"international3","modifiers":{"optional":["shift","caps_lock"]}},"to":[{"key_code":"grave_accent_and_tilde"},{"set_variable":{"name":"JP_YEN","value":1}},{"set_variable":{"name":"USC","value":1}},{"set_variable":{"name":"LKS","value":1}}],"to_after_key_up":[{"set_variable":{"name":"JP_YEN","value":0}},{"set_variable":{"name":"USC","value":0}}],"type":"basic"},</v>
      </c>
      <c r="Z316" s="325"/>
      <c r="AB316" s="28">
        <f t="shared" si="218"/>
        <v>1</v>
      </c>
      <c r="AC316" s="27" t="str">
        <f t="shared" si="219"/>
        <v>@</v>
      </c>
      <c r="AD316" s="27">
        <f t="shared" si="220"/>
        <v>0</v>
      </c>
      <c r="AE316" s="27">
        <f t="shared" si="221"/>
        <v>0</v>
      </c>
      <c r="AF316" s="34">
        <f t="shared" si="222"/>
        <v>4096</v>
      </c>
      <c r="AG316" s="203">
        <f t="shared" si="206"/>
        <v>0</v>
      </c>
      <c r="AH316" s="90"/>
      <c r="AI316" s="466" t="str">
        <f t="shared" si="207"/>
        <v/>
      </c>
      <c r="AJ316" s="57" t="str">
        <f t="shared" si="223"/>
        <v/>
      </c>
      <c r="AK316" s="58">
        <f t="shared" si="224"/>
        <v>0</v>
      </c>
      <c r="AL316" s="56" t="str">
        <f t="shared" si="210"/>
        <v/>
      </c>
      <c r="AM316" s="57" t="str">
        <f t="shared" si="225"/>
        <v/>
      </c>
      <c r="AN316" s="55">
        <f t="shared" si="226"/>
        <v>0</v>
      </c>
      <c r="AO316" s="466" t="str">
        <f t="shared" si="213"/>
        <v/>
      </c>
      <c r="AP316" s="57" t="str">
        <f t="shared" si="227"/>
        <v/>
      </c>
      <c r="AQ316" s="58">
        <f t="shared" si="228"/>
        <v>0</v>
      </c>
      <c r="AR316" s="90"/>
      <c r="AS316" s="242">
        <v>13</v>
      </c>
      <c r="AT316" s="395" t="s">
        <v>296</v>
      </c>
      <c r="AU316" s="393"/>
      <c r="AV316" s="393"/>
      <c r="AW316" s="243"/>
      <c r="AX316" s="244"/>
      <c r="AY316" s="173"/>
      <c r="AZ316" s="173" t="s">
        <v>904</v>
      </c>
      <c r="BA316" s="173"/>
      <c r="BB316" s="245"/>
      <c r="BC316" s="307"/>
      <c r="BD316" s="308"/>
      <c r="BE316" s="309"/>
      <c r="BF316" s="310"/>
      <c r="BG316" s="311"/>
      <c r="BH316" s="312"/>
      <c r="BI316" s="311" t="str">
        <f t="shared" si="217"/>
        <v>{"key_code":"international3"}</v>
      </c>
      <c r="BJ316" s="364"/>
      <c r="BK316" s="365" t="s">
        <v>897</v>
      </c>
    </row>
    <row r="317" spans="1:63" ht="21">
      <c r="A317" s="322"/>
      <c r="B317" s="323"/>
      <c r="C317" s="323"/>
      <c r="D317" s="323"/>
      <c r="E317" s="323"/>
      <c r="F317" s="323"/>
      <c r="G317" s="323"/>
      <c r="H317" s="323"/>
      <c r="I317" s="323"/>
      <c r="J317" s="323"/>
      <c r="K317" s="323"/>
      <c r="L317" s="323"/>
      <c r="M317" s="323"/>
      <c r="N317" s="323"/>
      <c r="O317" s="323"/>
      <c r="P317" s="323"/>
      <c r="Q317" s="323"/>
      <c r="R317" s="323"/>
      <c r="S317" s="323"/>
      <c r="T317" s="323"/>
      <c r="U317" s="323"/>
      <c r="V317" s="233" t="str">
        <f t="shared" si="198"/>
        <v/>
      </c>
      <c r="W317" s="101" t="str">
        <f t="shared" si="199"/>
        <v/>
      </c>
      <c r="X317" s="101" t="str">
        <f t="shared" si="200"/>
        <v/>
      </c>
      <c r="Y317" s="108" t="str">
        <f>IF(AND($AT317&lt;&gt;"",$AB317=1),_xlfn.CONCAT(Y$3,PROPER(_xlfn.XLOOKUP($AZ317,入力キー,入力コード)),IF(OR($BK317="",$BK317=$BI317),_xlfn.CONCAT(Y$4,IF($AZ317=_xlfn.XLOOKUP($AZ317,仮想キートップ,入力キー),Y$7,Y$10),_xlfn.XLOOKUP($AZ317,仮想キートップ,入力コード),Y$13,$BI317,Y$14,_xlfn.XLOOKUP($AZ317,仮想キートップ,キー位置),Y$15,_xlfn.XLOOKUP($AZ317,仮想キートップ,キー位置),Y$17,IF($AZ317=_xlfn.XLOOKUP($AZ317,仮想キートップ,入力キー),Y$12,Y$11),_xlfn.XLOOKUP($AZ317,仮想キートップ,入力コード),Y$13,$BI317,Y$14,_xlfn.XLOOKUP($AZ317,仮想キートップ,キー位置),Y$16,_xlfn.XLOOKUP($AZ317,仮想キートップ,キー位置),IF(COUNTA($AT317:$AT$352)&gt;1,Y$17,Y$18)),_xlfn.CONCAT(Y$4,Y$6,IF($AZ317=_xlfn.XLOOKUP($AZ317,仮想キートップ,入力キー),Y$7,Y$10),_xlfn.XLOOKUP($AZ317,仮想キートップ,入力コード),Y$13,$BI317,Y$14,_xlfn.XLOOKUP($AZ317,仮想キートップ,キー位置),Y$15,_xlfn.XLOOKUP($AZ317,仮想キートップ,キー位置),Y$17,IF($AZ317=_xlfn.XLOOKUP($AZ317,仮想キートップ,入力キー),Y$8,Y$9),_xlfn.XLOOKUP($AZ317,仮想キートップ,入力コード),Y$13,$BI317,Y$14,_xlfn.XLOOKUP($AZ317,仮想キートップ,キー位置),Y$16,_xlfn.XLOOKUP($AZ317,仮想キートップ,キー位置),Y$17,Y$5,IF($AZ317=_xlfn.XLOOKUP($AZ317,仮想キートップ,入力キー),Y$7,Y$10),_xlfn.XLOOKUP($AZ317,仮想キートップ,入力コード),Y$13,$BK317,Y$14,_xlfn.XLOOKUP($AZ317,仮想キートップ,キー位置),Y$15,_xlfn.XLOOKUP($AZ317,仮想キートップ,キー位置),Y$17,IF($AZ317=_xlfn.XLOOKUP($AZ317,仮想キートップ,入力キー),Y$12,Y$11),_xlfn.XLOOKUP($AZ317,仮想キートップ,入力コード),Y$13,$BK317,Y$14,_xlfn.XLOOKUP($AZ317,仮想キートップ,キー位置),Y$16,_xlfn.XLOOKUP($AZ317,仮想キートップ,キー位置),IF(COUNTA($AT317:$AT$352)&gt;1,Y$17,Y$18)))),"")</f>
        <v>{"description":"[英数] Q","conditions":[{"type":"variable_unless","name":"USC","value":0}],"from":{"key_code":"q","modifiers":{"optional":["shift","caps_lock"]}},"to":[{"key_code":"q"},{"set_variable":{"name":"KC_Q","value":1}},{"set_variable":{"name":"USC","value":2}},{"set_variable":{"name":"LKS","value":1}}],"to_after_key_up":[{"set_variable":{"name":"KC_Q","value":0}},{"set_variable":{"name":"USC","value":0}}],"type":"basic"},{"from":{"key_code":"q","modifiers":{"optional":["shift","caps_lock"]}},"to":[{"key_code":"q"},{"set_variable":{"name":"KC_Q","value":1}},{"set_variable":{"name":"USC","value":1}},{"set_variable":{"name":"LKS","value":1}}],"to_after_key_up":[{"set_variable":{"name":"KC_Q","value":0}},{"set_variable":{"name":"USC","value":0}}],"type":"basic"},</v>
      </c>
      <c r="Z317" s="325"/>
      <c r="AB317" s="28">
        <f t="shared" si="218"/>
        <v>1</v>
      </c>
      <c r="AC317" s="27" t="str">
        <f t="shared" si="219"/>
        <v>@</v>
      </c>
      <c r="AD317" s="27">
        <f t="shared" si="220"/>
        <v>0</v>
      </c>
      <c r="AE317" s="27">
        <f t="shared" si="221"/>
        <v>0</v>
      </c>
      <c r="AF317" s="34">
        <f t="shared" si="222"/>
        <v>8192</v>
      </c>
      <c r="AG317" s="203">
        <f t="shared" si="206"/>
        <v>0</v>
      </c>
      <c r="AH317" s="90"/>
      <c r="AI317" s="466" t="str">
        <f t="shared" si="207"/>
        <v/>
      </c>
      <c r="AJ317" s="57" t="str">
        <f t="shared" si="223"/>
        <v/>
      </c>
      <c r="AK317" s="58">
        <f t="shared" si="224"/>
        <v>0</v>
      </c>
      <c r="AL317" s="56" t="str">
        <f t="shared" si="210"/>
        <v/>
      </c>
      <c r="AM317" s="57" t="str">
        <f t="shared" si="225"/>
        <v/>
      </c>
      <c r="AN317" s="55">
        <f t="shared" si="226"/>
        <v>0</v>
      </c>
      <c r="AO317" s="466" t="str">
        <f t="shared" si="213"/>
        <v/>
      </c>
      <c r="AP317" s="57" t="str">
        <f t="shared" si="227"/>
        <v/>
      </c>
      <c r="AQ317" s="58">
        <f t="shared" si="228"/>
        <v>0</v>
      </c>
      <c r="AR317" s="90"/>
      <c r="AS317" s="242">
        <v>14</v>
      </c>
      <c r="AT317" s="395" t="s">
        <v>296</v>
      </c>
      <c r="AU317" s="393"/>
      <c r="AV317" s="393"/>
      <c r="AW317" s="243"/>
      <c r="AX317" s="244"/>
      <c r="AY317" s="173"/>
      <c r="AZ317" s="173" t="s">
        <v>22</v>
      </c>
      <c r="BA317" s="173"/>
      <c r="BB317" s="245"/>
      <c r="BC317" s="307"/>
      <c r="BD317" s="308"/>
      <c r="BE317" s="309"/>
      <c r="BF317" s="310"/>
      <c r="BG317" s="311"/>
      <c r="BH317" s="312"/>
      <c r="BI317" s="311" t="str">
        <f t="shared" si="217"/>
        <v>{"key_code":"q"}</v>
      </c>
      <c r="BJ317" s="364"/>
      <c r="BK317" s="365"/>
    </row>
    <row r="318" spans="1:63" ht="21">
      <c r="A318" s="322"/>
      <c r="B318" s="323"/>
      <c r="C318" s="323"/>
      <c r="D318" s="323"/>
      <c r="E318" s="323"/>
      <c r="F318" s="323"/>
      <c r="G318" s="323"/>
      <c r="H318" s="323"/>
      <c r="I318" s="323"/>
      <c r="J318" s="323"/>
      <c r="K318" s="323"/>
      <c r="L318" s="323"/>
      <c r="M318" s="323"/>
      <c r="N318" s="323"/>
      <c r="O318" s="323"/>
      <c r="P318" s="323"/>
      <c r="Q318" s="323"/>
      <c r="R318" s="323"/>
      <c r="S318" s="323"/>
      <c r="T318" s="323"/>
      <c r="U318" s="323"/>
      <c r="V318" s="233" t="str">
        <f t="shared" si="198"/>
        <v/>
      </c>
      <c r="W318" s="101" t="str">
        <f t="shared" si="199"/>
        <v/>
      </c>
      <c r="X318" s="101" t="str">
        <f t="shared" si="200"/>
        <v/>
      </c>
      <c r="Y318" s="108" t="str">
        <f>IF(AND($AT318&lt;&gt;"",$AB318=1),_xlfn.CONCAT(Y$3,PROPER(_xlfn.XLOOKUP($AZ318,入力キー,入力コード)),IF(OR($BK318="",$BK318=$BI318),_xlfn.CONCAT(Y$4,IF($AZ318=_xlfn.XLOOKUP($AZ318,仮想キートップ,入力キー),Y$7,Y$10),_xlfn.XLOOKUP($AZ318,仮想キートップ,入力コード),Y$13,$BI318,Y$14,_xlfn.XLOOKUP($AZ318,仮想キートップ,キー位置),Y$15,_xlfn.XLOOKUP($AZ318,仮想キートップ,キー位置),Y$17,IF($AZ318=_xlfn.XLOOKUP($AZ318,仮想キートップ,入力キー),Y$12,Y$11),_xlfn.XLOOKUP($AZ318,仮想キートップ,入力コード),Y$13,$BI318,Y$14,_xlfn.XLOOKUP($AZ318,仮想キートップ,キー位置),Y$16,_xlfn.XLOOKUP($AZ318,仮想キートップ,キー位置),IF(COUNTA($AT318:$AT$352)&gt;1,Y$17,Y$18)),_xlfn.CONCAT(Y$4,Y$6,IF($AZ318=_xlfn.XLOOKUP($AZ318,仮想キートップ,入力キー),Y$7,Y$10),_xlfn.XLOOKUP($AZ318,仮想キートップ,入力コード),Y$13,$BI318,Y$14,_xlfn.XLOOKUP($AZ318,仮想キートップ,キー位置),Y$15,_xlfn.XLOOKUP($AZ318,仮想キートップ,キー位置),Y$17,IF($AZ318=_xlfn.XLOOKUP($AZ318,仮想キートップ,入力キー),Y$8,Y$9),_xlfn.XLOOKUP($AZ318,仮想キートップ,入力コード),Y$13,$BI318,Y$14,_xlfn.XLOOKUP($AZ318,仮想キートップ,キー位置),Y$16,_xlfn.XLOOKUP($AZ318,仮想キートップ,キー位置),Y$17,Y$5,IF($AZ318=_xlfn.XLOOKUP($AZ318,仮想キートップ,入力キー),Y$7,Y$10),_xlfn.XLOOKUP($AZ318,仮想キートップ,入力コード),Y$13,$BK318,Y$14,_xlfn.XLOOKUP($AZ318,仮想キートップ,キー位置),Y$15,_xlfn.XLOOKUP($AZ318,仮想キートップ,キー位置),Y$17,IF($AZ318=_xlfn.XLOOKUP($AZ318,仮想キートップ,入力キー),Y$12,Y$11),_xlfn.XLOOKUP($AZ318,仮想キートップ,入力コード),Y$13,$BK318,Y$14,_xlfn.XLOOKUP($AZ318,仮想キートップ,キー位置),Y$16,_xlfn.XLOOKUP($AZ318,仮想キートップ,キー位置),IF(COUNTA($AT318:$AT$352)&gt;1,Y$17,Y$18)))),"")</f>
        <v>{"description":"[英数] W","conditions":[{"type":"variable_unless","name":"USC","value":0}],"from":{"key_code":"w","modifiers":{"optional":["shift","caps_lock"]}},"to":[{"key_code":"w"},{"set_variable":{"name":"KC_W","value":1}},{"set_variable":{"name":"USC","value":2}},{"set_variable":{"name":"LKS","value":1}}],"to_after_key_up":[{"set_variable":{"name":"KC_W","value":0}},{"set_variable":{"name":"USC","value":0}}],"type":"basic"},{"from":{"key_code":"w","modifiers":{"optional":["shift","caps_lock"]}},"to":[{"key_code":"w"},{"set_variable":{"name":"KC_W","value":1}},{"set_variable":{"name":"USC","value":1}},{"set_variable":{"name":"LKS","value":1}}],"to_after_key_up":[{"set_variable":{"name":"KC_W","value":0}},{"set_variable":{"name":"USC","value":0}}],"type":"basic"},</v>
      </c>
      <c r="Z318" s="325"/>
      <c r="AB318" s="28">
        <f t="shared" si="218"/>
        <v>1</v>
      </c>
      <c r="AC318" s="27" t="str">
        <f t="shared" si="219"/>
        <v>@</v>
      </c>
      <c r="AD318" s="27">
        <f t="shared" si="220"/>
        <v>0</v>
      </c>
      <c r="AE318" s="27">
        <f t="shared" si="221"/>
        <v>0</v>
      </c>
      <c r="AF318" s="34">
        <f t="shared" si="222"/>
        <v>16384</v>
      </c>
      <c r="AG318" s="203">
        <f t="shared" si="206"/>
        <v>0</v>
      </c>
      <c r="AH318" s="90"/>
      <c r="AI318" s="466" t="str">
        <f t="shared" si="207"/>
        <v/>
      </c>
      <c r="AJ318" s="57" t="str">
        <f t="shared" si="223"/>
        <v/>
      </c>
      <c r="AK318" s="58">
        <f t="shared" si="224"/>
        <v>0</v>
      </c>
      <c r="AL318" s="56" t="str">
        <f t="shared" si="210"/>
        <v/>
      </c>
      <c r="AM318" s="57" t="str">
        <f t="shared" si="225"/>
        <v/>
      </c>
      <c r="AN318" s="55">
        <f t="shared" si="226"/>
        <v>0</v>
      </c>
      <c r="AO318" s="466" t="str">
        <f t="shared" si="213"/>
        <v/>
      </c>
      <c r="AP318" s="57" t="str">
        <f t="shared" si="227"/>
        <v/>
      </c>
      <c r="AQ318" s="58">
        <f t="shared" si="228"/>
        <v>0</v>
      </c>
      <c r="AR318" s="90"/>
      <c r="AS318" s="242">
        <v>15</v>
      </c>
      <c r="AT318" s="395" t="s">
        <v>296</v>
      </c>
      <c r="AU318" s="393"/>
      <c r="AV318" s="393"/>
      <c r="AW318" s="243"/>
      <c r="AX318" s="244"/>
      <c r="AY318" s="173"/>
      <c r="AZ318" s="173" t="s">
        <v>24</v>
      </c>
      <c r="BA318" s="173"/>
      <c r="BB318" s="245"/>
      <c r="BC318" s="307"/>
      <c r="BD318" s="308"/>
      <c r="BE318" s="309"/>
      <c r="BF318" s="310"/>
      <c r="BG318" s="311"/>
      <c r="BH318" s="312"/>
      <c r="BI318" s="311" t="str">
        <f t="shared" si="217"/>
        <v>{"key_code":"w"}</v>
      </c>
      <c r="BJ318" s="364"/>
      <c r="BK318" s="365"/>
    </row>
    <row r="319" spans="1:63" ht="21">
      <c r="A319" s="322"/>
      <c r="B319" s="323"/>
      <c r="C319" s="323"/>
      <c r="D319" s="323"/>
      <c r="E319" s="323"/>
      <c r="F319" s="323"/>
      <c r="G319" s="323"/>
      <c r="H319" s="323"/>
      <c r="I319" s="323"/>
      <c r="J319" s="323"/>
      <c r="K319" s="323"/>
      <c r="L319" s="323"/>
      <c r="M319" s="323"/>
      <c r="N319" s="323"/>
      <c r="O319" s="323"/>
      <c r="P319" s="323"/>
      <c r="Q319" s="323"/>
      <c r="R319" s="323"/>
      <c r="S319" s="323"/>
      <c r="T319" s="323"/>
      <c r="U319" s="323"/>
      <c r="V319" s="233" t="str">
        <f t="shared" si="198"/>
        <v/>
      </c>
      <c r="W319" s="101" t="str">
        <f t="shared" si="199"/>
        <v/>
      </c>
      <c r="X319" s="101" t="str">
        <f t="shared" si="200"/>
        <v/>
      </c>
      <c r="Y319" s="108" t="str">
        <f>IF(AND($AT319&lt;&gt;"",$AB319=1),_xlfn.CONCAT(Y$3,PROPER(_xlfn.XLOOKUP($AZ319,入力キー,入力コード)),IF(OR($BK319="",$BK319=$BI319),_xlfn.CONCAT(Y$4,IF($AZ319=_xlfn.XLOOKUP($AZ319,仮想キートップ,入力キー),Y$7,Y$10),_xlfn.XLOOKUP($AZ319,仮想キートップ,入力コード),Y$13,$BI319,Y$14,_xlfn.XLOOKUP($AZ319,仮想キートップ,キー位置),Y$15,_xlfn.XLOOKUP($AZ319,仮想キートップ,キー位置),Y$17,IF($AZ319=_xlfn.XLOOKUP($AZ319,仮想キートップ,入力キー),Y$12,Y$11),_xlfn.XLOOKUP($AZ319,仮想キートップ,入力コード),Y$13,$BI319,Y$14,_xlfn.XLOOKUP($AZ319,仮想キートップ,キー位置),Y$16,_xlfn.XLOOKUP($AZ319,仮想キートップ,キー位置),IF(COUNTA($AT319:$AT$352)&gt;1,Y$17,Y$18)),_xlfn.CONCAT(Y$4,Y$6,IF($AZ319=_xlfn.XLOOKUP($AZ319,仮想キートップ,入力キー),Y$7,Y$10),_xlfn.XLOOKUP($AZ319,仮想キートップ,入力コード),Y$13,$BI319,Y$14,_xlfn.XLOOKUP($AZ319,仮想キートップ,キー位置),Y$15,_xlfn.XLOOKUP($AZ319,仮想キートップ,キー位置),Y$17,IF($AZ319=_xlfn.XLOOKUP($AZ319,仮想キートップ,入力キー),Y$8,Y$9),_xlfn.XLOOKUP($AZ319,仮想キートップ,入力コード),Y$13,$BI319,Y$14,_xlfn.XLOOKUP($AZ319,仮想キートップ,キー位置),Y$16,_xlfn.XLOOKUP($AZ319,仮想キートップ,キー位置),Y$17,Y$5,IF($AZ319=_xlfn.XLOOKUP($AZ319,仮想キートップ,入力キー),Y$7,Y$10),_xlfn.XLOOKUP($AZ319,仮想キートップ,入力コード),Y$13,$BK319,Y$14,_xlfn.XLOOKUP($AZ319,仮想キートップ,キー位置),Y$15,_xlfn.XLOOKUP($AZ319,仮想キートップ,キー位置),Y$17,IF($AZ319=_xlfn.XLOOKUP($AZ319,仮想キートップ,入力キー),Y$12,Y$11),_xlfn.XLOOKUP($AZ319,仮想キートップ,入力コード),Y$13,$BK319,Y$14,_xlfn.XLOOKUP($AZ319,仮想キートップ,キー位置),Y$16,_xlfn.XLOOKUP($AZ319,仮想キートップ,キー位置),IF(COUNTA($AT319:$AT$352)&gt;1,Y$17,Y$18)))),"")</f>
        <v>{"description":"[英数] E","conditions":[{"type":"variable_unless","name":"USC","value":0}],"from":{"key_code":"e","modifiers":{"optional":["shift","caps_lock"]}},"to":[{"key_code":"e"},{"set_variable":{"name":"KC_E","value":1}},{"set_variable":{"name":"USC","value":2}},{"set_variable":{"name":"LKS","value":1}}],"to_after_key_up":[{"set_variable":{"name":"KC_E","value":0}},{"set_variable":{"name":"USC","value":0}}],"type":"basic"},{"from":{"key_code":"e","modifiers":{"optional":["shift","caps_lock"]}},"to":[{"key_code":"e"},{"set_variable":{"name":"KC_E","value":1}},{"set_variable":{"name":"USC","value":1}},{"set_variable":{"name":"LKS","value":1}}],"to_after_key_up":[{"set_variable":{"name":"KC_E","value":0}},{"set_variable":{"name":"USC","value":0}}],"type":"basic"},</v>
      </c>
      <c r="Z319" s="325"/>
      <c r="AB319" s="28">
        <f t="shared" si="218"/>
        <v>1</v>
      </c>
      <c r="AC319" s="27" t="str">
        <f t="shared" si="219"/>
        <v>@</v>
      </c>
      <c r="AD319" s="27">
        <f t="shared" si="220"/>
        <v>0</v>
      </c>
      <c r="AE319" s="27">
        <f t="shared" si="221"/>
        <v>0</v>
      </c>
      <c r="AF319" s="34">
        <f t="shared" si="222"/>
        <v>32768</v>
      </c>
      <c r="AG319" s="203">
        <f t="shared" si="206"/>
        <v>0</v>
      </c>
      <c r="AH319" s="90"/>
      <c r="AI319" s="466" t="str">
        <f t="shared" si="207"/>
        <v/>
      </c>
      <c r="AJ319" s="57" t="str">
        <f t="shared" si="223"/>
        <v/>
      </c>
      <c r="AK319" s="58">
        <f t="shared" si="224"/>
        <v>0</v>
      </c>
      <c r="AL319" s="56" t="str">
        <f t="shared" si="210"/>
        <v/>
      </c>
      <c r="AM319" s="57" t="str">
        <f t="shared" si="225"/>
        <v/>
      </c>
      <c r="AN319" s="55">
        <f t="shared" si="226"/>
        <v>0</v>
      </c>
      <c r="AO319" s="466" t="str">
        <f t="shared" si="213"/>
        <v/>
      </c>
      <c r="AP319" s="57" t="str">
        <f t="shared" si="227"/>
        <v/>
      </c>
      <c r="AQ319" s="58">
        <f t="shared" si="228"/>
        <v>0</v>
      </c>
      <c r="AR319" s="90"/>
      <c r="AS319" s="242">
        <v>16</v>
      </c>
      <c r="AT319" s="395" t="s">
        <v>296</v>
      </c>
      <c r="AU319" s="393"/>
      <c r="AV319" s="393"/>
      <c r="AW319" s="243"/>
      <c r="AX319" s="244"/>
      <c r="AY319" s="173"/>
      <c r="AZ319" s="173" t="s">
        <v>26</v>
      </c>
      <c r="BA319" s="173"/>
      <c r="BB319" s="245"/>
      <c r="BC319" s="307"/>
      <c r="BD319" s="308"/>
      <c r="BE319" s="309"/>
      <c r="BF319" s="310"/>
      <c r="BG319" s="311"/>
      <c r="BH319" s="312"/>
      <c r="BI319" s="311" t="str">
        <f t="shared" si="217"/>
        <v>{"key_code":"e"}</v>
      </c>
      <c r="BJ319" s="364"/>
      <c r="BK319" s="365"/>
    </row>
    <row r="320" spans="1:63" ht="21">
      <c r="A320" s="322"/>
      <c r="B320" s="323"/>
      <c r="C320" s="323"/>
      <c r="D320" s="323"/>
      <c r="E320" s="323"/>
      <c r="F320" s="323"/>
      <c r="G320" s="323"/>
      <c r="H320" s="323"/>
      <c r="I320" s="323"/>
      <c r="J320" s="323"/>
      <c r="K320" s="323"/>
      <c r="L320" s="323"/>
      <c r="M320" s="323"/>
      <c r="N320" s="323"/>
      <c r="O320" s="323"/>
      <c r="P320" s="323"/>
      <c r="Q320" s="323"/>
      <c r="R320" s="323"/>
      <c r="S320" s="323"/>
      <c r="T320" s="323"/>
      <c r="U320" s="323"/>
      <c r="V320" s="233" t="str">
        <f t="shared" si="198"/>
        <v/>
      </c>
      <c r="W320" s="101" t="str">
        <f t="shared" si="199"/>
        <v/>
      </c>
      <c r="X320" s="101" t="str">
        <f t="shared" si="200"/>
        <v/>
      </c>
      <c r="Y320" s="108" t="str">
        <f>IF(AND($AT320&lt;&gt;"",$AB320=1),_xlfn.CONCAT(Y$3,PROPER(_xlfn.XLOOKUP($AZ320,入力キー,入力コード)),IF(OR($BK320="",$BK320=$BI320),_xlfn.CONCAT(Y$4,IF($AZ320=_xlfn.XLOOKUP($AZ320,仮想キートップ,入力キー),Y$7,Y$10),_xlfn.XLOOKUP($AZ320,仮想キートップ,入力コード),Y$13,$BI320,Y$14,_xlfn.XLOOKUP($AZ320,仮想キートップ,キー位置),Y$15,_xlfn.XLOOKUP($AZ320,仮想キートップ,キー位置),Y$17,IF($AZ320=_xlfn.XLOOKUP($AZ320,仮想キートップ,入力キー),Y$12,Y$11),_xlfn.XLOOKUP($AZ320,仮想キートップ,入力コード),Y$13,$BI320,Y$14,_xlfn.XLOOKUP($AZ320,仮想キートップ,キー位置),Y$16,_xlfn.XLOOKUP($AZ320,仮想キートップ,キー位置),IF(COUNTA($AT320:$AT$352)&gt;1,Y$17,Y$18)),_xlfn.CONCAT(Y$4,Y$6,IF($AZ320=_xlfn.XLOOKUP($AZ320,仮想キートップ,入力キー),Y$7,Y$10),_xlfn.XLOOKUP($AZ320,仮想キートップ,入力コード),Y$13,$BI320,Y$14,_xlfn.XLOOKUP($AZ320,仮想キートップ,キー位置),Y$15,_xlfn.XLOOKUP($AZ320,仮想キートップ,キー位置),Y$17,IF($AZ320=_xlfn.XLOOKUP($AZ320,仮想キートップ,入力キー),Y$8,Y$9),_xlfn.XLOOKUP($AZ320,仮想キートップ,入力コード),Y$13,$BI320,Y$14,_xlfn.XLOOKUP($AZ320,仮想キートップ,キー位置),Y$16,_xlfn.XLOOKUP($AZ320,仮想キートップ,キー位置),Y$17,Y$5,IF($AZ320=_xlfn.XLOOKUP($AZ320,仮想キートップ,入力キー),Y$7,Y$10),_xlfn.XLOOKUP($AZ320,仮想キートップ,入力コード),Y$13,$BK320,Y$14,_xlfn.XLOOKUP($AZ320,仮想キートップ,キー位置),Y$15,_xlfn.XLOOKUP($AZ320,仮想キートップ,キー位置),Y$17,IF($AZ320=_xlfn.XLOOKUP($AZ320,仮想キートップ,入力キー),Y$12,Y$11),_xlfn.XLOOKUP($AZ320,仮想キートップ,入力コード),Y$13,$BK320,Y$14,_xlfn.XLOOKUP($AZ320,仮想キートップ,キー位置),Y$16,_xlfn.XLOOKUP($AZ320,仮想キートップ,キー位置),IF(COUNTA($AT320:$AT$352)&gt;1,Y$17,Y$18)))),"")</f>
        <v>{"description":"[英数] R","conditions":[{"type":"variable_unless","name":"USC","value":0}],"from":{"key_code":"r","modifiers":{"optional":["shift","caps_lock"]}},"to":[{"key_code":"r"},{"set_variable":{"name":"KC_R","value":1}},{"set_variable":{"name":"USC","value":2}},{"set_variable":{"name":"LKS","value":1}}],"to_after_key_up":[{"set_variable":{"name":"KC_R","value":0}},{"set_variable":{"name":"USC","value":0}}],"type":"basic"},{"from":{"key_code":"r","modifiers":{"optional":["shift","caps_lock"]}},"to":[{"key_code":"r"},{"set_variable":{"name":"KC_R","value":1}},{"set_variable":{"name":"USC","value":1}},{"set_variable":{"name":"LKS","value":1}}],"to_after_key_up":[{"set_variable":{"name":"KC_R","value":0}},{"set_variable":{"name":"USC","value":0}}],"type":"basic"},</v>
      </c>
      <c r="Z320" s="325"/>
      <c r="AB320" s="28">
        <f t="shared" si="218"/>
        <v>1</v>
      </c>
      <c r="AC320" s="27" t="str">
        <f t="shared" si="219"/>
        <v>@</v>
      </c>
      <c r="AD320" s="27">
        <f t="shared" si="220"/>
        <v>0</v>
      </c>
      <c r="AE320" s="27">
        <f t="shared" si="221"/>
        <v>0</v>
      </c>
      <c r="AF320" s="34">
        <f t="shared" si="222"/>
        <v>65536</v>
      </c>
      <c r="AG320" s="203">
        <f t="shared" si="206"/>
        <v>0</v>
      </c>
      <c r="AH320" s="90"/>
      <c r="AI320" s="466" t="str">
        <f t="shared" si="207"/>
        <v/>
      </c>
      <c r="AJ320" s="57" t="str">
        <f t="shared" si="223"/>
        <v/>
      </c>
      <c r="AK320" s="58">
        <f t="shared" si="224"/>
        <v>0</v>
      </c>
      <c r="AL320" s="56" t="str">
        <f t="shared" si="210"/>
        <v/>
      </c>
      <c r="AM320" s="57" t="str">
        <f t="shared" si="225"/>
        <v/>
      </c>
      <c r="AN320" s="55">
        <f t="shared" si="226"/>
        <v>0</v>
      </c>
      <c r="AO320" s="466" t="str">
        <f t="shared" si="213"/>
        <v/>
      </c>
      <c r="AP320" s="57" t="str">
        <f t="shared" si="227"/>
        <v/>
      </c>
      <c r="AQ320" s="58">
        <f t="shared" si="228"/>
        <v>0</v>
      </c>
      <c r="AR320" s="90"/>
      <c r="AS320" s="242">
        <v>17</v>
      </c>
      <c r="AT320" s="395" t="s">
        <v>296</v>
      </c>
      <c r="AU320" s="393"/>
      <c r="AV320" s="393"/>
      <c r="AW320" s="243"/>
      <c r="AX320" s="244"/>
      <c r="AY320" s="173"/>
      <c r="AZ320" s="173" t="s">
        <v>28</v>
      </c>
      <c r="BA320" s="173"/>
      <c r="BB320" s="245"/>
      <c r="BC320" s="307"/>
      <c r="BD320" s="308"/>
      <c r="BE320" s="309"/>
      <c r="BF320" s="310"/>
      <c r="BG320" s="311"/>
      <c r="BH320" s="312"/>
      <c r="BI320" s="311" t="str">
        <f t="shared" si="217"/>
        <v>{"key_code":"r"}</v>
      </c>
      <c r="BJ320" s="364"/>
      <c r="BK320" s="365"/>
    </row>
    <row r="321" spans="1:63" ht="21">
      <c r="A321" s="322"/>
      <c r="B321" s="323"/>
      <c r="C321" s="323"/>
      <c r="D321" s="323"/>
      <c r="E321" s="323"/>
      <c r="F321" s="323"/>
      <c r="G321" s="323"/>
      <c r="H321" s="323"/>
      <c r="I321" s="323"/>
      <c r="J321" s="323"/>
      <c r="K321" s="323"/>
      <c r="L321" s="323"/>
      <c r="M321" s="323"/>
      <c r="N321" s="323"/>
      <c r="O321" s="323"/>
      <c r="P321" s="323"/>
      <c r="Q321" s="323"/>
      <c r="R321" s="323"/>
      <c r="S321" s="323"/>
      <c r="T321" s="323"/>
      <c r="U321" s="323"/>
      <c r="V321" s="233" t="str">
        <f t="shared" si="198"/>
        <v/>
      </c>
      <c r="W321" s="101" t="str">
        <f t="shared" si="199"/>
        <v/>
      </c>
      <c r="X321" s="101" t="str">
        <f t="shared" si="200"/>
        <v/>
      </c>
      <c r="Y321" s="108" t="str">
        <f>IF(AND($AT321&lt;&gt;"",$AB321=1),_xlfn.CONCAT(Y$3,PROPER(_xlfn.XLOOKUP($AZ321,入力キー,入力コード)),IF(OR($BK321="",$BK321=$BI321),_xlfn.CONCAT(Y$4,IF($AZ321=_xlfn.XLOOKUP($AZ321,仮想キートップ,入力キー),Y$7,Y$10),_xlfn.XLOOKUP($AZ321,仮想キートップ,入力コード),Y$13,$BI321,Y$14,_xlfn.XLOOKUP($AZ321,仮想キートップ,キー位置),Y$15,_xlfn.XLOOKUP($AZ321,仮想キートップ,キー位置),Y$17,IF($AZ321=_xlfn.XLOOKUP($AZ321,仮想キートップ,入力キー),Y$12,Y$11),_xlfn.XLOOKUP($AZ321,仮想キートップ,入力コード),Y$13,$BI321,Y$14,_xlfn.XLOOKUP($AZ321,仮想キートップ,キー位置),Y$16,_xlfn.XLOOKUP($AZ321,仮想キートップ,キー位置),IF(COUNTA($AT321:$AT$352)&gt;1,Y$17,Y$18)),_xlfn.CONCAT(Y$4,Y$6,IF($AZ321=_xlfn.XLOOKUP($AZ321,仮想キートップ,入力キー),Y$7,Y$10),_xlfn.XLOOKUP($AZ321,仮想キートップ,入力コード),Y$13,$BI321,Y$14,_xlfn.XLOOKUP($AZ321,仮想キートップ,キー位置),Y$15,_xlfn.XLOOKUP($AZ321,仮想キートップ,キー位置),Y$17,IF($AZ321=_xlfn.XLOOKUP($AZ321,仮想キートップ,入力キー),Y$8,Y$9),_xlfn.XLOOKUP($AZ321,仮想キートップ,入力コード),Y$13,$BI321,Y$14,_xlfn.XLOOKUP($AZ321,仮想キートップ,キー位置),Y$16,_xlfn.XLOOKUP($AZ321,仮想キートップ,キー位置),Y$17,Y$5,IF($AZ321=_xlfn.XLOOKUP($AZ321,仮想キートップ,入力キー),Y$7,Y$10),_xlfn.XLOOKUP($AZ321,仮想キートップ,入力コード),Y$13,$BK321,Y$14,_xlfn.XLOOKUP($AZ321,仮想キートップ,キー位置),Y$15,_xlfn.XLOOKUP($AZ321,仮想キートップ,キー位置),Y$17,IF($AZ321=_xlfn.XLOOKUP($AZ321,仮想キートップ,入力キー),Y$12,Y$11),_xlfn.XLOOKUP($AZ321,仮想キートップ,入力コード),Y$13,$BK321,Y$14,_xlfn.XLOOKUP($AZ321,仮想キートップ,キー位置),Y$16,_xlfn.XLOOKUP($AZ321,仮想キートップ,キー位置),IF(COUNTA($AT321:$AT$352)&gt;1,Y$17,Y$18)))),"")</f>
        <v>{"description":"[英数] T","conditions":[{"type":"variable_unless","name":"USC","value":0}],"from":{"key_code":"t","modifiers":{"optional":["shift","caps_lock"]}},"to":[{"key_code":"t"},{"set_variable":{"name":"KC_T","value":1}},{"set_variable":{"name":"USC","value":2}},{"set_variable":{"name":"LKS","value":1}}],"to_after_key_up":[{"set_variable":{"name":"KC_T","value":0}},{"set_variable":{"name":"USC","value":0}}],"type":"basic"},{"from":{"key_code":"t","modifiers":{"optional":["shift","caps_lock"]}},"to":[{"key_code":"t"},{"set_variable":{"name":"KC_T","value":1}},{"set_variable":{"name":"USC","value":1}},{"set_variable":{"name":"LKS","value":1}}],"to_after_key_up":[{"set_variable":{"name":"KC_T","value":0}},{"set_variable":{"name":"USC","value":0}}],"type":"basic"},</v>
      </c>
      <c r="Z321" s="325"/>
      <c r="AB321" s="28">
        <f t="shared" si="218"/>
        <v>1</v>
      </c>
      <c r="AC321" s="27" t="str">
        <f t="shared" si="219"/>
        <v>@</v>
      </c>
      <c r="AD321" s="27">
        <f t="shared" si="220"/>
        <v>0</v>
      </c>
      <c r="AE321" s="27">
        <f t="shared" si="221"/>
        <v>0</v>
      </c>
      <c r="AF321" s="34">
        <f t="shared" si="222"/>
        <v>131072</v>
      </c>
      <c r="AG321" s="203">
        <f t="shared" si="206"/>
        <v>0</v>
      </c>
      <c r="AH321" s="90"/>
      <c r="AI321" s="466" t="str">
        <f t="shared" si="207"/>
        <v/>
      </c>
      <c r="AJ321" s="57" t="str">
        <f t="shared" si="223"/>
        <v/>
      </c>
      <c r="AK321" s="58">
        <f t="shared" si="224"/>
        <v>0</v>
      </c>
      <c r="AL321" s="56" t="str">
        <f t="shared" si="210"/>
        <v/>
      </c>
      <c r="AM321" s="57" t="str">
        <f t="shared" si="225"/>
        <v/>
      </c>
      <c r="AN321" s="55">
        <f t="shared" si="226"/>
        <v>0</v>
      </c>
      <c r="AO321" s="466" t="str">
        <f t="shared" si="213"/>
        <v/>
      </c>
      <c r="AP321" s="57" t="str">
        <f t="shared" si="227"/>
        <v/>
      </c>
      <c r="AQ321" s="58">
        <f t="shared" si="228"/>
        <v>0</v>
      </c>
      <c r="AR321" s="90"/>
      <c r="AS321" s="242">
        <v>18</v>
      </c>
      <c r="AT321" s="395" t="s">
        <v>296</v>
      </c>
      <c r="AU321" s="393"/>
      <c r="AV321" s="393"/>
      <c r="AW321" s="243"/>
      <c r="AX321" s="244"/>
      <c r="AY321" s="173"/>
      <c r="AZ321" s="173" t="s">
        <v>30</v>
      </c>
      <c r="BA321" s="173"/>
      <c r="BB321" s="245"/>
      <c r="BC321" s="307"/>
      <c r="BD321" s="308"/>
      <c r="BE321" s="309"/>
      <c r="BF321" s="310"/>
      <c r="BG321" s="311"/>
      <c r="BH321" s="312"/>
      <c r="BI321" s="311" t="str">
        <f t="shared" si="217"/>
        <v>{"key_code":"t"}</v>
      </c>
      <c r="BJ321" s="364"/>
      <c r="BK321" s="365"/>
    </row>
    <row r="322" spans="1:63" ht="21">
      <c r="A322" s="322"/>
      <c r="B322" s="323"/>
      <c r="C322" s="323"/>
      <c r="D322" s="323"/>
      <c r="E322" s="323"/>
      <c r="F322" s="323"/>
      <c r="G322" s="323"/>
      <c r="H322" s="323"/>
      <c r="I322" s="323"/>
      <c r="J322" s="323"/>
      <c r="K322" s="323"/>
      <c r="L322" s="323"/>
      <c r="M322" s="323"/>
      <c r="N322" s="323"/>
      <c r="O322" s="323"/>
      <c r="P322" s="323"/>
      <c r="Q322" s="323"/>
      <c r="R322" s="323"/>
      <c r="S322" s="323"/>
      <c r="T322" s="323"/>
      <c r="U322" s="323"/>
      <c r="V322" s="233" t="str">
        <f t="shared" si="198"/>
        <v/>
      </c>
      <c r="W322" s="101" t="str">
        <f t="shared" si="199"/>
        <v/>
      </c>
      <c r="X322" s="101" t="str">
        <f t="shared" si="200"/>
        <v/>
      </c>
      <c r="Y322" s="108" t="str">
        <f>IF(AND($AT322&lt;&gt;"",$AB322=1),_xlfn.CONCAT(Y$3,PROPER(_xlfn.XLOOKUP($AZ322,入力キー,入力コード)),IF(OR($BK322="",$BK322=$BI322),_xlfn.CONCAT(Y$4,IF($AZ322=_xlfn.XLOOKUP($AZ322,仮想キートップ,入力キー),Y$7,Y$10),_xlfn.XLOOKUP($AZ322,仮想キートップ,入力コード),Y$13,$BI322,Y$14,_xlfn.XLOOKUP($AZ322,仮想キートップ,キー位置),Y$15,_xlfn.XLOOKUP($AZ322,仮想キートップ,キー位置),Y$17,IF($AZ322=_xlfn.XLOOKUP($AZ322,仮想キートップ,入力キー),Y$12,Y$11),_xlfn.XLOOKUP($AZ322,仮想キートップ,入力コード),Y$13,$BI322,Y$14,_xlfn.XLOOKUP($AZ322,仮想キートップ,キー位置),Y$16,_xlfn.XLOOKUP($AZ322,仮想キートップ,キー位置),IF(COUNTA($AT322:$AT$352)&gt;1,Y$17,Y$18)),_xlfn.CONCAT(Y$4,Y$6,IF($AZ322=_xlfn.XLOOKUP($AZ322,仮想キートップ,入力キー),Y$7,Y$10),_xlfn.XLOOKUP($AZ322,仮想キートップ,入力コード),Y$13,$BI322,Y$14,_xlfn.XLOOKUP($AZ322,仮想キートップ,キー位置),Y$15,_xlfn.XLOOKUP($AZ322,仮想キートップ,キー位置),Y$17,IF($AZ322=_xlfn.XLOOKUP($AZ322,仮想キートップ,入力キー),Y$8,Y$9),_xlfn.XLOOKUP($AZ322,仮想キートップ,入力コード),Y$13,$BI322,Y$14,_xlfn.XLOOKUP($AZ322,仮想キートップ,キー位置),Y$16,_xlfn.XLOOKUP($AZ322,仮想キートップ,キー位置),Y$17,Y$5,IF($AZ322=_xlfn.XLOOKUP($AZ322,仮想キートップ,入力キー),Y$7,Y$10),_xlfn.XLOOKUP($AZ322,仮想キートップ,入力コード),Y$13,$BK322,Y$14,_xlfn.XLOOKUP($AZ322,仮想キートップ,キー位置),Y$15,_xlfn.XLOOKUP($AZ322,仮想キートップ,キー位置),Y$17,IF($AZ322=_xlfn.XLOOKUP($AZ322,仮想キートップ,入力キー),Y$12,Y$11),_xlfn.XLOOKUP($AZ322,仮想キートップ,入力コード),Y$13,$BK322,Y$14,_xlfn.XLOOKUP($AZ322,仮想キートップ,キー位置),Y$16,_xlfn.XLOOKUP($AZ322,仮想キートップ,キー位置),IF(COUNTA($AT322:$AT$352)&gt;1,Y$17,Y$18)))),"")</f>
        <v>{"description":"[英数] Y","conditions":[{"type":"variable_unless","name":"USC","value":0}],"from":{"key_code":"y","modifiers":{"optional":["shift","caps_lock"]}},"to":[{"key_code":"y"},{"set_variable":{"name":"KC_Y","value":1}},{"set_variable":{"name":"USC","value":2}},{"set_variable":{"name":"LKS","value":1}}],"to_after_key_up":[{"set_variable":{"name":"KC_Y","value":0}},{"set_variable":{"name":"USC","value":0}}],"type":"basic"},{"from":{"key_code":"y","modifiers":{"optional":["shift","caps_lock"]}},"to":[{"key_code":"y"},{"set_variable":{"name":"KC_Y","value":1}},{"set_variable":{"name":"USC","value":1}},{"set_variable":{"name":"LKS","value":1}}],"to_after_key_up":[{"set_variable":{"name":"KC_Y","value":0}},{"set_variable":{"name":"USC","value":0}}],"type":"basic"},</v>
      </c>
      <c r="Z322" s="325"/>
      <c r="AB322" s="28">
        <f t="shared" si="218"/>
        <v>1</v>
      </c>
      <c r="AC322" s="27" t="str">
        <f t="shared" si="219"/>
        <v>@</v>
      </c>
      <c r="AD322" s="27">
        <f t="shared" si="220"/>
        <v>0</v>
      </c>
      <c r="AE322" s="27">
        <f t="shared" si="221"/>
        <v>0</v>
      </c>
      <c r="AF322" s="34">
        <f t="shared" si="222"/>
        <v>262144</v>
      </c>
      <c r="AG322" s="203">
        <f t="shared" si="206"/>
        <v>0</v>
      </c>
      <c r="AH322" s="90"/>
      <c r="AI322" s="466" t="str">
        <f t="shared" si="207"/>
        <v/>
      </c>
      <c r="AJ322" s="57" t="str">
        <f t="shared" si="223"/>
        <v/>
      </c>
      <c r="AK322" s="58">
        <f t="shared" si="224"/>
        <v>0</v>
      </c>
      <c r="AL322" s="56" t="str">
        <f t="shared" si="210"/>
        <v/>
      </c>
      <c r="AM322" s="57" t="str">
        <f t="shared" si="225"/>
        <v/>
      </c>
      <c r="AN322" s="55">
        <f t="shared" si="226"/>
        <v>0</v>
      </c>
      <c r="AO322" s="466" t="str">
        <f t="shared" si="213"/>
        <v/>
      </c>
      <c r="AP322" s="57" t="str">
        <f t="shared" si="227"/>
        <v/>
      </c>
      <c r="AQ322" s="58">
        <f t="shared" si="228"/>
        <v>0</v>
      </c>
      <c r="AR322" s="90"/>
      <c r="AS322" s="242">
        <v>19</v>
      </c>
      <c r="AT322" s="395" t="s">
        <v>296</v>
      </c>
      <c r="AU322" s="393"/>
      <c r="AV322" s="393"/>
      <c r="AW322" s="243"/>
      <c r="AX322" s="244"/>
      <c r="AY322" s="173"/>
      <c r="AZ322" s="173" t="s">
        <v>32</v>
      </c>
      <c r="BA322" s="173"/>
      <c r="BB322" s="245"/>
      <c r="BC322" s="307"/>
      <c r="BD322" s="308"/>
      <c r="BE322" s="309"/>
      <c r="BF322" s="310"/>
      <c r="BG322" s="311"/>
      <c r="BH322" s="312"/>
      <c r="BI322" s="311" t="str">
        <f t="shared" si="217"/>
        <v>{"key_code":"y"}</v>
      </c>
      <c r="BJ322" s="364"/>
      <c r="BK322" s="365"/>
    </row>
    <row r="323" spans="1:63" ht="21">
      <c r="A323" s="322"/>
      <c r="B323" s="323"/>
      <c r="C323" s="323"/>
      <c r="D323" s="323"/>
      <c r="E323" s="323"/>
      <c r="F323" s="323"/>
      <c r="G323" s="323"/>
      <c r="H323" s="323"/>
      <c r="I323" s="323"/>
      <c r="J323" s="323"/>
      <c r="K323" s="323"/>
      <c r="L323" s="323"/>
      <c r="M323" s="323"/>
      <c r="N323" s="323"/>
      <c r="O323" s="323"/>
      <c r="P323" s="323"/>
      <c r="Q323" s="323"/>
      <c r="R323" s="323"/>
      <c r="S323" s="323"/>
      <c r="T323" s="323"/>
      <c r="U323" s="323"/>
      <c r="V323" s="233" t="str">
        <f t="shared" si="198"/>
        <v/>
      </c>
      <c r="W323" s="101" t="str">
        <f t="shared" si="199"/>
        <v/>
      </c>
      <c r="X323" s="101" t="str">
        <f t="shared" si="200"/>
        <v/>
      </c>
      <c r="Y323" s="108" t="str">
        <f>IF(AND($AT323&lt;&gt;"",$AB323=1),_xlfn.CONCAT(Y$3,PROPER(_xlfn.XLOOKUP($AZ323,入力キー,入力コード)),IF(OR($BK323="",$BK323=$BI323),_xlfn.CONCAT(Y$4,IF($AZ323=_xlfn.XLOOKUP($AZ323,仮想キートップ,入力キー),Y$7,Y$10),_xlfn.XLOOKUP($AZ323,仮想キートップ,入力コード),Y$13,$BI323,Y$14,_xlfn.XLOOKUP($AZ323,仮想キートップ,キー位置),Y$15,_xlfn.XLOOKUP($AZ323,仮想キートップ,キー位置),Y$17,IF($AZ323=_xlfn.XLOOKUP($AZ323,仮想キートップ,入力キー),Y$12,Y$11),_xlfn.XLOOKUP($AZ323,仮想キートップ,入力コード),Y$13,$BI323,Y$14,_xlfn.XLOOKUP($AZ323,仮想キートップ,キー位置),Y$16,_xlfn.XLOOKUP($AZ323,仮想キートップ,キー位置),IF(COUNTA($AT323:$AT$352)&gt;1,Y$17,Y$18)),_xlfn.CONCAT(Y$4,Y$6,IF($AZ323=_xlfn.XLOOKUP($AZ323,仮想キートップ,入力キー),Y$7,Y$10),_xlfn.XLOOKUP($AZ323,仮想キートップ,入力コード),Y$13,$BI323,Y$14,_xlfn.XLOOKUP($AZ323,仮想キートップ,キー位置),Y$15,_xlfn.XLOOKUP($AZ323,仮想キートップ,キー位置),Y$17,IF($AZ323=_xlfn.XLOOKUP($AZ323,仮想キートップ,入力キー),Y$8,Y$9),_xlfn.XLOOKUP($AZ323,仮想キートップ,入力コード),Y$13,$BI323,Y$14,_xlfn.XLOOKUP($AZ323,仮想キートップ,キー位置),Y$16,_xlfn.XLOOKUP($AZ323,仮想キートップ,キー位置),Y$17,Y$5,IF($AZ323=_xlfn.XLOOKUP($AZ323,仮想キートップ,入力キー),Y$7,Y$10),_xlfn.XLOOKUP($AZ323,仮想キートップ,入力コード),Y$13,$BK323,Y$14,_xlfn.XLOOKUP($AZ323,仮想キートップ,キー位置),Y$15,_xlfn.XLOOKUP($AZ323,仮想キートップ,キー位置),Y$17,IF($AZ323=_xlfn.XLOOKUP($AZ323,仮想キートップ,入力キー),Y$12,Y$11),_xlfn.XLOOKUP($AZ323,仮想キートップ,入力コード),Y$13,$BK323,Y$14,_xlfn.XLOOKUP($AZ323,仮想キートップ,キー位置),Y$16,_xlfn.XLOOKUP($AZ323,仮想キートップ,キー位置),IF(COUNTA($AT323:$AT$352)&gt;1,Y$17,Y$18)))),"")</f>
        <v>{"description":"[英数] U","conditions":[{"type":"variable_unless","name":"USC","value":0}],"from":{"key_code":"u","modifiers":{"optional":["shift","caps_lock"]}},"to":[{"key_code":"u"},{"set_variable":{"name":"KC_U","value":1}},{"set_variable":{"name":"USC","value":2}},{"set_variable":{"name":"LKS","value":1}}],"to_after_key_up":[{"set_variable":{"name":"KC_U","value":0}},{"set_variable":{"name":"USC","value":0}}],"type":"basic"},{"from":{"key_code":"u","modifiers":{"optional":["shift","caps_lock"]}},"to":[{"key_code":"u"},{"set_variable":{"name":"KC_U","value":1}},{"set_variable":{"name":"USC","value":1}},{"set_variable":{"name":"LKS","value":1}}],"to_after_key_up":[{"set_variable":{"name":"KC_U","value":0}},{"set_variable":{"name":"USC","value":0}}],"type":"basic"},</v>
      </c>
      <c r="Z323" s="325"/>
      <c r="AB323" s="28">
        <f t="shared" si="218"/>
        <v>1</v>
      </c>
      <c r="AC323" s="27" t="str">
        <f t="shared" si="219"/>
        <v>@</v>
      </c>
      <c r="AD323" s="27">
        <f t="shared" si="220"/>
        <v>0</v>
      </c>
      <c r="AE323" s="27">
        <f t="shared" si="221"/>
        <v>0</v>
      </c>
      <c r="AF323" s="34">
        <f t="shared" si="222"/>
        <v>524288</v>
      </c>
      <c r="AG323" s="203">
        <f t="shared" si="206"/>
        <v>0</v>
      </c>
      <c r="AH323" s="90"/>
      <c r="AI323" s="466" t="str">
        <f t="shared" si="207"/>
        <v/>
      </c>
      <c r="AJ323" s="57" t="str">
        <f t="shared" si="223"/>
        <v/>
      </c>
      <c r="AK323" s="58">
        <f t="shared" si="224"/>
        <v>0</v>
      </c>
      <c r="AL323" s="56" t="str">
        <f t="shared" si="210"/>
        <v/>
      </c>
      <c r="AM323" s="57" t="str">
        <f t="shared" si="225"/>
        <v/>
      </c>
      <c r="AN323" s="55">
        <f t="shared" si="226"/>
        <v>0</v>
      </c>
      <c r="AO323" s="466" t="str">
        <f t="shared" si="213"/>
        <v/>
      </c>
      <c r="AP323" s="57" t="str">
        <f t="shared" si="227"/>
        <v/>
      </c>
      <c r="AQ323" s="58">
        <f t="shared" si="228"/>
        <v>0</v>
      </c>
      <c r="AR323" s="90"/>
      <c r="AS323" s="242">
        <v>20</v>
      </c>
      <c r="AT323" s="395" t="s">
        <v>296</v>
      </c>
      <c r="AU323" s="393"/>
      <c r="AV323" s="393"/>
      <c r="AW323" s="243"/>
      <c r="AX323" s="244"/>
      <c r="AY323" s="173"/>
      <c r="AZ323" s="173" t="s">
        <v>34</v>
      </c>
      <c r="BA323" s="173"/>
      <c r="BB323" s="245"/>
      <c r="BC323" s="307"/>
      <c r="BD323" s="308"/>
      <c r="BE323" s="309"/>
      <c r="BF323" s="310"/>
      <c r="BG323" s="311"/>
      <c r="BH323" s="312"/>
      <c r="BI323" s="311" t="str">
        <f t="shared" si="217"/>
        <v>{"key_code":"u"}</v>
      </c>
      <c r="BJ323" s="364"/>
      <c r="BK323" s="365"/>
    </row>
    <row r="324" spans="1:63" ht="21">
      <c r="A324" s="322"/>
      <c r="B324" s="323"/>
      <c r="C324" s="323"/>
      <c r="D324" s="323"/>
      <c r="E324" s="323"/>
      <c r="F324" s="323"/>
      <c r="G324" s="323"/>
      <c r="H324" s="323"/>
      <c r="I324" s="323"/>
      <c r="J324" s="323"/>
      <c r="K324" s="323"/>
      <c r="L324" s="323"/>
      <c r="M324" s="323"/>
      <c r="N324" s="323"/>
      <c r="O324" s="323"/>
      <c r="P324" s="323"/>
      <c r="Q324" s="323"/>
      <c r="R324" s="323"/>
      <c r="S324" s="323"/>
      <c r="T324" s="323"/>
      <c r="U324" s="323"/>
      <c r="V324" s="233" t="str">
        <f t="shared" si="198"/>
        <v/>
      </c>
      <c r="W324" s="101" t="str">
        <f t="shared" si="199"/>
        <v/>
      </c>
      <c r="X324" s="101" t="str">
        <f t="shared" si="200"/>
        <v/>
      </c>
      <c r="Y324" s="108" t="str">
        <f>IF(AND($AT324&lt;&gt;"",$AB324=1),_xlfn.CONCAT(Y$3,PROPER(_xlfn.XLOOKUP($AZ324,入力キー,入力コード)),IF(OR($BK324="",$BK324=$BI324),_xlfn.CONCAT(Y$4,IF($AZ324=_xlfn.XLOOKUP($AZ324,仮想キートップ,入力キー),Y$7,Y$10),_xlfn.XLOOKUP($AZ324,仮想キートップ,入力コード),Y$13,$BI324,Y$14,_xlfn.XLOOKUP($AZ324,仮想キートップ,キー位置),Y$15,_xlfn.XLOOKUP($AZ324,仮想キートップ,キー位置),Y$17,IF($AZ324=_xlfn.XLOOKUP($AZ324,仮想キートップ,入力キー),Y$12,Y$11),_xlfn.XLOOKUP($AZ324,仮想キートップ,入力コード),Y$13,$BI324,Y$14,_xlfn.XLOOKUP($AZ324,仮想キートップ,キー位置),Y$16,_xlfn.XLOOKUP($AZ324,仮想キートップ,キー位置),IF(COUNTA($AT324:$AT$352)&gt;1,Y$17,Y$18)),_xlfn.CONCAT(Y$4,Y$6,IF($AZ324=_xlfn.XLOOKUP($AZ324,仮想キートップ,入力キー),Y$7,Y$10),_xlfn.XLOOKUP($AZ324,仮想キートップ,入力コード),Y$13,$BI324,Y$14,_xlfn.XLOOKUP($AZ324,仮想キートップ,キー位置),Y$15,_xlfn.XLOOKUP($AZ324,仮想キートップ,キー位置),Y$17,IF($AZ324=_xlfn.XLOOKUP($AZ324,仮想キートップ,入力キー),Y$8,Y$9),_xlfn.XLOOKUP($AZ324,仮想キートップ,入力コード),Y$13,$BI324,Y$14,_xlfn.XLOOKUP($AZ324,仮想キートップ,キー位置),Y$16,_xlfn.XLOOKUP($AZ324,仮想キートップ,キー位置),Y$17,Y$5,IF($AZ324=_xlfn.XLOOKUP($AZ324,仮想キートップ,入力キー),Y$7,Y$10),_xlfn.XLOOKUP($AZ324,仮想キートップ,入力コード),Y$13,$BK324,Y$14,_xlfn.XLOOKUP($AZ324,仮想キートップ,キー位置),Y$15,_xlfn.XLOOKUP($AZ324,仮想キートップ,キー位置),Y$17,IF($AZ324=_xlfn.XLOOKUP($AZ324,仮想キートップ,入力キー),Y$12,Y$11),_xlfn.XLOOKUP($AZ324,仮想キートップ,入力コード),Y$13,$BK324,Y$14,_xlfn.XLOOKUP($AZ324,仮想キートップ,キー位置),Y$16,_xlfn.XLOOKUP($AZ324,仮想キートップ,キー位置),IF(COUNTA($AT324:$AT$352)&gt;1,Y$17,Y$18)))),"")</f>
        <v>{"description":"[英数] I","conditions":[{"type":"variable_unless","name":"USC","value":0}],"from":{"key_code":"i","modifiers":{"optional":["shift","caps_lock"]}},"to":[{"key_code":"i"},{"set_variable":{"name":"KC_I","value":1}},{"set_variable":{"name":"USC","value":2}},{"set_variable":{"name":"LKS","value":1}}],"to_after_key_up":[{"set_variable":{"name":"KC_I","value":0}},{"set_variable":{"name":"USC","value":0}}],"type":"basic"},{"from":{"key_code":"i","modifiers":{"optional":["shift","caps_lock"]}},"to":[{"key_code":"i"},{"set_variable":{"name":"KC_I","value":1}},{"set_variable":{"name":"USC","value":1}},{"set_variable":{"name":"LKS","value":1}}],"to_after_key_up":[{"set_variable":{"name":"KC_I","value":0}},{"set_variable":{"name":"USC","value":0}}],"type":"basic"},</v>
      </c>
      <c r="Z324" s="325"/>
      <c r="AB324" s="28">
        <f t="shared" si="218"/>
        <v>1</v>
      </c>
      <c r="AC324" s="27" t="str">
        <f t="shared" si="219"/>
        <v>@</v>
      </c>
      <c r="AD324" s="27">
        <f t="shared" si="220"/>
        <v>0</v>
      </c>
      <c r="AE324" s="27">
        <f t="shared" si="221"/>
        <v>0</v>
      </c>
      <c r="AF324" s="34">
        <f t="shared" si="222"/>
        <v>1048576</v>
      </c>
      <c r="AG324" s="203">
        <f t="shared" si="206"/>
        <v>0</v>
      </c>
      <c r="AH324" s="90"/>
      <c r="AI324" s="466" t="str">
        <f t="shared" si="207"/>
        <v/>
      </c>
      <c r="AJ324" s="57" t="str">
        <f t="shared" si="223"/>
        <v/>
      </c>
      <c r="AK324" s="58">
        <f t="shared" si="224"/>
        <v>0</v>
      </c>
      <c r="AL324" s="56" t="str">
        <f t="shared" si="210"/>
        <v/>
      </c>
      <c r="AM324" s="57" t="str">
        <f t="shared" si="225"/>
        <v/>
      </c>
      <c r="AN324" s="55">
        <f t="shared" si="226"/>
        <v>0</v>
      </c>
      <c r="AO324" s="466" t="str">
        <f t="shared" si="213"/>
        <v/>
      </c>
      <c r="AP324" s="57" t="str">
        <f t="shared" si="227"/>
        <v/>
      </c>
      <c r="AQ324" s="58">
        <f t="shared" si="228"/>
        <v>0</v>
      </c>
      <c r="AR324" s="90"/>
      <c r="AS324" s="242">
        <v>21</v>
      </c>
      <c r="AT324" s="395" t="s">
        <v>296</v>
      </c>
      <c r="AU324" s="393"/>
      <c r="AV324" s="393"/>
      <c r="AW324" s="243"/>
      <c r="AX324" s="244"/>
      <c r="AY324" s="173"/>
      <c r="AZ324" s="173" t="s">
        <v>36</v>
      </c>
      <c r="BA324" s="173"/>
      <c r="BB324" s="245"/>
      <c r="BC324" s="307"/>
      <c r="BD324" s="308"/>
      <c r="BE324" s="309"/>
      <c r="BF324" s="310"/>
      <c r="BG324" s="311"/>
      <c r="BH324" s="312"/>
      <c r="BI324" s="311" t="str">
        <f t="shared" si="217"/>
        <v>{"key_code":"i"}</v>
      </c>
      <c r="BJ324" s="364"/>
      <c r="BK324" s="365"/>
    </row>
    <row r="325" spans="1:63" ht="21">
      <c r="A325" s="322"/>
      <c r="B325" s="323"/>
      <c r="C325" s="323"/>
      <c r="D325" s="323"/>
      <c r="E325" s="323"/>
      <c r="F325" s="323"/>
      <c r="G325" s="323"/>
      <c r="H325" s="323"/>
      <c r="I325" s="323"/>
      <c r="J325" s="323"/>
      <c r="K325" s="323"/>
      <c r="L325" s="323"/>
      <c r="M325" s="323"/>
      <c r="N325" s="323"/>
      <c r="O325" s="323"/>
      <c r="P325" s="323"/>
      <c r="Q325" s="323"/>
      <c r="R325" s="323"/>
      <c r="S325" s="323"/>
      <c r="T325" s="323"/>
      <c r="U325" s="323"/>
      <c r="V325" s="233" t="str">
        <f t="shared" si="198"/>
        <v/>
      </c>
      <c r="W325" s="101" t="str">
        <f t="shared" si="199"/>
        <v/>
      </c>
      <c r="X325" s="101" t="str">
        <f t="shared" si="200"/>
        <v/>
      </c>
      <c r="Y325" s="108" t="str">
        <f>IF(AND($AT325&lt;&gt;"",$AB325=1),_xlfn.CONCAT(Y$3,PROPER(_xlfn.XLOOKUP($AZ325,入力キー,入力コード)),IF(OR($BK325="",$BK325=$BI325),_xlfn.CONCAT(Y$4,IF($AZ325=_xlfn.XLOOKUP($AZ325,仮想キートップ,入力キー),Y$7,Y$10),_xlfn.XLOOKUP($AZ325,仮想キートップ,入力コード),Y$13,$BI325,Y$14,_xlfn.XLOOKUP($AZ325,仮想キートップ,キー位置),Y$15,_xlfn.XLOOKUP($AZ325,仮想キートップ,キー位置),Y$17,IF($AZ325=_xlfn.XLOOKUP($AZ325,仮想キートップ,入力キー),Y$12,Y$11),_xlfn.XLOOKUP($AZ325,仮想キートップ,入力コード),Y$13,$BI325,Y$14,_xlfn.XLOOKUP($AZ325,仮想キートップ,キー位置),Y$16,_xlfn.XLOOKUP($AZ325,仮想キートップ,キー位置),IF(COUNTA($AT325:$AT$352)&gt;1,Y$17,Y$18)),_xlfn.CONCAT(Y$4,Y$6,IF($AZ325=_xlfn.XLOOKUP($AZ325,仮想キートップ,入力キー),Y$7,Y$10),_xlfn.XLOOKUP($AZ325,仮想キートップ,入力コード),Y$13,$BI325,Y$14,_xlfn.XLOOKUP($AZ325,仮想キートップ,キー位置),Y$15,_xlfn.XLOOKUP($AZ325,仮想キートップ,キー位置),Y$17,IF($AZ325=_xlfn.XLOOKUP($AZ325,仮想キートップ,入力キー),Y$8,Y$9),_xlfn.XLOOKUP($AZ325,仮想キートップ,入力コード),Y$13,$BI325,Y$14,_xlfn.XLOOKUP($AZ325,仮想キートップ,キー位置),Y$16,_xlfn.XLOOKUP($AZ325,仮想キートップ,キー位置),Y$17,Y$5,IF($AZ325=_xlfn.XLOOKUP($AZ325,仮想キートップ,入力キー),Y$7,Y$10),_xlfn.XLOOKUP($AZ325,仮想キートップ,入力コード),Y$13,$BK325,Y$14,_xlfn.XLOOKUP($AZ325,仮想キートップ,キー位置),Y$15,_xlfn.XLOOKUP($AZ325,仮想キートップ,キー位置),Y$17,IF($AZ325=_xlfn.XLOOKUP($AZ325,仮想キートップ,入力キー),Y$12,Y$11),_xlfn.XLOOKUP($AZ325,仮想キートップ,入力コード),Y$13,$BK325,Y$14,_xlfn.XLOOKUP($AZ325,仮想キートップ,キー位置),Y$16,_xlfn.XLOOKUP($AZ325,仮想キートップ,キー位置),IF(COUNTA($AT325:$AT$352)&gt;1,Y$17,Y$18)))),"")</f>
        <v>{"description":"[英数] O","conditions":[{"type":"variable_unless","name":"USC","value":0}],"from":{"key_code":"o","modifiers":{"optional":["shift","caps_lock"]}},"to":[{"key_code":"o"},{"set_variable":{"name":"KC_O","value":1}},{"set_variable":{"name":"USC","value":2}},{"set_variable":{"name":"LKS","value":1}}],"to_after_key_up":[{"set_variable":{"name":"KC_O","value":0}},{"set_variable":{"name":"USC","value":0}}],"type":"basic"},{"from":{"key_code":"o","modifiers":{"optional":["shift","caps_lock"]}},"to":[{"key_code":"o"},{"set_variable":{"name":"KC_O","value":1}},{"set_variable":{"name":"USC","value":1}},{"set_variable":{"name":"LKS","value":1}}],"to_after_key_up":[{"set_variable":{"name":"KC_O","value":0}},{"set_variable":{"name":"USC","value":0}}],"type":"basic"},</v>
      </c>
      <c r="Z325" s="325"/>
      <c r="AB325" s="28">
        <f t="shared" si="218"/>
        <v>1</v>
      </c>
      <c r="AC325" s="27" t="str">
        <f t="shared" si="219"/>
        <v>@</v>
      </c>
      <c r="AD325" s="27">
        <f t="shared" si="220"/>
        <v>0</v>
      </c>
      <c r="AE325" s="27">
        <f t="shared" si="221"/>
        <v>0</v>
      </c>
      <c r="AF325" s="34">
        <f t="shared" si="222"/>
        <v>2097152</v>
      </c>
      <c r="AG325" s="203">
        <f t="shared" si="206"/>
        <v>0</v>
      </c>
      <c r="AH325" s="90"/>
      <c r="AI325" s="466" t="str">
        <f t="shared" si="207"/>
        <v/>
      </c>
      <c r="AJ325" s="57" t="str">
        <f t="shared" si="223"/>
        <v/>
      </c>
      <c r="AK325" s="58">
        <f t="shared" si="224"/>
        <v>0</v>
      </c>
      <c r="AL325" s="56" t="str">
        <f t="shared" si="210"/>
        <v/>
      </c>
      <c r="AM325" s="57" t="str">
        <f t="shared" si="225"/>
        <v/>
      </c>
      <c r="AN325" s="55">
        <f t="shared" si="226"/>
        <v>0</v>
      </c>
      <c r="AO325" s="466" t="str">
        <f t="shared" si="213"/>
        <v/>
      </c>
      <c r="AP325" s="57" t="str">
        <f t="shared" si="227"/>
        <v/>
      </c>
      <c r="AQ325" s="58">
        <f t="shared" si="228"/>
        <v>0</v>
      </c>
      <c r="AR325" s="90"/>
      <c r="AS325" s="242">
        <v>22</v>
      </c>
      <c r="AT325" s="395" t="s">
        <v>296</v>
      </c>
      <c r="AU325" s="393"/>
      <c r="AV325" s="393"/>
      <c r="AW325" s="243"/>
      <c r="AX325" s="244"/>
      <c r="AY325" s="173"/>
      <c r="AZ325" s="173" t="s">
        <v>38</v>
      </c>
      <c r="BA325" s="173"/>
      <c r="BB325" s="245"/>
      <c r="BC325" s="307"/>
      <c r="BD325" s="308"/>
      <c r="BE325" s="309"/>
      <c r="BF325" s="310"/>
      <c r="BG325" s="311"/>
      <c r="BH325" s="312"/>
      <c r="BI325" s="311" t="str">
        <f t="shared" si="217"/>
        <v>{"key_code":"o"}</v>
      </c>
      <c r="BJ325" s="364"/>
      <c r="BK325" s="365"/>
    </row>
    <row r="326" spans="1:63" ht="21">
      <c r="A326" s="322"/>
      <c r="B326" s="323"/>
      <c r="C326" s="323"/>
      <c r="D326" s="323"/>
      <c r="E326" s="323"/>
      <c r="F326" s="323"/>
      <c r="G326" s="323"/>
      <c r="H326" s="323"/>
      <c r="I326" s="323"/>
      <c r="J326" s="323"/>
      <c r="K326" s="323"/>
      <c r="L326" s="323"/>
      <c r="M326" s="323"/>
      <c r="N326" s="323"/>
      <c r="O326" s="323"/>
      <c r="P326" s="323"/>
      <c r="Q326" s="323"/>
      <c r="R326" s="323"/>
      <c r="S326" s="323"/>
      <c r="T326" s="323"/>
      <c r="U326" s="323"/>
      <c r="V326" s="233" t="str">
        <f t="shared" si="198"/>
        <v/>
      </c>
      <c r="W326" s="101" t="str">
        <f t="shared" si="199"/>
        <v/>
      </c>
      <c r="X326" s="101" t="str">
        <f t="shared" si="200"/>
        <v/>
      </c>
      <c r="Y326" s="108" t="str">
        <f>IF(AND($AT326&lt;&gt;"",$AB326=1),_xlfn.CONCAT(Y$3,PROPER(_xlfn.XLOOKUP($AZ326,入力キー,入力コード)),IF(OR($BK326="",$BK326=$BI326),_xlfn.CONCAT(Y$4,IF($AZ326=_xlfn.XLOOKUP($AZ326,仮想キートップ,入力キー),Y$7,Y$10),_xlfn.XLOOKUP($AZ326,仮想キートップ,入力コード),Y$13,$BI326,Y$14,_xlfn.XLOOKUP($AZ326,仮想キートップ,キー位置),Y$15,_xlfn.XLOOKUP($AZ326,仮想キートップ,キー位置),Y$17,IF($AZ326=_xlfn.XLOOKUP($AZ326,仮想キートップ,入力キー),Y$12,Y$11),_xlfn.XLOOKUP($AZ326,仮想キートップ,入力コード),Y$13,$BI326,Y$14,_xlfn.XLOOKUP($AZ326,仮想キートップ,キー位置),Y$16,_xlfn.XLOOKUP($AZ326,仮想キートップ,キー位置),IF(COUNTA($AT326:$AT$352)&gt;1,Y$17,Y$18)),_xlfn.CONCAT(Y$4,Y$6,IF($AZ326=_xlfn.XLOOKUP($AZ326,仮想キートップ,入力キー),Y$7,Y$10),_xlfn.XLOOKUP($AZ326,仮想キートップ,入力コード),Y$13,$BI326,Y$14,_xlfn.XLOOKUP($AZ326,仮想キートップ,キー位置),Y$15,_xlfn.XLOOKUP($AZ326,仮想キートップ,キー位置),Y$17,IF($AZ326=_xlfn.XLOOKUP($AZ326,仮想キートップ,入力キー),Y$8,Y$9),_xlfn.XLOOKUP($AZ326,仮想キートップ,入力コード),Y$13,$BI326,Y$14,_xlfn.XLOOKUP($AZ326,仮想キートップ,キー位置),Y$16,_xlfn.XLOOKUP($AZ326,仮想キートップ,キー位置),Y$17,Y$5,IF($AZ326=_xlfn.XLOOKUP($AZ326,仮想キートップ,入力キー),Y$7,Y$10),_xlfn.XLOOKUP($AZ326,仮想キートップ,入力コード),Y$13,$BK326,Y$14,_xlfn.XLOOKUP($AZ326,仮想キートップ,キー位置),Y$15,_xlfn.XLOOKUP($AZ326,仮想キートップ,キー位置),Y$17,IF($AZ326=_xlfn.XLOOKUP($AZ326,仮想キートップ,入力キー),Y$12,Y$11),_xlfn.XLOOKUP($AZ326,仮想キートップ,入力コード),Y$13,$BK326,Y$14,_xlfn.XLOOKUP($AZ326,仮想キートップ,キー位置),Y$16,_xlfn.XLOOKUP($AZ326,仮想キートップ,キー位置),IF(COUNTA($AT326:$AT$352)&gt;1,Y$17,Y$18)))),"")</f>
        <v>{"description":"[英数] P","conditions":[{"type":"variable_unless","name":"USC","value":0}],"from":{"key_code":"p","modifiers":{"optional":["shift","caps_lock"]}},"to":[{"key_code":"p"},{"set_variable":{"name":"KC_P","value":1}},{"set_variable":{"name":"USC","value":2}},{"set_variable":{"name":"LKS","value":1}}],"to_after_key_up":[{"set_variable":{"name":"KC_P","value":0}},{"set_variable":{"name":"USC","value":0}}],"type":"basic"},{"from":{"key_code":"p","modifiers":{"optional":["shift","caps_lock"]}},"to":[{"key_code":"p"},{"set_variable":{"name":"KC_P","value":1}},{"set_variable":{"name":"USC","value":1}},{"set_variable":{"name":"LKS","value":1}}],"to_after_key_up":[{"set_variable":{"name":"KC_P","value":0}},{"set_variable":{"name":"USC","value":0}}],"type":"basic"},</v>
      </c>
      <c r="Z326" s="325"/>
      <c r="AB326" s="28">
        <f t="shared" si="218"/>
        <v>1</v>
      </c>
      <c r="AC326" s="27" t="str">
        <f t="shared" si="219"/>
        <v>@</v>
      </c>
      <c r="AD326" s="27">
        <f t="shared" si="220"/>
        <v>0</v>
      </c>
      <c r="AE326" s="27">
        <f t="shared" si="221"/>
        <v>0</v>
      </c>
      <c r="AF326" s="34">
        <f t="shared" si="222"/>
        <v>4194304</v>
      </c>
      <c r="AG326" s="203">
        <f t="shared" si="206"/>
        <v>0</v>
      </c>
      <c r="AH326" s="90"/>
      <c r="AI326" s="466" t="str">
        <f t="shared" si="207"/>
        <v/>
      </c>
      <c r="AJ326" s="57" t="str">
        <f t="shared" si="223"/>
        <v/>
      </c>
      <c r="AK326" s="58">
        <f t="shared" si="224"/>
        <v>0</v>
      </c>
      <c r="AL326" s="56" t="str">
        <f t="shared" si="210"/>
        <v/>
      </c>
      <c r="AM326" s="57" t="str">
        <f t="shared" si="225"/>
        <v/>
      </c>
      <c r="AN326" s="55">
        <f t="shared" si="226"/>
        <v>0</v>
      </c>
      <c r="AO326" s="466" t="str">
        <f t="shared" si="213"/>
        <v/>
      </c>
      <c r="AP326" s="57" t="str">
        <f t="shared" si="227"/>
        <v/>
      </c>
      <c r="AQ326" s="58">
        <f t="shared" si="228"/>
        <v>0</v>
      </c>
      <c r="AR326" s="90"/>
      <c r="AS326" s="242">
        <v>23</v>
      </c>
      <c r="AT326" s="395" t="s">
        <v>296</v>
      </c>
      <c r="AU326" s="393"/>
      <c r="AV326" s="393"/>
      <c r="AW326" s="243"/>
      <c r="AX326" s="244"/>
      <c r="AY326" s="173"/>
      <c r="AZ326" s="173" t="s">
        <v>40</v>
      </c>
      <c r="BA326" s="173"/>
      <c r="BB326" s="245"/>
      <c r="BC326" s="307"/>
      <c r="BD326" s="308"/>
      <c r="BE326" s="309"/>
      <c r="BF326" s="310"/>
      <c r="BG326" s="311"/>
      <c r="BH326" s="312"/>
      <c r="BI326" s="311" t="str">
        <f t="shared" si="217"/>
        <v>{"key_code":"p"}</v>
      </c>
      <c r="BJ326" s="364"/>
      <c r="BK326" s="365"/>
    </row>
    <row r="327" spans="1:63" ht="21">
      <c r="A327" s="322"/>
      <c r="B327" s="323"/>
      <c r="C327" s="323"/>
      <c r="D327" s="323"/>
      <c r="E327" s="323"/>
      <c r="F327" s="323"/>
      <c r="G327" s="323"/>
      <c r="H327" s="323"/>
      <c r="I327" s="323"/>
      <c r="J327" s="323"/>
      <c r="K327" s="323"/>
      <c r="L327" s="323"/>
      <c r="M327" s="323"/>
      <c r="N327" s="323"/>
      <c r="O327" s="323"/>
      <c r="P327" s="323"/>
      <c r="Q327" s="323"/>
      <c r="R327" s="323"/>
      <c r="S327" s="323"/>
      <c r="T327" s="323"/>
      <c r="U327" s="323"/>
      <c r="V327" s="233" t="str">
        <f t="shared" si="198"/>
        <v/>
      </c>
      <c r="W327" s="101" t="str">
        <f t="shared" si="199"/>
        <v/>
      </c>
      <c r="X327" s="101" t="str">
        <f t="shared" si="200"/>
        <v/>
      </c>
      <c r="Y327" s="108" t="str">
        <f>IF(AND($AT327&lt;&gt;"",$AB327=1),_xlfn.CONCAT(Y$3,PROPER(_xlfn.XLOOKUP($AZ327,入力キー,入力コード)),IF(OR($BK327="",$BK327=$BI327),_xlfn.CONCAT(Y$4,IF($AZ327=_xlfn.XLOOKUP($AZ327,仮想キートップ,入力キー),Y$7,Y$10),_xlfn.XLOOKUP($AZ327,仮想キートップ,入力コード),Y$13,$BI327,Y$14,_xlfn.XLOOKUP($AZ327,仮想キートップ,キー位置),Y$15,_xlfn.XLOOKUP($AZ327,仮想キートップ,キー位置),Y$17,IF($AZ327=_xlfn.XLOOKUP($AZ327,仮想キートップ,入力キー),Y$12,Y$11),_xlfn.XLOOKUP($AZ327,仮想キートップ,入力コード),Y$13,$BI327,Y$14,_xlfn.XLOOKUP($AZ327,仮想キートップ,キー位置),Y$16,_xlfn.XLOOKUP($AZ327,仮想キートップ,キー位置),IF(COUNTA($AT327:$AT$352)&gt;1,Y$17,Y$18)),_xlfn.CONCAT(Y$4,Y$6,IF($AZ327=_xlfn.XLOOKUP($AZ327,仮想キートップ,入力キー),Y$7,Y$10),_xlfn.XLOOKUP($AZ327,仮想キートップ,入力コード),Y$13,$BI327,Y$14,_xlfn.XLOOKUP($AZ327,仮想キートップ,キー位置),Y$15,_xlfn.XLOOKUP($AZ327,仮想キートップ,キー位置),Y$17,IF($AZ327=_xlfn.XLOOKUP($AZ327,仮想キートップ,入力キー),Y$8,Y$9),_xlfn.XLOOKUP($AZ327,仮想キートップ,入力コード),Y$13,$BI327,Y$14,_xlfn.XLOOKUP($AZ327,仮想キートップ,キー位置),Y$16,_xlfn.XLOOKUP($AZ327,仮想キートップ,キー位置),Y$17,Y$5,IF($AZ327=_xlfn.XLOOKUP($AZ327,仮想キートップ,入力キー),Y$7,Y$10),_xlfn.XLOOKUP($AZ327,仮想キートップ,入力コード),Y$13,$BK327,Y$14,_xlfn.XLOOKUP($AZ327,仮想キートップ,キー位置),Y$15,_xlfn.XLOOKUP($AZ327,仮想キートップ,キー位置),Y$17,IF($AZ327=_xlfn.XLOOKUP($AZ327,仮想キートップ,入力キー),Y$12,Y$11),_xlfn.XLOOKUP($AZ327,仮想キートップ,入力コード),Y$13,$BK327,Y$14,_xlfn.XLOOKUP($AZ327,仮想キートップ,キー位置),Y$16,_xlfn.XLOOKUP($AZ327,仮想キートップ,キー位置),IF(COUNTA($AT327:$AT$352)&gt;1,Y$17,Y$18)))),"")</f>
        <v>{"description":"[英数] Open_Bracket","conditions":[{"type":"variable_unless","name":"USC","value":0}],"from":{"key_code":"open_bracket","modifiers":{"optional":["shift","caps_lock"]}},"to":[{"key_code":"open_bracket"},{"set_variable":{"name":"KC_LBRC","value":1}},{"set_variable":{"name":"USC","value":2}},{"set_variable":{"name":"LKS","value":1}}],"to_after_key_up":[{"set_variable":{"name":"KC_LBRC","value":0}},{"set_variable":{"name":"USC","value":0}}],"type":"basic"},{"from":{"key_code":"open_bracket","modifiers":{"optional":["shift","caps_lock"]}},"to":[{"key_code":"open_bracket"},{"set_variable":{"name":"KC_LBRC","value":1}},{"set_variable":{"name":"USC","value":1}},{"set_variable":{"name":"LKS","value":1}}],"to_after_key_up":[{"set_variable":{"name":"KC_LBRC","value":0}},{"set_variable":{"name":"USC","value":0}}],"type":"basic"},</v>
      </c>
      <c r="Z327" s="325"/>
      <c r="AB327" s="28">
        <f t="shared" si="218"/>
        <v>1</v>
      </c>
      <c r="AC327" s="27" t="str">
        <f t="shared" si="219"/>
        <v>@</v>
      </c>
      <c r="AD327" s="27">
        <f t="shared" si="220"/>
        <v>0</v>
      </c>
      <c r="AE327" s="27">
        <f t="shared" si="221"/>
        <v>0</v>
      </c>
      <c r="AF327" s="34">
        <f t="shared" si="222"/>
        <v>8388608</v>
      </c>
      <c r="AG327" s="203">
        <f t="shared" si="206"/>
        <v>0</v>
      </c>
      <c r="AH327" s="90"/>
      <c r="AI327" s="466" t="str">
        <f t="shared" si="207"/>
        <v/>
      </c>
      <c r="AJ327" s="57" t="str">
        <f t="shared" si="223"/>
        <v/>
      </c>
      <c r="AK327" s="58">
        <f t="shared" si="224"/>
        <v>0</v>
      </c>
      <c r="AL327" s="56" t="str">
        <f t="shared" si="210"/>
        <v/>
      </c>
      <c r="AM327" s="57" t="str">
        <f t="shared" si="225"/>
        <v/>
      </c>
      <c r="AN327" s="55">
        <f t="shared" si="226"/>
        <v>0</v>
      </c>
      <c r="AO327" s="466" t="str">
        <f t="shared" si="213"/>
        <v/>
      </c>
      <c r="AP327" s="57" t="str">
        <f t="shared" si="227"/>
        <v/>
      </c>
      <c r="AQ327" s="58">
        <f t="shared" si="228"/>
        <v>0</v>
      </c>
      <c r="AR327" s="90"/>
      <c r="AS327" s="242">
        <v>24</v>
      </c>
      <c r="AT327" s="395" t="s">
        <v>296</v>
      </c>
      <c r="AU327" s="393"/>
      <c r="AV327" s="393"/>
      <c r="AW327" s="243"/>
      <c r="AX327" s="244"/>
      <c r="AY327" s="173"/>
      <c r="AZ327" s="173" t="s">
        <v>42</v>
      </c>
      <c r="BA327" s="173"/>
      <c r="BB327" s="245"/>
      <c r="BC327" s="307"/>
      <c r="BD327" s="308"/>
      <c r="BE327" s="309"/>
      <c r="BF327" s="310"/>
      <c r="BG327" s="311"/>
      <c r="BH327" s="312"/>
      <c r="BI327" s="311" t="str">
        <f t="shared" si="217"/>
        <v>{"key_code":"open_bracket"}</v>
      </c>
      <c r="BJ327" s="364"/>
      <c r="BK327" s="365"/>
    </row>
    <row r="328" spans="1:63" ht="21">
      <c r="A328" s="322"/>
      <c r="B328" s="323"/>
      <c r="C328" s="323"/>
      <c r="D328" s="323"/>
      <c r="E328" s="323"/>
      <c r="F328" s="323"/>
      <c r="G328" s="323"/>
      <c r="H328" s="323"/>
      <c r="I328" s="323"/>
      <c r="J328" s="323"/>
      <c r="K328" s="323"/>
      <c r="L328" s="323"/>
      <c r="M328" s="323"/>
      <c r="N328" s="323"/>
      <c r="O328" s="323"/>
      <c r="P328" s="323"/>
      <c r="Q328" s="323"/>
      <c r="R328" s="323"/>
      <c r="S328" s="323"/>
      <c r="T328" s="323"/>
      <c r="U328" s="323"/>
      <c r="V328" s="233" t="str">
        <f t="shared" si="198"/>
        <v/>
      </c>
      <c r="W328" s="101" t="str">
        <f t="shared" si="199"/>
        <v/>
      </c>
      <c r="X328" s="101" t="str">
        <f t="shared" si="200"/>
        <v/>
      </c>
      <c r="Y328" s="108" t="str">
        <f>IF(AND($AT328&lt;&gt;"",$AB328=1),_xlfn.CONCAT(Y$3,PROPER(_xlfn.XLOOKUP($AZ328,入力キー,入力コード)),IF(OR($BK328="",$BK328=$BI328),_xlfn.CONCAT(Y$4,IF($AZ328=_xlfn.XLOOKUP($AZ328,仮想キートップ,入力キー),Y$7,Y$10),_xlfn.XLOOKUP($AZ328,仮想キートップ,入力コード),Y$13,$BI328,Y$14,_xlfn.XLOOKUP($AZ328,仮想キートップ,キー位置),Y$15,_xlfn.XLOOKUP($AZ328,仮想キートップ,キー位置),Y$17,IF($AZ328=_xlfn.XLOOKUP($AZ328,仮想キートップ,入力キー),Y$12,Y$11),_xlfn.XLOOKUP($AZ328,仮想キートップ,入力コード),Y$13,$BI328,Y$14,_xlfn.XLOOKUP($AZ328,仮想キートップ,キー位置),Y$16,_xlfn.XLOOKUP($AZ328,仮想キートップ,キー位置),IF(COUNTA($AT328:$AT$352)&gt;1,Y$17,Y$18)),_xlfn.CONCAT(Y$4,Y$6,IF($AZ328=_xlfn.XLOOKUP($AZ328,仮想キートップ,入力キー),Y$7,Y$10),_xlfn.XLOOKUP($AZ328,仮想キートップ,入力コード),Y$13,$BI328,Y$14,_xlfn.XLOOKUP($AZ328,仮想キートップ,キー位置),Y$15,_xlfn.XLOOKUP($AZ328,仮想キートップ,キー位置),Y$17,IF($AZ328=_xlfn.XLOOKUP($AZ328,仮想キートップ,入力キー),Y$8,Y$9),_xlfn.XLOOKUP($AZ328,仮想キートップ,入力コード),Y$13,$BI328,Y$14,_xlfn.XLOOKUP($AZ328,仮想キートップ,キー位置),Y$16,_xlfn.XLOOKUP($AZ328,仮想キートップ,キー位置),Y$17,Y$5,IF($AZ328=_xlfn.XLOOKUP($AZ328,仮想キートップ,入力キー),Y$7,Y$10),_xlfn.XLOOKUP($AZ328,仮想キートップ,入力コード),Y$13,$BK328,Y$14,_xlfn.XLOOKUP($AZ328,仮想キートップ,キー位置),Y$15,_xlfn.XLOOKUP($AZ328,仮想キートップ,キー位置),Y$17,IF($AZ328=_xlfn.XLOOKUP($AZ328,仮想キートップ,入力キー),Y$12,Y$11),_xlfn.XLOOKUP($AZ328,仮想キートップ,入力コード),Y$13,$BK328,Y$14,_xlfn.XLOOKUP($AZ328,仮想キートップ,キー位置),Y$16,_xlfn.XLOOKUP($AZ328,仮想キートップ,キー位置),IF(COUNTA($AT328:$AT$352)&gt;1,Y$17,Y$18)))),"")</f>
        <v>{"description":"[英数] Close_Bracket","conditions":[{"type":"variable_unless","name":"USC","value":0}],"from":{"key_code":"close_bracket","modifiers":{"optional":["shift","caps_lock"]}},"to":[{"key_code":"close_bracket"},{"set_variable":{"name":"KC_RBRC","value":1}},{"set_variable":{"name":"USC","value":2}},{"set_variable":{"name":"LKS","value":1}}],"to_after_key_up":[{"set_variable":{"name":"KC_RBRC","value":0}},{"set_variable":{"name":"USC","value":0}}],"type":"basic"},{"from":{"key_code":"close_bracket","modifiers":{"optional":["shift","caps_lock"]}},"to":[{"key_code":"close_bracket"},{"set_variable":{"name":"KC_RBRC","value":1}},{"set_variable":{"name":"USC","value":1}},{"set_variable":{"name":"LKS","value":1}}],"to_after_key_up":[{"set_variable":{"name":"KC_RBRC","value":0}},{"set_variable":{"name":"USC","value":0}}],"type":"basic"},</v>
      </c>
      <c r="Z328" s="325"/>
      <c r="AB328" s="28">
        <f t="shared" si="218"/>
        <v>1</v>
      </c>
      <c r="AC328" s="27" t="str">
        <f t="shared" si="219"/>
        <v>@</v>
      </c>
      <c r="AD328" s="27">
        <f t="shared" si="220"/>
        <v>0</v>
      </c>
      <c r="AE328" s="27">
        <f t="shared" si="221"/>
        <v>0</v>
      </c>
      <c r="AF328" s="34">
        <f t="shared" si="222"/>
        <v>16777216</v>
      </c>
      <c r="AG328" s="203">
        <f t="shared" si="206"/>
        <v>0</v>
      </c>
      <c r="AH328" s="90"/>
      <c r="AI328" s="466" t="str">
        <f t="shared" si="207"/>
        <v/>
      </c>
      <c r="AJ328" s="57" t="str">
        <f t="shared" si="223"/>
        <v/>
      </c>
      <c r="AK328" s="58">
        <f t="shared" si="224"/>
        <v>0</v>
      </c>
      <c r="AL328" s="56" t="str">
        <f t="shared" si="210"/>
        <v/>
      </c>
      <c r="AM328" s="57" t="str">
        <f t="shared" si="225"/>
        <v/>
      </c>
      <c r="AN328" s="55">
        <f t="shared" si="226"/>
        <v>0</v>
      </c>
      <c r="AO328" s="466" t="str">
        <f t="shared" si="213"/>
        <v/>
      </c>
      <c r="AP328" s="57" t="str">
        <f t="shared" si="227"/>
        <v/>
      </c>
      <c r="AQ328" s="58">
        <f t="shared" si="228"/>
        <v>0</v>
      </c>
      <c r="AR328" s="90"/>
      <c r="AS328" s="242">
        <v>25</v>
      </c>
      <c r="AT328" s="395" t="s">
        <v>296</v>
      </c>
      <c r="AU328" s="393"/>
      <c r="AV328" s="393"/>
      <c r="AW328" s="243"/>
      <c r="AX328" s="244"/>
      <c r="AY328" s="173"/>
      <c r="AZ328" s="173" t="s">
        <v>43</v>
      </c>
      <c r="BA328" s="173"/>
      <c r="BB328" s="245"/>
      <c r="BC328" s="307"/>
      <c r="BD328" s="308"/>
      <c r="BE328" s="309"/>
      <c r="BF328" s="310"/>
      <c r="BG328" s="311"/>
      <c r="BH328" s="312"/>
      <c r="BI328" s="311" t="str">
        <f t="shared" si="217"/>
        <v>{"key_code":"close_bracket"}</v>
      </c>
      <c r="BJ328" s="364"/>
      <c r="BK328" s="365"/>
    </row>
    <row r="329" spans="1:63" ht="21">
      <c r="A329" s="322"/>
      <c r="B329" s="323"/>
      <c r="C329" s="323"/>
      <c r="D329" s="323"/>
      <c r="E329" s="323"/>
      <c r="F329" s="323"/>
      <c r="G329" s="323"/>
      <c r="H329" s="323"/>
      <c r="I329" s="323"/>
      <c r="J329" s="323"/>
      <c r="K329" s="323"/>
      <c r="L329" s="323"/>
      <c r="M329" s="323"/>
      <c r="N329" s="323"/>
      <c r="O329" s="323"/>
      <c r="P329" s="323"/>
      <c r="Q329" s="323"/>
      <c r="R329" s="323"/>
      <c r="S329" s="323"/>
      <c r="T329" s="323"/>
      <c r="U329" s="323"/>
      <c r="V329" s="233" t="str">
        <f t="shared" si="198"/>
        <v/>
      </c>
      <c r="W329" s="101" t="str">
        <f t="shared" si="199"/>
        <v/>
      </c>
      <c r="X329" s="101" t="str">
        <f t="shared" si="200"/>
        <v/>
      </c>
      <c r="Y329" s="108" t="str">
        <f>IF(AND($AT329&lt;&gt;"",$AB329=1),_xlfn.CONCAT(Y$3,PROPER(_xlfn.XLOOKUP($AZ329,入力キー,入力コード)),IF(OR($BK329="",$BK329=$BI329),_xlfn.CONCAT(Y$4,IF($AZ329=_xlfn.XLOOKUP($AZ329,仮想キートップ,入力キー),Y$7,Y$10),_xlfn.XLOOKUP($AZ329,仮想キートップ,入力コード),Y$13,$BI329,Y$14,_xlfn.XLOOKUP($AZ329,仮想キートップ,キー位置),Y$15,_xlfn.XLOOKUP($AZ329,仮想キートップ,キー位置),Y$17,IF($AZ329=_xlfn.XLOOKUP($AZ329,仮想キートップ,入力キー),Y$12,Y$11),_xlfn.XLOOKUP($AZ329,仮想キートップ,入力コード),Y$13,$BI329,Y$14,_xlfn.XLOOKUP($AZ329,仮想キートップ,キー位置),Y$16,_xlfn.XLOOKUP($AZ329,仮想キートップ,キー位置),IF(COUNTA($AT329:$AT$352)&gt;1,Y$17,Y$18)),_xlfn.CONCAT(Y$4,Y$6,IF($AZ329=_xlfn.XLOOKUP($AZ329,仮想キートップ,入力キー),Y$7,Y$10),_xlfn.XLOOKUP($AZ329,仮想キートップ,入力コード),Y$13,$BI329,Y$14,_xlfn.XLOOKUP($AZ329,仮想キートップ,キー位置),Y$15,_xlfn.XLOOKUP($AZ329,仮想キートップ,キー位置),Y$17,IF($AZ329=_xlfn.XLOOKUP($AZ329,仮想キートップ,入力キー),Y$8,Y$9),_xlfn.XLOOKUP($AZ329,仮想キートップ,入力コード),Y$13,$BI329,Y$14,_xlfn.XLOOKUP($AZ329,仮想キートップ,キー位置),Y$16,_xlfn.XLOOKUP($AZ329,仮想キートップ,キー位置),Y$17,Y$5,IF($AZ329=_xlfn.XLOOKUP($AZ329,仮想キートップ,入力キー),Y$7,Y$10),_xlfn.XLOOKUP($AZ329,仮想キートップ,入力コード),Y$13,$BK329,Y$14,_xlfn.XLOOKUP($AZ329,仮想キートップ,キー位置),Y$15,_xlfn.XLOOKUP($AZ329,仮想キートップ,キー位置),Y$17,IF($AZ329=_xlfn.XLOOKUP($AZ329,仮想キートップ,入力キー),Y$12,Y$11),_xlfn.XLOOKUP($AZ329,仮想キートップ,入力コード),Y$13,$BK329,Y$14,_xlfn.XLOOKUP($AZ329,仮想キートップ,キー位置),Y$16,_xlfn.XLOOKUP($AZ329,仮想キートップ,キー位置),IF(COUNTA($AT329:$AT$352)&gt;1,Y$17,Y$18)))),"")</f>
        <v>{"description":"[英数] A","conditions":[{"type":"variable_unless","name":"USC","value":0}],"from":{"key_code":"a","modifiers":{"optional":["shift","caps_lock"]}},"to":[{"key_code":"a"},{"set_variable":{"name":"KC_A","value":1}},{"set_variable":{"name":"USC","value":2}},{"set_variable":{"name":"LKS","value":1}}],"to_after_key_up":[{"set_variable":{"name":"KC_A","value":0}},{"set_variable":{"name":"USC","value":0}}],"type":"basic"},{"from":{"key_code":"a","modifiers":{"optional":["shift","caps_lock"]}},"to":[{"key_code":"a"},{"set_variable":{"name":"KC_A","value":1}},{"set_variable":{"name":"USC","value":1}},{"set_variable":{"name":"LKS","value":1}}],"to_after_key_up":[{"set_variable":{"name":"KC_A","value":0}},{"set_variable":{"name":"USC","value":0}}],"type":"basic"},</v>
      </c>
      <c r="Z329" s="325"/>
      <c r="AB329" s="28">
        <f t="shared" si="218"/>
        <v>1</v>
      </c>
      <c r="AC329" s="27" t="str">
        <f t="shared" si="219"/>
        <v>@</v>
      </c>
      <c r="AD329" s="27">
        <f t="shared" si="220"/>
        <v>0</v>
      </c>
      <c r="AE329" s="27">
        <f t="shared" si="221"/>
        <v>0</v>
      </c>
      <c r="AF329" s="34">
        <f t="shared" si="222"/>
        <v>33554432</v>
      </c>
      <c r="AG329" s="203">
        <f t="shared" si="206"/>
        <v>0</v>
      </c>
      <c r="AH329" s="90"/>
      <c r="AI329" s="466" t="str">
        <f t="shared" si="207"/>
        <v/>
      </c>
      <c r="AJ329" s="57" t="str">
        <f t="shared" si="223"/>
        <v/>
      </c>
      <c r="AK329" s="58">
        <f t="shared" si="224"/>
        <v>0</v>
      </c>
      <c r="AL329" s="56" t="str">
        <f t="shared" si="210"/>
        <v/>
      </c>
      <c r="AM329" s="57" t="str">
        <f t="shared" si="225"/>
        <v/>
      </c>
      <c r="AN329" s="55">
        <f t="shared" si="226"/>
        <v>0</v>
      </c>
      <c r="AO329" s="466" t="str">
        <f t="shared" si="213"/>
        <v/>
      </c>
      <c r="AP329" s="57" t="str">
        <f t="shared" si="227"/>
        <v/>
      </c>
      <c r="AQ329" s="58">
        <f t="shared" si="228"/>
        <v>0</v>
      </c>
      <c r="AR329" s="90"/>
      <c r="AS329" s="242">
        <v>26</v>
      </c>
      <c r="AT329" s="395" t="s">
        <v>296</v>
      </c>
      <c r="AU329" s="393"/>
      <c r="AV329" s="393"/>
      <c r="AW329" s="243"/>
      <c r="AX329" s="244"/>
      <c r="AY329" s="173"/>
      <c r="AZ329" s="173" t="s">
        <v>143</v>
      </c>
      <c r="BA329" s="173"/>
      <c r="BB329" s="245"/>
      <c r="BC329" s="307"/>
      <c r="BD329" s="308"/>
      <c r="BE329" s="309"/>
      <c r="BF329" s="310"/>
      <c r="BG329" s="311"/>
      <c r="BH329" s="312"/>
      <c r="BI329" s="311" t="str">
        <f t="shared" si="217"/>
        <v>{"key_code":"a"}</v>
      </c>
      <c r="BJ329" s="364"/>
      <c r="BK329" s="365"/>
    </row>
    <row r="330" spans="1:63" ht="21">
      <c r="A330" s="322"/>
      <c r="B330" s="323"/>
      <c r="C330" s="323"/>
      <c r="D330" s="323"/>
      <c r="E330" s="323"/>
      <c r="F330" s="323"/>
      <c r="G330" s="323"/>
      <c r="H330" s="323"/>
      <c r="I330" s="323"/>
      <c r="J330" s="323"/>
      <c r="K330" s="323"/>
      <c r="L330" s="323"/>
      <c r="M330" s="323"/>
      <c r="N330" s="323"/>
      <c r="O330" s="323"/>
      <c r="P330" s="323"/>
      <c r="Q330" s="323"/>
      <c r="R330" s="323"/>
      <c r="S330" s="323"/>
      <c r="T330" s="323"/>
      <c r="U330" s="323"/>
      <c r="V330" s="233" t="str">
        <f t="shared" si="198"/>
        <v/>
      </c>
      <c r="W330" s="101" t="str">
        <f t="shared" si="199"/>
        <v/>
      </c>
      <c r="X330" s="101" t="str">
        <f t="shared" si="200"/>
        <v/>
      </c>
      <c r="Y330" s="108" t="str">
        <f>IF(AND($AT330&lt;&gt;"",$AB330=1),_xlfn.CONCAT(Y$3,PROPER(_xlfn.XLOOKUP($AZ330,入力キー,入力コード)),IF(OR($BK330="",$BK330=$BI330),_xlfn.CONCAT(Y$4,IF($AZ330=_xlfn.XLOOKUP($AZ330,仮想キートップ,入力キー),Y$7,Y$10),_xlfn.XLOOKUP($AZ330,仮想キートップ,入力コード),Y$13,$BI330,Y$14,_xlfn.XLOOKUP($AZ330,仮想キートップ,キー位置),Y$15,_xlfn.XLOOKUP($AZ330,仮想キートップ,キー位置),Y$17,IF($AZ330=_xlfn.XLOOKUP($AZ330,仮想キートップ,入力キー),Y$12,Y$11),_xlfn.XLOOKUP($AZ330,仮想キートップ,入力コード),Y$13,$BI330,Y$14,_xlfn.XLOOKUP($AZ330,仮想キートップ,キー位置),Y$16,_xlfn.XLOOKUP($AZ330,仮想キートップ,キー位置),IF(COUNTA($AT330:$AT$352)&gt;1,Y$17,Y$18)),_xlfn.CONCAT(Y$4,Y$6,IF($AZ330=_xlfn.XLOOKUP($AZ330,仮想キートップ,入力キー),Y$7,Y$10),_xlfn.XLOOKUP($AZ330,仮想キートップ,入力コード),Y$13,$BI330,Y$14,_xlfn.XLOOKUP($AZ330,仮想キートップ,キー位置),Y$15,_xlfn.XLOOKUP($AZ330,仮想キートップ,キー位置),Y$17,IF($AZ330=_xlfn.XLOOKUP($AZ330,仮想キートップ,入力キー),Y$8,Y$9),_xlfn.XLOOKUP($AZ330,仮想キートップ,入力コード),Y$13,$BI330,Y$14,_xlfn.XLOOKUP($AZ330,仮想キートップ,キー位置),Y$16,_xlfn.XLOOKUP($AZ330,仮想キートップ,キー位置),Y$17,Y$5,IF($AZ330=_xlfn.XLOOKUP($AZ330,仮想キートップ,入力キー),Y$7,Y$10),_xlfn.XLOOKUP($AZ330,仮想キートップ,入力コード),Y$13,$BK330,Y$14,_xlfn.XLOOKUP($AZ330,仮想キートップ,キー位置),Y$15,_xlfn.XLOOKUP($AZ330,仮想キートップ,キー位置),Y$17,IF($AZ330=_xlfn.XLOOKUP($AZ330,仮想キートップ,入力キー),Y$12,Y$11),_xlfn.XLOOKUP($AZ330,仮想キートップ,入力コード),Y$13,$BK330,Y$14,_xlfn.XLOOKUP($AZ330,仮想キートップ,キー位置),Y$16,_xlfn.XLOOKUP($AZ330,仮想キートップ,キー位置),IF(COUNTA($AT330:$AT$352)&gt;1,Y$17,Y$18)))),"")</f>
        <v>{"description":"[英数] S","conditions":[{"type":"variable_unless","name":"USC","value":0}],"from":{"key_code":"s","modifiers":{"optional":["shift","caps_lock"]}},"to":[{"key_code":"s"},{"set_variable":{"name":"KC_S","value":1}},{"set_variable":{"name":"USC","value":2}},{"set_variable":{"name":"LKS","value":1}}],"to_after_key_up":[{"set_variable":{"name":"KC_S","value":0}},{"set_variable":{"name":"USC","value":0}}],"type":"basic"},{"from":{"key_code":"s","modifiers":{"optional":["shift","caps_lock"]}},"to":[{"key_code":"s"},{"set_variable":{"name":"KC_S","value":1}},{"set_variable":{"name":"USC","value":1}},{"set_variable":{"name":"LKS","value":1}}],"to_after_key_up":[{"set_variable":{"name":"KC_S","value":0}},{"set_variable":{"name":"USC","value":0}}],"type":"basic"},</v>
      </c>
      <c r="Z330" s="325"/>
      <c r="AB330" s="28">
        <f t="shared" si="218"/>
        <v>1</v>
      </c>
      <c r="AC330" s="27" t="str">
        <f t="shared" si="219"/>
        <v>@</v>
      </c>
      <c r="AD330" s="27">
        <f t="shared" si="220"/>
        <v>0</v>
      </c>
      <c r="AE330" s="27">
        <f t="shared" si="221"/>
        <v>0</v>
      </c>
      <c r="AF330" s="34">
        <f t="shared" si="222"/>
        <v>67108864</v>
      </c>
      <c r="AG330" s="203">
        <f t="shared" si="206"/>
        <v>0</v>
      </c>
      <c r="AH330" s="90"/>
      <c r="AI330" s="466" t="str">
        <f t="shared" si="207"/>
        <v/>
      </c>
      <c r="AJ330" s="57" t="str">
        <f t="shared" si="223"/>
        <v/>
      </c>
      <c r="AK330" s="58">
        <f t="shared" si="224"/>
        <v>0</v>
      </c>
      <c r="AL330" s="56" t="str">
        <f t="shared" si="210"/>
        <v/>
      </c>
      <c r="AM330" s="57" t="str">
        <f t="shared" si="225"/>
        <v/>
      </c>
      <c r="AN330" s="55">
        <f t="shared" si="226"/>
        <v>0</v>
      </c>
      <c r="AO330" s="466" t="str">
        <f t="shared" si="213"/>
        <v/>
      </c>
      <c r="AP330" s="57" t="str">
        <f t="shared" si="227"/>
        <v/>
      </c>
      <c r="AQ330" s="58">
        <f t="shared" si="228"/>
        <v>0</v>
      </c>
      <c r="AR330" s="90"/>
      <c r="AS330" s="242">
        <v>27</v>
      </c>
      <c r="AT330" s="395" t="s">
        <v>296</v>
      </c>
      <c r="AU330" s="393"/>
      <c r="AV330" s="393"/>
      <c r="AW330" s="243"/>
      <c r="AX330" s="244"/>
      <c r="AY330" s="173"/>
      <c r="AZ330" s="173" t="s">
        <v>145</v>
      </c>
      <c r="BA330" s="173"/>
      <c r="BB330" s="245"/>
      <c r="BC330" s="307"/>
      <c r="BD330" s="308"/>
      <c r="BE330" s="309"/>
      <c r="BF330" s="310"/>
      <c r="BG330" s="311"/>
      <c r="BH330" s="312"/>
      <c r="BI330" s="311" t="str">
        <f t="shared" si="217"/>
        <v>{"key_code":"s"}</v>
      </c>
      <c r="BJ330" s="364"/>
      <c r="BK330" s="365"/>
    </row>
    <row r="331" spans="1:63" ht="21">
      <c r="A331" s="322"/>
      <c r="B331" s="323"/>
      <c r="C331" s="323"/>
      <c r="D331" s="323"/>
      <c r="E331" s="323"/>
      <c r="F331" s="323"/>
      <c r="G331" s="323"/>
      <c r="H331" s="323"/>
      <c r="I331" s="323"/>
      <c r="J331" s="323"/>
      <c r="K331" s="323"/>
      <c r="L331" s="323"/>
      <c r="M331" s="323"/>
      <c r="N331" s="323"/>
      <c r="O331" s="323"/>
      <c r="P331" s="323"/>
      <c r="Q331" s="323"/>
      <c r="R331" s="323"/>
      <c r="S331" s="323"/>
      <c r="T331" s="323"/>
      <c r="U331" s="323"/>
      <c r="V331" s="233" t="str">
        <f t="shared" si="198"/>
        <v/>
      </c>
      <c r="W331" s="101" t="str">
        <f t="shared" si="199"/>
        <v/>
      </c>
      <c r="X331" s="101" t="str">
        <f t="shared" si="200"/>
        <v/>
      </c>
      <c r="Y331" s="108" t="str">
        <f>IF(AND($AT331&lt;&gt;"",$AB331=1),_xlfn.CONCAT(Y$3,PROPER(_xlfn.XLOOKUP($AZ331,入力キー,入力コード)),IF(OR($BK331="",$BK331=$BI331),_xlfn.CONCAT(Y$4,IF($AZ331=_xlfn.XLOOKUP($AZ331,仮想キートップ,入力キー),Y$7,Y$10),_xlfn.XLOOKUP($AZ331,仮想キートップ,入力コード),Y$13,$BI331,Y$14,_xlfn.XLOOKUP($AZ331,仮想キートップ,キー位置),Y$15,_xlfn.XLOOKUP($AZ331,仮想キートップ,キー位置),Y$17,IF($AZ331=_xlfn.XLOOKUP($AZ331,仮想キートップ,入力キー),Y$12,Y$11),_xlfn.XLOOKUP($AZ331,仮想キートップ,入力コード),Y$13,$BI331,Y$14,_xlfn.XLOOKUP($AZ331,仮想キートップ,キー位置),Y$16,_xlfn.XLOOKUP($AZ331,仮想キートップ,キー位置),IF(COUNTA($AT331:$AT$352)&gt;1,Y$17,Y$18)),_xlfn.CONCAT(Y$4,Y$6,IF($AZ331=_xlfn.XLOOKUP($AZ331,仮想キートップ,入力キー),Y$7,Y$10),_xlfn.XLOOKUP($AZ331,仮想キートップ,入力コード),Y$13,$BI331,Y$14,_xlfn.XLOOKUP($AZ331,仮想キートップ,キー位置),Y$15,_xlfn.XLOOKUP($AZ331,仮想キートップ,キー位置),Y$17,IF($AZ331=_xlfn.XLOOKUP($AZ331,仮想キートップ,入力キー),Y$8,Y$9),_xlfn.XLOOKUP($AZ331,仮想キートップ,入力コード),Y$13,$BI331,Y$14,_xlfn.XLOOKUP($AZ331,仮想キートップ,キー位置),Y$16,_xlfn.XLOOKUP($AZ331,仮想キートップ,キー位置),Y$17,Y$5,IF($AZ331=_xlfn.XLOOKUP($AZ331,仮想キートップ,入力キー),Y$7,Y$10),_xlfn.XLOOKUP($AZ331,仮想キートップ,入力コード),Y$13,$BK331,Y$14,_xlfn.XLOOKUP($AZ331,仮想キートップ,キー位置),Y$15,_xlfn.XLOOKUP($AZ331,仮想キートップ,キー位置),Y$17,IF($AZ331=_xlfn.XLOOKUP($AZ331,仮想キートップ,入力キー),Y$12,Y$11),_xlfn.XLOOKUP($AZ331,仮想キートップ,入力コード),Y$13,$BK331,Y$14,_xlfn.XLOOKUP($AZ331,仮想キートップ,キー位置),Y$16,_xlfn.XLOOKUP($AZ331,仮想キートップ,キー位置),IF(COUNTA($AT331:$AT$352)&gt;1,Y$17,Y$18)))),"")</f>
        <v>{"description":"[英数] D","conditions":[{"type":"variable_unless","name":"USC","value":0}],"from":{"key_code":"d","modifiers":{"optional":["shift","caps_lock"]}},"to":[{"key_code":"d"},{"set_variable":{"name":"KC_D","value":1}},{"set_variable":{"name":"USC","value":2}},{"set_variable":{"name":"LKS","value":1}}],"to_after_key_up":[{"set_variable":{"name":"KC_D","value":0}},{"set_variable":{"name":"USC","value":0}}],"type":"basic"},{"from":{"key_code":"d","modifiers":{"optional":["shift","caps_lock"]}},"to":[{"key_code":"d"},{"set_variable":{"name":"KC_D","value":1}},{"set_variable":{"name":"USC","value":1}},{"set_variable":{"name":"LKS","value":1}}],"to_after_key_up":[{"set_variable":{"name":"KC_D","value":0}},{"set_variable":{"name":"USC","value":0}}],"type":"basic"},</v>
      </c>
      <c r="Z331" s="325"/>
      <c r="AB331" s="28">
        <f t="shared" si="218"/>
        <v>1</v>
      </c>
      <c r="AC331" s="27" t="str">
        <f t="shared" si="219"/>
        <v>@</v>
      </c>
      <c r="AD331" s="27">
        <f t="shared" si="220"/>
        <v>0</v>
      </c>
      <c r="AE331" s="27">
        <f t="shared" si="221"/>
        <v>0</v>
      </c>
      <c r="AF331" s="34">
        <f t="shared" si="222"/>
        <v>134217728</v>
      </c>
      <c r="AG331" s="203">
        <f t="shared" si="206"/>
        <v>0</v>
      </c>
      <c r="AH331" s="90"/>
      <c r="AI331" s="466" t="str">
        <f t="shared" si="207"/>
        <v/>
      </c>
      <c r="AJ331" s="57" t="str">
        <f t="shared" si="223"/>
        <v/>
      </c>
      <c r="AK331" s="58">
        <f t="shared" si="224"/>
        <v>0</v>
      </c>
      <c r="AL331" s="56" t="str">
        <f t="shared" si="210"/>
        <v/>
      </c>
      <c r="AM331" s="57" t="str">
        <f t="shared" si="225"/>
        <v/>
      </c>
      <c r="AN331" s="55">
        <f t="shared" si="226"/>
        <v>0</v>
      </c>
      <c r="AO331" s="466" t="str">
        <f t="shared" si="213"/>
        <v/>
      </c>
      <c r="AP331" s="57" t="str">
        <f t="shared" si="227"/>
        <v/>
      </c>
      <c r="AQ331" s="58">
        <f t="shared" si="228"/>
        <v>0</v>
      </c>
      <c r="AR331" s="90"/>
      <c r="AS331" s="242">
        <v>28</v>
      </c>
      <c r="AT331" s="395" t="s">
        <v>296</v>
      </c>
      <c r="AU331" s="393"/>
      <c r="AV331" s="393"/>
      <c r="AW331" s="243"/>
      <c r="AX331" s="244"/>
      <c r="AY331" s="173"/>
      <c r="AZ331" s="173" t="s">
        <v>147</v>
      </c>
      <c r="BA331" s="173"/>
      <c r="BB331" s="245"/>
      <c r="BC331" s="307"/>
      <c r="BD331" s="308"/>
      <c r="BE331" s="309"/>
      <c r="BF331" s="310"/>
      <c r="BG331" s="311"/>
      <c r="BH331" s="312"/>
      <c r="BI331" s="311" t="str">
        <f t="shared" si="217"/>
        <v>{"key_code":"d"}</v>
      </c>
      <c r="BJ331" s="364"/>
      <c r="BK331" s="365"/>
    </row>
    <row r="332" spans="1:63" ht="21">
      <c r="A332" s="322"/>
      <c r="B332" s="323"/>
      <c r="C332" s="323"/>
      <c r="D332" s="323"/>
      <c r="E332" s="323"/>
      <c r="F332" s="323"/>
      <c r="G332" s="323"/>
      <c r="H332" s="323"/>
      <c r="I332" s="323"/>
      <c r="J332" s="323"/>
      <c r="K332" s="323"/>
      <c r="L332" s="323"/>
      <c r="M332" s="323"/>
      <c r="N332" s="323"/>
      <c r="O332" s="323"/>
      <c r="P332" s="323"/>
      <c r="Q332" s="323"/>
      <c r="R332" s="323"/>
      <c r="S332" s="323"/>
      <c r="T332" s="323"/>
      <c r="U332" s="323"/>
      <c r="V332" s="233" t="str">
        <f t="shared" si="198"/>
        <v/>
      </c>
      <c r="W332" s="101" t="str">
        <f t="shared" si="199"/>
        <v/>
      </c>
      <c r="X332" s="101" t="str">
        <f t="shared" si="200"/>
        <v/>
      </c>
      <c r="Y332" s="108" t="str">
        <f>IF(AND($AT332&lt;&gt;"",$AB332=1),_xlfn.CONCAT(Y$3,PROPER(_xlfn.XLOOKUP($AZ332,入力キー,入力コード)),IF(OR($BK332="",$BK332=$BI332),_xlfn.CONCAT(Y$4,IF($AZ332=_xlfn.XLOOKUP($AZ332,仮想キートップ,入力キー),Y$7,Y$10),_xlfn.XLOOKUP($AZ332,仮想キートップ,入力コード),Y$13,$BI332,Y$14,_xlfn.XLOOKUP($AZ332,仮想キートップ,キー位置),Y$15,_xlfn.XLOOKUP($AZ332,仮想キートップ,キー位置),Y$17,IF($AZ332=_xlfn.XLOOKUP($AZ332,仮想キートップ,入力キー),Y$12,Y$11),_xlfn.XLOOKUP($AZ332,仮想キートップ,入力コード),Y$13,$BI332,Y$14,_xlfn.XLOOKUP($AZ332,仮想キートップ,キー位置),Y$16,_xlfn.XLOOKUP($AZ332,仮想キートップ,キー位置),IF(COUNTA($AT332:$AT$352)&gt;1,Y$17,Y$18)),_xlfn.CONCAT(Y$4,Y$6,IF($AZ332=_xlfn.XLOOKUP($AZ332,仮想キートップ,入力キー),Y$7,Y$10),_xlfn.XLOOKUP($AZ332,仮想キートップ,入力コード),Y$13,$BI332,Y$14,_xlfn.XLOOKUP($AZ332,仮想キートップ,キー位置),Y$15,_xlfn.XLOOKUP($AZ332,仮想キートップ,キー位置),Y$17,IF($AZ332=_xlfn.XLOOKUP($AZ332,仮想キートップ,入力キー),Y$8,Y$9),_xlfn.XLOOKUP($AZ332,仮想キートップ,入力コード),Y$13,$BI332,Y$14,_xlfn.XLOOKUP($AZ332,仮想キートップ,キー位置),Y$16,_xlfn.XLOOKUP($AZ332,仮想キートップ,キー位置),Y$17,Y$5,IF($AZ332=_xlfn.XLOOKUP($AZ332,仮想キートップ,入力キー),Y$7,Y$10),_xlfn.XLOOKUP($AZ332,仮想キートップ,入力コード),Y$13,$BK332,Y$14,_xlfn.XLOOKUP($AZ332,仮想キートップ,キー位置),Y$15,_xlfn.XLOOKUP($AZ332,仮想キートップ,キー位置),Y$17,IF($AZ332=_xlfn.XLOOKUP($AZ332,仮想キートップ,入力キー),Y$12,Y$11),_xlfn.XLOOKUP($AZ332,仮想キートップ,入力コード),Y$13,$BK332,Y$14,_xlfn.XLOOKUP($AZ332,仮想キートップ,キー位置),Y$16,_xlfn.XLOOKUP($AZ332,仮想キートップ,キー位置),IF(COUNTA($AT332:$AT$352)&gt;1,Y$17,Y$18)))),"")</f>
        <v>{"description":"[英数] F","conditions":[{"type":"variable_unless","name":"USC","value":0}],"from":{"key_code":"f","modifiers":{"optional":["shift","caps_lock"]}},"to":[{"key_code":"f"},{"set_variable":{"name":"KC_F","value":1}},{"set_variable":{"name":"USC","value":2}},{"set_variable":{"name":"LKS","value":1}}],"to_after_key_up":[{"set_variable":{"name":"KC_F","value":0}},{"set_variable":{"name":"USC","value":0}}],"type":"basic"},{"from":{"key_code":"f","modifiers":{"optional":["shift","caps_lock"]}},"to":[{"key_code":"f"},{"set_variable":{"name":"KC_F","value":1}},{"set_variable":{"name":"USC","value":1}},{"set_variable":{"name":"LKS","value":1}}],"to_after_key_up":[{"set_variable":{"name":"KC_F","value":0}},{"set_variable":{"name":"USC","value":0}}],"type":"basic"},</v>
      </c>
      <c r="Z332" s="325"/>
      <c r="AB332" s="28">
        <f t="shared" si="218"/>
        <v>1</v>
      </c>
      <c r="AC332" s="27" t="str">
        <f t="shared" si="219"/>
        <v>@</v>
      </c>
      <c r="AD332" s="27">
        <f t="shared" si="220"/>
        <v>0</v>
      </c>
      <c r="AE332" s="27">
        <f t="shared" si="221"/>
        <v>0</v>
      </c>
      <c r="AF332" s="34">
        <f t="shared" si="222"/>
        <v>268435456</v>
      </c>
      <c r="AG332" s="203">
        <f t="shared" si="206"/>
        <v>0</v>
      </c>
      <c r="AH332" s="90"/>
      <c r="AI332" s="466" t="str">
        <f t="shared" si="207"/>
        <v/>
      </c>
      <c r="AJ332" s="57" t="str">
        <f t="shared" si="223"/>
        <v/>
      </c>
      <c r="AK332" s="58">
        <f t="shared" si="224"/>
        <v>0</v>
      </c>
      <c r="AL332" s="56" t="str">
        <f t="shared" si="210"/>
        <v/>
      </c>
      <c r="AM332" s="57" t="str">
        <f t="shared" si="225"/>
        <v/>
      </c>
      <c r="AN332" s="55">
        <f t="shared" si="226"/>
        <v>0</v>
      </c>
      <c r="AO332" s="466" t="str">
        <f t="shared" si="213"/>
        <v/>
      </c>
      <c r="AP332" s="57" t="str">
        <f t="shared" si="227"/>
        <v/>
      </c>
      <c r="AQ332" s="58">
        <f t="shared" si="228"/>
        <v>0</v>
      </c>
      <c r="AR332" s="90"/>
      <c r="AS332" s="242">
        <v>29</v>
      </c>
      <c r="AT332" s="395" t="s">
        <v>296</v>
      </c>
      <c r="AU332" s="393"/>
      <c r="AV332" s="393"/>
      <c r="AW332" s="243"/>
      <c r="AX332" s="244"/>
      <c r="AY332" s="173"/>
      <c r="AZ332" s="173" t="s">
        <v>149</v>
      </c>
      <c r="BA332" s="173"/>
      <c r="BB332" s="245"/>
      <c r="BC332" s="307"/>
      <c r="BD332" s="308"/>
      <c r="BE332" s="309"/>
      <c r="BF332" s="310"/>
      <c r="BG332" s="311"/>
      <c r="BH332" s="312"/>
      <c r="BI332" s="311" t="str">
        <f t="shared" si="217"/>
        <v>{"key_code":"f"}</v>
      </c>
      <c r="BJ332" s="364"/>
      <c r="BK332" s="365"/>
    </row>
    <row r="333" spans="1:63" ht="21">
      <c r="A333" s="322"/>
      <c r="B333" s="323"/>
      <c r="C333" s="323"/>
      <c r="D333" s="323"/>
      <c r="E333" s="323"/>
      <c r="F333" s="323"/>
      <c r="G333" s="323"/>
      <c r="H333" s="323"/>
      <c r="I333" s="323"/>
      <c r="J333" s="323"/>
      <c r="K333" s="323"/>
      <c r="L333" s="323"/>
      <c r="M333" s="323"/>
      <c r="N333" s="323"/>
      <c r="O333" s="323"/>
      <c r="P333" s="323"/>
      <c r="Q333" s="323"/>
      <c r="R333" s="323"/>
      <c r="S333" s="323"/>
      <c r="T333" s="323"/>
      <c r="U333" s="323"/>
      <c r="V333" s="233" t="str">
        <f t="shared" si="198"/>
        <v/>
      </c>
      <c r="W333" s="101" t="str">
        <f t="shared" si="199"/>
        <v/>
      </c>
      <c r="X333" s="101" t="str">
        <f t="shared" si="200"/>
        <v/>
      </c>
      <c r="Y333" s="108" t="str">
        <f>IF(AND($AT333&lt;&gt;"",$AB333=1),_xlfn.CONCAT(Y$3,PROPER(_xlfn.XLOOKUP($AZ333,入力キー,入力コード)),IF(OR($BK333="",$BK333=$BI333),_xlfn.CONCAT(Y$4,IF($AZ333=_xlfn.XLOOKUP($AZ333,仮想キートップ,入力キー),Y$7,Y$10),_xlfn.XLOOKUP($AZ333,仮想キートップ,入力コード),Y$13,$BI333,Y$14,_xlfn.XLOOKUP($AZ333,仮想キートップ,キー位置),Y$15,_xlfn.XLOOKUP($AZ333,仮想キートップ,キー位置),Y$17,IF($AZ333=_xlfn.XLOOKUP($AZ333,仮想キートップ,入力キー),Y$12,Y$11),_xlfn.XLOOKUP($AZ333,仮想キートップ,入力コード),Y$13,$BI333,Y$14,_xlfn.XLOOKUP($AZ333,仮想キートップ,キー位置),Y$16,_xlfn.XLOOKUP($AZ333,仮想キートップ,キー位置),IF(COUNTA($AT333:$AT$352)&gt;1,Y$17,Y$18)),_xlfn.CONCAT(Y$4,Y$6,IF($AZ333=_xlfn.XLOOKUP($AZ333,仮想キートップ,入力キー),Y$7,Y$10),_xlfn.XLOOKUP($AZ333,仮想キートップ,入力コード),Y$13,$BI333,Y$14,_xlfn.XLOOKUP($AZ333,仮想キートップ,キー位置),Y$15,_xlfn.XLOOKUP($AZ333,仮想キートップ,キー位置),Y$17,IF($AZ333=_xlfn.XLOOKUP($AZ333,仮想キートップ,入力キー),Y$8,Y$9),_xlfn.XLOOKUP($AZ333,仮想キートップ,入力コード),Y$13,$BI333,Y$14,_xlfn.XLOOKUP($AZ333,仮想キートップ,キー位置),Y$16,_xlfn.XLOOKUP($AZ333,仮想キートップ,キー位置),Y$17,Y$5,IF($AZ333=_xlfn.XLOOKUP($AZ333,仮想キートップ,入力キー),Y$7,Y$10),_xlfn.XLOOKUP($AZ333,仮想キートップ,入力コード),Y$13,$BK333,Y$14,_xlfn.XLOOKUP($AZ333,仮想キートップ,キー位置),Y$15,_xlfn.XLOOKUP($AZ333,仮想キートップ,キー位置),Y$17,IF($AZ333=_xlfn.XLOOKUP($AZ333,仮想キートップ,入力キー),Y$12,Y$11),_xlfn.XLOOKUP($AZ333,仮想キートップ,入力コード),Y$13,$BK333,Y$14,_xlfn.XLOOKUP($AZ333,仮想キートップ,キー位置),Y$16,_xlfn.XLOOKUP($AZ333,仮想キートップ,キー位置),IF(COUNTA($AT333:$AT$352)&gt;1,Y$17,Y$18)))),"")</f>
        <v>{"description":"[英数] G","conditions":[{"type":"variable_unless","name":"USC","value":0}],"from":{"key_code":"g","modifiers":{"optional":["shift","caps_lock"]}},"to":[{"key_code":"g"},{"set_variable":{"name":"KC_G","value":1}},{"set_variable":{"name":"USC","value":2}},{"set_variable":{"name":"LKS","value":1}}],"to_after_key_up":[{"set_variable":{"name":"KC_G","value":0}},{"set_variable":{"name":"USC","value":0}}],"type":"basic"},{"from":{"key_code":"g","modifiers":{"optional":["shift","caps_lock"]}},"to":[{"key_code":"g"},{"set_variable":{"name":"KC_G","value":1}},{"set_variable":{"name":"USC","value":1}},{"set_variable":{"name":"LKS","value":1}}],"to_after_key_up":[{"set_variable":{"name":"KC_G","value":0}},{"set_variable":{"name":"USC","value":0}}],"type":"basic"},</v>
      </c>
      <c r="Z333" s="325"/>
      <c r="AB333" s="28">
        <f t="shared" si="218"/>
        <v>1</v>
      </c>
      <c r="AC333" s="27" t="str">
        <f t="shared" si="219"/>
        <v>@</v>
      </c>
      <c r="AD333" s="27">
        <f t="shared" si="220"/>
        <v>0</v>
      </c>
      <c r="AE333" s="27">
        <f t="shared" si="221"/>
        <v>0</v>
      </c>
      <c r="AF333" s="34">
        <f t="shared" si="222"/>
        <v>536870912</v>
      </c>
      <c r="AG333" s="203">
        <f t="shared" si="206"/>
        <v>0</v>
      </c>
      <c r="AH333" s="90"/>
      <c r="AI333" s="466" t="str">
        <f t="shared" si="207"/>
        <v/>
      </c>
      <c r="AJ333" s="57" t="str">
        <f t="shared" si="223"/>
        <v/>
      </c>
      <c r="AK333" s="58">
        <f t="shared" si="224"/>
        <v>0</v>
      </c>
      <c r="AL333" s="56" t="str">
        <f t="shared" si="210"/>
        <v/>
      </c>
      <c r="AM333" s="57" t="str">
        <f t="shared" si="225"/>
        <v/>
      </c>
      <c r="AN333" s="55">
        <f t="shared" si="226"/>
        <v>0</v>
      </c>
      <c r="AO333" s="466" t="str">
        <f t="shared" si="213"/>
        <v/>
      </c>
      <c r="AP333" s="57" t="str">
        <f t="shared" si="227"/>
        <v/>
      </c>
      <c r="AQ333" s="58">
        <f t="shared" si="228"/>
        <v>0</v>
      </c>
      <c r="AR333" s="90"/>
      <c r="AS333" s="242">
        <v>30</v>
      </c>
      <c r="AT333" s="395" t="s">
        <v>296</v>
      </c>
      <c r="AU333" s="393"/>
      <c r="AV333" s="393"/>
      <c r="AW333" s="243"/>
      <c r="AX333" s="244"/>
      <c r="AY333" s="173"/>
      <c r="AZ333" s="173" t="s">
        <v>151</v>
      </c>
      <c r="BA333" s="173"/>
      <c r="BB333" s="245"/>
      <c r="BC333" s="307"/>
      <c r="BD333" s="308"/>
      <c r="BE333" s="309"/>
      <c r="BF333" s="310"/>
      <c r="BG333" s="311"/>
      <c r="BH333" s="312"/>
      <c r="BI333" s="311" t="str">
        <f t="shared" si="217"/>
        <v>{"key_code":"g"}</v>
      </c>
      <c r="BJ333" s="364"/>
      <c r="BK333" s="365"/>
    </row>
    <row r="334" spans="1:63" ht="21">
      <c r="A334" s="322"/>
      <c r="B334" s="323"/>
      <c r="C334" s="323"/>
      <c r="D334" s="323"/>
      <c r="E334" s="323"/>
      <c r="F334" s="323"/>
      <c r="G334" s="323"/>
      <c r="H334" s="323"/>
      <c r="I334" s="323"/>
      <c r="J334" s="323"/>
      <c r="K334" s="323"/>
      <c r="L334" s="323"/>
      <c r="M334" s="323"/>
      <c r="N334" s="323"/>
      <c r="O334" s="323"/>
      <c r="P334" s="323"/>
      <c r="Q334" s="323"/>
      <c r="R334" s="323"/>
      <c r="S334" s="323"/>
      <c r="T334" s="323"/>
      <c r="U334" s="323"/>
      <c r="V334" s="233" t="str">
        <f t="shared" si="198"/>
        <v/>
      </c>
      <c r="W334" s="101" t="str">
        <f t="shared" si="199"/>
        <v/>
      </c>
      <c r="X334" s="101" t="str">
        <f t="shared" si="200"/>
        <v/>
      </c>
      <c r="Y334" s="108" t="str">
        <f>IF(AND($AT334&lt;&gt;"",$AB334=1),_xlfn.CONCAT(Y$3,PROPER(_xlfn.XLOOKUP($AZ334,入力キー,入力コード)),IF(OR($BK334="",$BK334=$BI334),_xlfn.CONCAT(Y$4,IF($AZ334=_xlfn.XLOOKUP($AZ334,仮想キートップ,入力キー),Y$7,Y$10),_xlfn.XLOOKUP($AZ334,仮想キートップ,入力コード),Y$13,$BI334,Y$14,_xlfn.XLOOKUP($AZ334,仮想キートップ,キー位置),Y$15,_xlfn.XLOOKUP($AZ334,仮想キートップ,キー位置),Y$17,IF($AZ334=_xlfn.XLOOKUP($AZ334,仮想キートップ,入力キー),Y$12,Y$11),_xlfn.XLOOKUP($AZ334,仮想キートップ,入力コード),Y$13,$BI334,Y$14,_xlfn.XLOOKUP($AZ334,仮想キートップ,キー位置),Y$16,_xlfn.XLOOKUP($AZ334,仮想キートップ,キー位置),IF(COUNTA($AT334:$AT$352)&gt;1,Y$17,Y$18)),_xlfn.CONCAT(Y$4,Y$6,IF($AZ334=_xlfn.XLOOKUP($AZ334,仮想キートップ,入力キー),Y$7,Y$10),_xlfn.XLOOKUP($AZ334,仮想キートップ,入力コード),Y$13,$BI334,Y$14,_xlfn.XLOOKUP($AZ334,仮想キートップ,キー位置),Y$15,_xlfn.XLOOKUP($AZ334,仮想キートップ,キー位置),Y$17,IF($AZ334=_xlfn.XLOOKUP($AZ334,仮想キートップ,入力キー),Y$8,Y$9),_xlfn.XLOOKUP($AZ334,仮想キートップ,入力コード),Y$13,$BI334,Y$14,_xlfn.XLOOKUP($AZ334,仮想キートップ,キー位置),Y$16,_xlfn.XLOOKUP($AZ334,仮想キートップ,キー位置),Y$17,Y$5,IF($AZ334=_xlfn.XLOOKUP($AZ334,仮想キートップ,入力キー),Y$7,Y$10),_xlfn.XLOOKUP($AZ334,仮想キートップ,入力コード),Y$13,$BK334,Y$14,_xlfn.XLOOKUP($AZ334,仮想キートップ,キー位置),Y$15,_xlfn.XLOOKUP($AZ334,仮想キートップ,キー位置),Y$17,IF($AZ334=_xlfn.XLOOKUP($AZ334,仮想キートップ,入力キー),Y$12,Y$11),_xlfn.XLOOKUP($AZ334,仮想キートップ,入力コード),Y$13,$BK334,Y$14,_xlfn.XLOOKUP($AZ334,仮想キートップ,キー位置),Y$16,_xlfn.XLOOKUP($AZ334,仮想キートップ,キー位置),IF(COUNTA($AT334:$AT$352)&gt;1,Y$17,Y$18)))),"")</f>
        <v>{"description":"[英数] H","conditions":[{"type":"variable_unless","name":"USC","value":0}],"from":{"key_code":"h","modifiers":{"optional":["shift","caps_lock"]}},"to":[{"key_code":"h"},{"set_variable":{"name":"KC_H","value":1}},{"set_variable":{"name":"USC","value":2}},{"set_variable":{"name":"LKS","value":1}}],"to_after_key_up":[{"set_variable":{"name":"KC_H","value":0}},{"set_variable":{"name":"USC","value":0}}],"type":"basic"},{"from":{"key_code":"h","modifiers":{"optional":["shift","caps_lock"]}},"to":[{"key_code":"h"},{"set_variable":{"name":"KC_H","value":1}},{"set_variable":{"name":"USC","value":1}},{"set_variable":{"name":"LKS","value":1}}],"to_after_key_up":[{"set_variable":{"name":"KC_H","value":0}},{"set_variable":{"name":"USC","value":0}}],"type":"basic"},</v>
      </c>
      <c r="Z334" s="325"/>
      <c r="AB334" s="28">
        <f t="shared" si="218"/>
        <v>1</v>
      </c>
      <c r="AC334" s="27" t="str">
        <f t="shared" si="219"/>
        <v>@</v>
      </c>
      <c r="AD334" s="27">
        <f t="shared" si="220"/>
        <v>0</v>
      </c>
      <c r="AE334" s="27">
        <f t="shared" si="221"/>
        <v>0</v>
      </c>
      <c r="AF334" s="34">
        <f t="shared" si="222"/>
        <v>1073741824</v>
      </c>
      <c r="AG334" s="203">
        <f t="shared" si="206"/>
        <v>0</v>
      </c>
      <c r="AH334" s="90"/>
      <c r="AI334" s="466" t="str">
        <f t="shared" si="207"/>
        <v/>
      </c>
      <c r="AJ334" s="57" t="str">
        <f t="shared" si="223"/>
        <v/>
      </c>
      <c r="AK334" s="58">
        <f t="shared" si="224"/>
        <v>0</v>
      </c>
      <c r="AL334" s="56" t="str">
        <f t="shared" si="210"/>
        <v/>
      </c>
      <c r="AM334" s="57" t="str">
        <f t="shared" si="225"/>
        <v/>
      </c>
      <c r="AN334" s="55">
        <f t="shared" si="226"/>
        <v>0</v>
      </c>
      <c r="AO334" s="466" t="str">
        <f t="shared" si="213"/>
        <v/>
      </c>
      <c r="AP334" s="57" t="str">
        <f t="shared" si="227"/>
        <v/>
      </c>
      <c r="AQ334" s="58">
        <f t="shared" si="228"/>
        <v>0</v>
      </c>
      <c r="AR334" s="90"/>
      <c r="AS334" s="242">
        <v>31</v>
      </c>
      <c r="AT334" s="395" t="s">
        <v>296</v>
      </c>
      <c r="AU334" s="393"/>
      <c r="AV334" s="393"/>
      <c r="AW334" s="243"/>
      <c r="AX334" s="244"/>
      <c r="AY334" s="173"/>
      <c r="AZ334" s="173" t="s">
        <v>153</v>
      </c>
      <c r="BA334" s="173"/>
      <c r="BB334" s="245"/>
      <c r="BC334" s="307"/>
      <c r="BD334" s="308"/>
      <c r="BE334" s="309"/>
      <c r="BF334" s="310"/>
      <c r="BG334" s="311"/>
      <c r="BH334" s="312"/>
      <c r="BI334" s="311" t="str">
        <f t="shared" si="217"/>
        <v>{"key_code":"h"}</v>
      </c>
      <c r="BJ334" s="364"/>
      <c r="BK334" s="365"/>
    </row>
    <row r="335" spans="1:63" ht="21">
      <c r="A335" s="322"/>
      <c r="B335" s="323"/>
      <c r="C335" s="323"/>
      <c r="D335" s="323"/>
      <c r="E335" s="323"/>
      <c r="F335" s="323"/>
      <c r="G335" s="323"/>
      <c r="H335" s="323"/>
      <c r="I335" s="323"/>
      <c r="J335" s="323"/>
      <c r="K335" s="323"/>
      <c r="L335" s="323"/>
      <c r="M335" s="323"/>
      <c r="N335" s="323"/>
      <c r="O335" s="323"/>
      <c r="P335" s="323"/>
      <c r="Q335" s="323"/>
      <c r="R335" s="323"/>
      <c r="S335" s="323"/>
      <c r="T335" s="323"/>
      <c r="U335" s="323"/>
      <c r="V335" s="233" t="str">
        <f t="shared" si="198"/>
        <v/>
      </c>
      <c r="W335" s="101" t="str">
        <f t="shared" si="199"/>
        <v/>
      </c>
      <c r="X335" s="101" t="str">
        <f t="shared" si="200"/>
        <v/>
      </c>
      <c r="Y335" s="108" t="str">
        <f>IF(AND($AT335&lt;&gt;"",$AB335=1),_xlfn.CONCAT(Y$3,PROPER(_xlfn.XLOOKUP($AZ335,入力キー,入力コード)),IF(OR($BK335="",$BK335=$BI335),_xlfn.CONCAT(Y$4,IF($AZ335=_xlfn.XLOOKUP($AZ335,仮想キートップ,入力キー),Y$7,Y$10),_xlfn.XLOOKUP($AZ335,仮想キートップ,入力コード),Y$13,$BI335,Y$14,_xlfn.XLOOKUP($AZ335,仮想キートップ,キー位置),Y$15,_xlfn.XLOOKUP($AZ335,仮想キートップ,キー位置),Y$17,IF($AZ335=_xlfn.XLOOKUP($AZ335,仮想キートップ,入力キー),Y$12,Y$11),_xlfn.XLOOKUP($AZ335,仮想キートップ,入力コード),Y$13,$BI335,Y$14,_xlfn.XLOOKUP($AZ335,仮想キートップ,キー位置),Y$16,_xlfn.XLOOKUP($AZ335,仮想キートップ,キー位置),IF(COUNTA($AT335:$AT$352)&gt;1,Y$17,Y$18)),_xlfn.CONCAT(Y$4,Y$6,IF($AZ335=_xlfn.XLOOKUP($AZ335,仮想キートップ,入力キー),Y$7,Y$10),_xlfn.XLOOKUP($AZ335,仮想キートップ,入力コード),Y$13,$BI335,Y$14,_xlfn.XLOOKUP($AZ335,仮想キートップ,キー位置),Y$15,_xlfn.XLOOKUP($AZ335,仮想キートップ,キー位置),Y$17,IF($AZ335=_xlfn.XLOOKUP($AZ335,仮想キートップ,入力キー),Y$8,Y$9),_xlfn.XLOOKUP($AZ335,仮想キートップ,入力コード),Y$13,$BI335,Y$14,_xlfn.XLOOKUP($AZ335,仮想キートップ,キー位置),Y$16,_xlfn.XLOOKUP($AZ335,仮想キートップ,キー位置),Y$17,Y$5,IF($AZ335=_xlfn.XLOOKUP($AZ335,仮想キートップ,入力キー),Y$7,Y$10),_xlfn.XLOOKUP($AZ335,仮想キートップ,入力コード),Y$13,$BK335,Y$14,_xlfn.XLOOKUP($AZ335,仮想キートップ,キー位置),Y$15,_xlfn.XLOOKUP($AZ335,仮想キートップ,キー位置),Y$17,IF($AZ335=_xlfn.XLOOKUP($AZ335,仮想キートップ,入力キー),Y$12,Y$11),_xlfn.XLOOKUP($AZ335,仮想キートップ,入力コード),Y$13,$BK335,Y$14,_xlfn.XLOOKUP($AZ335,仮想キートップ,キー位置),Y$16,_xlfn.XLOOKUP($AZ335,仮想キートップ,キー位置),IF(COUNTA($AT335:$AT$352)&gt;1,Y$17,Y$18)))),"")</f>
        <v>{"description":"[英数] J","conditions":[{"type":"variable_unless","name":"USC","value":0}],"from":{"key_code":"j","modifiers":{"optional":["shift","caps_lock"]}},"to":[{"key_code":"j"},{"set_variable":{"name":"KC_J","value":1}},{"set_variable":{"name":"USC","value":2}},{"set_variable":{"name":"LKS","value":1}}],"to_after_key_up":[{"set_variable":{"name":"KC_J","value":0}},{"set_variable":{"name":"USC","value":0}}],"type":"basic"},{"from":{"key_code":"j","modifiers":{"optional":["shift","caps_lock"]}},"to":[{"key_code":"j"},{"set_variable":{"name":"KC_J","value":1}},{"set_variable":{"name":"USC","value":1}},{"set_variable":{"name":"LKS","value":1}}],"to_after_key_up":[{"set_variable":{"name":"KC_J","value":0}},{"set_variable":{"name":"USC","value":0}}],"type":"basic"},</v>
      </c>
      <c r="Z335" s="325"/>
      <c r="AB335" s="28">
        <f t="shared" ref="AB335:AB352" si="229">COUNTA(AZ335:BB335)</f>
        <v>1</v>
      </c>
      <c r="AC335" s="27" t="str">
        <f t="shared" ref="AC335:AC352" si="230">CHAR($AC$18+AD335+AE335)</f>
        <v>@</v>
      </c>
      <c r="AD335" s="27">
        <f t="shared" ref="AD335:AD352" si="231">IF(AX335="",0,1)</f>
        <v>0</v>
      </c>
      <c r="AE335" s="27">
        <f t="shared" ref="AE335:AE352" si="232">IF(AY335="",0,2)</f>
        <v>0</v>
      </c>
      <c r="AF335" s="34">
        <f t="shared" ref="AF335:AF352" si="233">_xlfn.BITOR(_xlfn.BITOR(_xlfn.BITLSHIFT(1,_xlfn.XLOOKUP(AZ335,仮想キートップ,ビット)),_xlfn.BITLSHIFT(1,_xlfn.XLOOKUP(BA335,仮想キートップ,ビット))),_xlfn.BITLSHIFT(1,_xlfn.XLOOKUP(BB335,仮想キートップ,ビット)))</f>
        <v>2147483648</v>
      </c>
      <c r="AG335" s="203">
        <f t="shared" si="206"/>
        <v>0</v>
      </c>
      <c r="AH335" s="90"/>
      <c r="AI335" s="466" t="str">
        <f t="shared" si="207"/>
        <v/>
      </c>
      <c r="AJ335" s="57" t="str">
        <f t="shared" ref="AJ335:AJ352" si="234">_xlfn.XLOOKUP(AI335,ビットパターン,出力かな,"")</f>
        <v/>
      </c>
      <c r="AK335" s="58">
        <f t="shared" ref="AK335:AK352" si="235">_xlfn.XLOOKUP(AJ335,ひらがな,移動単位,0)</f>
        <v>0</v>
      </c>
      <c r="AL335" s="56" t="str">
        <f t="shared" si="210"/>
        <v/>
      </c>
      <c r="AM335" s="57" t="str">
        <f t="shared" ref="AM335:AM352" si="236">_xlfn.XLOOKUP(AL335,ビットパターン,出力かな,"")</f>
        <v/>
      </c>
      <c r="AN335" s="55">
        <f t="shared" ref="AN335:AN352" si="237">_xlfn.XLOOKUP(AM335,ひらがな,移動単位,0)</f>
        <v>0</v>
      </c>
      <c r="AO335" s="466" t="str">
        <f t="shared" si="213"/>
        <v/>
      </c>
      <c r="AP335" s="57" t="str">
        <f t="shared" ref="AP335:AP352" si="238">_xlfn.XLOOKUP(AO335,ビットパターン,出力かな,"")</f>
        <v/>
      </c>
      <c r="AQ335" s="58">
        <f t="shared" ref="AQ335:AQ352" si="239">_xlfn.XLOOKUP(AP335,ひらがな,移動単位,0)</f>
        <v>0</v>
      </c>
      <c r="AR335" s="90"/>
      <c r="AS335" s="242">
        <v>32</v>
      </c>
      <c r="AT335" s="395" t="s">
        <v>296</v>
      </c>
      <c r="AU335" s="393"/>
      <c r="AV335" s="393"/>
      <c r="AW335" s="243"/>
      <c r="AX335" s="244"/>
      <c r="AY335" s="173"/>
      <c r="AZ335" s="173" t="s">
        <v>155</v>
      </c>
      <c r="BA335" s="173"/>
      <c r="BB335" s="245"/>
      <c r="BC335" s="307"/>
      <c r="BD335" s="308"/>
      <c r="BE335" s="309"/>
      <c r="BF335" s="310"/>
      <c r="BG335" s="311"/>
      <c r="BH335" s="312"/>
      <c r="BI335" s="311" t="str">
        <f t="shared" si="217"/>
        <v>{"key_code":"j"}</v>
      </c>
      <c r="BJ335" s="364"/>
      <c r="BK335" s="365"/>
    </row>
    <row r="336" spans="1:63" ht="21">
      <c r="A336" s="322"/>
      <c r="B336" s="323"/>
      <c r="C336" s="323"/>
      <c r="D336" s="323"/>
      <c r="E336" s="323"/>
      <c r="F336" s="323"/>
      <c r="G336" s="323"/>
      <c r="H336" s="323"/>
      <c r="I336" s="323"/>
      <c r="J336" s="323"/>
      <c r="K336" s="323"/>
      <c r="L336" s="323"/>
      <c r="M336" s="323"/>
      <c r="N336" s="323"/>
      <c r="O336" s="323"/>
      <c r="P336" s="323"/>
      <c r="Q336" s="323"/>
      <c r="R336" s="323"/>
      <c r="S336" s="323"/>
      <c r="T336" s="323"/>
      <c r="U336" s="323"/>
      <c r="V336" s="233" t="str">
        <f t="shared" si="198"/>
        <v/>
      </c>
      <c r="W336" s="101" t="str">
        <f t="shared" si="199"/>
        <v/>
      </c>
      <c r="X336" s="101" t="str">
        <f t="shared" si="200"/>
        <v/>
      </c>
      <c r="Y336" s="108" t="str">
        <f>IF(AND($AT336&lt;&gt;"",$AB336=1),_xlfn.CONCAT(Y$3,PROPER(_xlfn.XLOOKUP($AZ336,入力キー,入力コード)),IF(OR($BK336="",$BK336=$BI336),_xlfn.CONCAT(Y$4,IF($AZ336=_xlfn.XLOOKUP($AZ336,仮想キートップ,入力キー),Y$7,Y$10),_xlfn.XLOOKUP($AZ336,仮想キートップ,入力コード),Y$13,$BI336,Y$14,_xlfn.XLOOKUP($AZ336,仮想キートップ,キー位置),Y$15,_xlfn.XLOOKUP($AZ336,仮想キートップ,キー位置),Y$17,IF($AZ336=_xlfn.XLOOKUP($AZ336,仮想キートップ,入力キー),Y$12,Y$11),_xlfn.XLOOKUP($AZ336,仮想キートップ,入力コード),Y$13,$BI336,Y$14,_xlfn.XLOOKUP($AZ336,仮想キートップ,キー位置),Y$16,_xlfn.XLOOKUP($AZ336,仮想キートップ,キー位置),IF(COUNTA($AT336:$AT$352)&gt;1,Y$17,Y$18)),_xlfn.CONCAT(Y$4,Y$6,IF($AZ336=_xlfn.XLOOKUP($AZ336,仮想キートップ,入力キー),Y$7,Y$10),_xlfn.XLOOKUP($AZ336,仮想キートップ,入力コード),Y$13,$BI336,Y$14,_xlfn.XLOOKUP($AZ336,仮想キートップ,キー位置),Y$15,_xlfn.XLOOKUP($AZ336,仮想キートップ,キー位置),Y$17,IF($AZ336=_xlfn.XLOOKUP($AZ336,仮想キートップ,入力キー),Y$8,Y$9),_xlfn.XLOOKUP($AZ336,仮想キートップ,入力コード),Y$13,$BI336,Y$14,_xlfn.XLOOKUP($AZ336,仮想キートップ,キー位置),Y$16,_xlfn.XLOOKUP($AZ336,仮想キートップ,キー位置),Y$17,Y$5,IF($AZ336=_xlfn.XLOOKUP($AZ336,仮想キートップ,入力キー),Y$7,Y$10),_xlfn.XLOOKUP($AZ336,仮想キートップ,入力コード),Y$13,$BK336,Y$14,_xlfn.XLOOKUP($AZ336,仮想キートップ,キー位置),Y$15,_xlfn.XLOOKUP($AZ336,仮想キートップ,キー位置),Y$17,IF($AZ336=_xlfn.XLOOKUP($AZ336,仮想キートップ,入力キー),Y$12,Y$11),_xlfn.XLOOKUP($AZ336,仮想キートップ,入力コード),Y$13,$BK336,Y$14,_xlfn.XLOOKUP($AZ336,仮想キートップ,キー位置),Y$16,_xlfn.XLOOKUP($AZ336,仮想キートップ,キー位置),IF(COUNTA($AT336:$AT$352)&gt;1,Y$17,Y$18)))),"")</f>
        <v>{"description":"[英数] K","conditions":[{"type":"variable_unless","name":"USC","value":0}],"from":{"key_code":"k","modifiers":{"optional":["shift","caps_lock"]}},"to":[{"key_code":"k"},{"set_variable":{"name":"KC_K","value":1}},{"set_variable":{"name":"USC","value":2}},{"set_variable":{"name":"LKS","value":1}}],"to_after_key_up":[{"set_variable":{"name":"KC_K","value":0}},{"set_variable":{"name":"USC","value":0}}],"type":"basic"},{"from":{"key_code":"k","modifiers":{"optional":["shift","caps_lock"]}},"to":[{"key_code":"k"},{"set_variable":{"name":"KC_K","value":1}},{"set_variable":{"name":"USC","value":1}},{"set_variable":{"name":"LKS","value":1}}],"to_after_key_up":[{"set_variable":{"name":"KC_K","value":0}},{"set_variable":{"name":"USC","value":0}}],"type":"basic"},</v>
      </c>
      <c r="Z336" s="325"/>
      <c r="AB336" s="28">
        <f t="shared" si="229"/>
        <v>1</v>
      </c>
      <c r="AC336" s="27" t="str">
        <f t="shared" si="230"/>
        <v>@</v>
      </c>
      <c r="AD336" s="27">
        <f t="shared" si="231"/>
        <v>0</v>
      </c>
      <c r="AE336" s="27">
        <f t="shared" si="232"/>
        <v>0</v>
      </c>
      <c r="AF336" s="34">
        <f t="shared" si="233"/>
        <v>4294967296</v>
      </c>
      <c r="AG336" s="203">
        <f t="shared" si="206"/>
        <v>0</v>
      </c>
      <c r="AH336" s="90"/>
      <c r="AI336" s="466" t="str">
        <f t="shared" si="207"/>
        <v/>
      </c>
      <c r="AJ336" s="57" t="str">
        <f t="shared" si="234"/>
        <v/>
      </c>
      <c r="AK336" s="58">
        <f t="shared" si="235"/>
        <v>0</v>
      </c>
      <c r="AL336" s="56" t="str">
        <f t="shared" si="210"/>
        <v/>
      </c>
      <c r="AM336" s="57" t="str">
        <f t="shared" si="236"/>
        <v/>
      </c>
      <c r="AN336" s="55">
        <f t="shared" si="237"/>
        <v>0</v>
      </c>
      <c r="AO336" s="466" t="str">
        <f t="shared" si="213"/>
        <v/>
      </c>
      <c r="AP336" s="57" t="str">
        <f t="shared" si="238"/>
        <v/>
      </c>
      <c r="AQ336" s="58">
        <f t="shared" si="239"/>
        <v>0</v>
      </c>
      <c r="AR336" s="90"/>
      <c r="AS336" s="242">
        <v>33</v>
      </c>
      <c r="AT336" s="395" t="s">
        <v>296</v>
      </c>
      <c r="AU336" s="393"/>
      <c r="AV336" s="393"/>
      <c r="AW336" s="243"/>
      <c r="AX336" s="244"/>
      <c r="AY336" s="173"/>
      <c r="AZ336" s="173" t="s">
        <v>157</v>
      </c>
      <c r="BA336" s="173"/>
      <c r="BB336" s="245"/>
      <c r="BC336" s="307"/>
      <c r="BD336" s="308"/>
      <c r="BE336" s="309"/>
      <c r="BF336" s="310"/>
      <c r="BG336" s="311"/>
      <c r="BH336" s="312"/>
      <c r="BI336" s="311" t="str">
        <f t="shared" si="217"/>
        <v>{"key_code":"k"}</v>
      </c>
      <c r="BJ336" s="364"/>
      <c r="BK336" s="365"/>
    </row>
    <row r="337" spans="1:63" ht="21">
      <c r="A337" s="322"/>
      <c r="B337" s="323"/>
      <c r="C337" s="323"/>
      <c r="D337" s="323"/>
      <c r="E337" s="323"/>
      <c r="F337" s="323"/>
      <c r="G337" s="323"/>
      <c r="H337" s="323"/>
      <c r="I337" s="323"/>
      <c r="J337" s="323"/>
      <c r="K337" s="323"/>
      <c r="L337" s="323"/>
      <c r="M337" s="323"/>
      <c r="N337" s="323"/>
      <c r="O337" s="323"/>
      <c r="P337" s="323"/>
      <c r="Q337" s="323"/>
      <c r="R337" s="323"/>
      <c r="S337" s="323"/>
      <c r="T337" s="323"/>
      <c r="U337" s="323"/>
      <c r="V337" s="233" t="str">
        <f t="shared" si="198"/>
        <v/>
      </c>
      <c r="W337" s="101" t="str">
        <f t="shared" si="199"/>
        <v/>
      </c>
      <c r="X337" s="101" t="str">
        <f t="shared" si="200"/>
        <v/>
      </c>
      <c r="Y337" s="108" t="str">
        <f>IF(AND($AT337&lt;&gt;"",$AB337=1),_xlfn.CONCAT(Y$3,PROPER(_xlfn.XLOOKUP($AZ337,入力キー,入力コード)),IF(OR($BK337="",$BK337=$BI337),_xlfn.CONCAT(Y$4,IF($AZ337=_xlfn.XLOOKUP($AZ337,仮想キートップ,入力キー),Y$7,Y$10),_xlfn.XLOOKUP($AZ337,仮想キートップ,入力コード),Y$13,$BI337,Y$14,_xlfn.XLOOKUP($AZ337,仮想キートップ,キー位置),Y$15,_xlfn.XLOOKUP($AZ337,仮想キートップ,キー位置),Y$17,IF($AZ337=_xlfn.XLOOKUP($AZ337,仮想キートップ,入力キー),Y$12,Y$11),_xlfn.XLOOKUP($AZ337,仮想キートップ,入力コード),Y$13,$BI337,Y$14,_xlfn.XLOOKUP($AZ337,仮想キートップ,キー位置),Y$16,_xlfn.XLOOKUP($AZ337,仮想キートップ,キー位置),IF(COUNTA($AT337:$AT$352)&gt;1,Y$17,Y$18)),_xlfn.CONCAT(Y$4,Y$6,IF($AZ337=_xlfn.XLOOKUP($AZ337,仮想キートップ,入力キー),Y$7,Y$10),_xlfn.XLOOKUP($AZ337,仮想キートップ,入力コード),Y$13,$BI337,Y$14,_xlfn.XLOOKUP($AZ337,仮想キートップ,キー位置),Y$15,_xlfn.XLOOKUP($AZ337,仮想キートップ,キー位置),Y$17,IF($AZ337=_xlfn.XLOOKUP($AZ337,仮想キートップ,入力キー),Y$8,Y$9),_xlfn.XLOOKUP($AZ337,仮想キートップ,入力コード),Y$13,$BI337,Y$14,_xlfn.XLOOKUP($AZ337,仮想キートップ,キー位置),Y$16,_xlfn.XLOOKUP($AZ337,仮想キートップ,キー位置),Y$17,Y$5,IF($AZ337=_xlfn.XLOOKUP($AZ337,仮想キートップ,入力キー),Y$7,Y$10),_xlfn.XLOOKUP($AZ337,仮想キートップ,入力コード),Y$13,$BK337,Y$14,_xlfn.XLOOKUP($AZ337,仮想キートップ,キー位置),Y$15,_xlfn.XLOOKUP($AZ337,仮想キートップ,キー位置),Y$17,IF($AZ337=_xlfn.XLOOKUP($AZ337,仮想キートップ,入力キー),Y$12,Y$11),_xlfn.XLOOKUP($AZ337,仮想キートップ,入力コード),Y$13,$BK337,Y$14,_xlfn.XLOOKUP($AZ337,仮想キートップ,キー位置),Y$16,_xlfn.XLOOKUP($AZ337,仮想キートップ,キー位置),IF(COUNTA($AT337:$AT$352)&gt;1,Y$17,Y$18)))),"")</f>
        <v>{"description":"[英数] L","conditions":[{"type":"variable_unless","name":"USC","value":0}],"from":{"key_code":"l","modifiers":{"optional":["shift","caps_lock"]}},"to":[{"key_code":"l"},{"set_variable":{"name":"KC_L","value":1}},{"set_variable":{"name":"USC","value":2}},{"set_variable":{"name":"LKS","value":1}}],"to_after_key_up":[{"set_variable":{"name":"KC_L","value":0}},{"set_variable":{"name":"USC","value":0}}],"type":"basic"},{"from":{"key_code":"l","modifiers":{"optional":["shift","caps_lock"]}},"to":[{"key_code":"l"},{"set_variable":{"name":"KC_L","value":1}},{"set_variable":{"name":"USC","value":1}},{"set_variable":{"name":"LKS","value":1}}],"to_after_key_up":[{"set_variable":{"name":"KC_L","value":0}},{"set_variable":{"name":"USC","value":0}}],"type":"basic"},</v>
      </c>
      <c r="Z337" s="325"/>
      <c r="AB337" s="28">
        <f t="shared" si="229"/>
        <v>1</v>
      </c>
      <c r="AC337" s="27" t="str">
        <f t="shared" si="230"/>
        <v>@</v>
      </c>
      <c r="AD337" s="27">
        <f t="shared" si="231"/>
        <v>0</v>
      </c>
      <c r="AE337" s="27">
        <f t="shared" si="232"/>
        <v>0</v>
      </c>
      <c r="AF337" s="34">
        <f t="shared" si="233"/>
        <v>8589934592</v>
      </c>
      <c r="AG337" s="203">
        <f t="shared" si="206"/>
        <v>0</v>
      </c>
      <c r="AH337" s="90"/>
      <c r="AI337" s="466" t="str">
        <f t="shared" si="207"/>
        <v/>
      </c>
      <c r="AJ337" s="57" t="str">
        <f t="shared" si="234"/>
        <v/>
      </c>
      <c r="AK337" s="58">
        <f t="shared" si="235"/>
        <v>0</v>
      </c>
      <c r="AL337" s="56" t="str">
        <f t="shared" si="210"/>
        <v/>
      </c>
      <c r="AM337" s="57" t="str">
        <f t="shared" si="236"/>
        <v/>
      </c>
      <c r="AN337" s="55">
        <f t="shared" si="237"/>
        <v>0</v>
      </c>
      <c r="AO337" s="466" t="str">
        <f t="shared" si="213"/>
        <v/>
      </c>
      <c r="AP337" s="57" t="str">
        <f t="shared" si="238"/>
        <v/>
      </c>
      <c r="AQ337" s="58">
        <f t="shared" si="239"/>
        <v>0</v>
      </c>
      <c r="AR337" s="90"/>
      <c r="AS337" s="242">
        <v>34</v>
      </c>
      <c r="AT337" s="395" t="s">
        <v>296</v>
      </c>
      <c r="AU337" s="393"/>
      <c r="AV337" s="393"/>
      <c r="AW337" s="243"/>
      <c r="AX337" s="244"/>
      <c r="AY337" s="173"/>
      <c r="AZ337" s="173" t="s">
        <v>159</v>
      </c>
      <c r="BA337" s="173"/>
      <c r="BB337" s="245"/>
      <c r="BC337" s="307"/>
      <c r="BD337" s="308"/>
      <c r="BE337" s="309"/>
      <c r="BF337" s="310"/>
      <c r="BG337" s="311"/>
      <c r="BH337" s="312"/>
      <c r="BI337" s="311" t="str">
        <f t="shared" si="217"/>
        <v>{"key_code":"l"}</v>
      </c>
      <c r="BJ337" s="364"/>
      <c r="BK337" s="365"/>
    </row>
    <row r="338" spans="1:63" ht="21">
      <c r="A338" s="322"/>
      <c r="B338" s="323"/>
      <c r="C338" s="323"/>
      <c r="D338" s="323"/>
      <c r="E338" s="323"/>
      <c r="F338" s="323"/>
      <c r="G338" s="323"/>
      <c r="H338" s="323"/>
      <c r="I338" s="323"/>
      <c r="J338" s="323"/>
      <c r="K338" s="323"/>
      <c r="L338" s="323"/>
      <c r="M338" s="323"/>
      <c r="N338" s="323"/>
      <c r="O338" s="323"/>
      <c r="P338" s="323"/>
      <c r="Q338" s="323"/>
      <c r="R338" s="323"/>
      <c r="S338" s="323"/>
      <c r="T338" s="323"/>
      <c r="U338" s="323"/>
      <c r="V338" s="233" t="str">
        <f t="shared" si="198"/>
        <v/>
      </c>
      <c r="W338" s="101" t="str">
        <f t="shared" si="199"/>
        <v/>
      </c>
      <c r="X338" s="101" t="str">
        <f t="shared" si="200"/>
        <v/>
      </c>
      <c r="Y338" s="108" t="str">
        <f>IF(AND($AT338&lt;&gt;"",$AB338=1),_xlfn.CONCAT(Y$3,PROPER(_xlfn.XLOOKUP($AZ338,入力キー,入力コード)),IF(OR($BK338="",$BK338=$BI338),_xlfn.CONCAT(Y$4,IF($AZ338=_xlfn.XLOOKUP($AZ338,仮想キートップ,入力キー),Y$7,Y$10),_xlfn.XLOOKUP($AZ338,仮想キートップ,入力コード),Y$13,$BI338,Y$14,_xlfn.XLOOKUP($AZ338,仮想キートップ,キー位置),Y$15,_xlfn.XLOOKUP($AZ338,仮想キートップ,キー位置),Y$17,IF($AZ338=_xlfn.XLOOKUP($AZ338,仮想キートップ,入力キー),Y$12,Y$11),_xlfn.XLOOKUP($AZ338,仮想キートップ,入力コード),Y$13,$BI338,Y$14,_xlfn.XLOOKUP($AZ338,仮想キートップ,キー位置),Y$16,_xlfn.XLOOKUP($AZ338,仮想キートップ,キー位置),IF(COUNTA($AT338:$AT$352)&gt;1,Y$17,Y$18)),_xlfn.CONCAT(Y$4,Y$6,IF($AZ338=_xlfn.XLOOKUP($AZ338,仮想キートップ,入力キー),Y$7,Y$10),_xlfn.XLOOKUP($AZ338,仮想キートップ,入力コード),Y$13,$BI338,Y$14,_xlfn.XLOOKUP($AZ338,仮想キートップ,キー位置),Y$15,_xlfn.XLOOKUP($AZ338,仮想キートップ,キー位置),Y$17,IF($AZ338=_xlfn.XLOOKUP($AZ338,仮想キートップ,入力キー),Y$8,Y$9),_xlfn.XLOOKUP($AZ338,仮想キートップ,入力コード),Y$13,$BI338,Y$14,_xlfn.XLOOKUP($AZ338,仮想キートップ,キー位置),Y$16,_xlfn.XLOOKUP($AZ338,仮想キートップ,キー位置),Y$17,Y$5,IF($AZ338=_xlfn.XLOOKUP($AZ338,仮想キートップ,入力キー),Y$7,Y$10),_xlfn.XLOOKUP($AZ338,仮想キートップ,入力コード),Y$13,$BK338,Y$14,_xlfn.XLOOKUP($AZ338,仮想キートップ,キー位置),Y$15,_xlfn.XLOOKUP($AZ338,仮想キートップ,キー位置),Y$17,IF($AZ338=_xlfn.XLOOKUP($AZ338,仮想キートップ,入力キー),Y$12,Y$11),_xlfn.XLOOKUP($AZ338,仮想キートップ,入力コード),Y$13,$BK338,Y$14,_xlfn.XLOOKUP($AZ338,仮想キートップ,キー位置),Y$16,_xlfn.XLOOKUP($AZ338,仮想キートップ,キー位置),IF(COUNTA($AT338:$AT$352)&gt;1,Y$17,Y$18)))),"")</f>
        <v>{"description":"[英数] Semicolon","conditions":[{"type":"variable_unless","name":"USC","value":0}],"from":{"key_code":"semicolon","modifiers":{"optional":["shift","caps_lock"]}},"to":[{"key_code":"semicolon"},{"set_variable":{"name":"KC_SCLN","value":1}},{"set_variable":{"name":"USC","value":2}},{"set_variable":{"name":"LKS","value":1}}],"to_after_key_up":[{"set_variable":{"name":"KC_SCLN","value":0}},{"set_variable":{"name":"USC","value":0}}],"type":"basic"},{"from":{"key_code":"semicolon","modifiers":{"optional":["shift","caps_lock"]}},"to":[{"key_code":"semicolon"},{"set_variable":{"name":"KC_SCLN","value":1}},{"set_variable":{"name":"USC","value":1}},{"set_variable":{"name":"LKS","value":1}}],"to_after_key_up":[{"set_variable":{"name":"KC_SCLN","value":0}},{"set_variable":{"name":"USC","value":0}}],"type":"basic"},</v>
      </c>
      <c r="Z338" s="325"/>
      <c r="AB338" s="28">
        <f t="shared" si="229"/>
        <v>1</v>
      </c>
      <c r="AC338" s="27" t="str">
        <f t="shared" si="230"/>
        <v>@</v>
      </c>
      <c r="AD338" s="27">
        <f t="shared" si="231"/>
        <v>0</v>
      </c>
      <c r="AE338" s="27">
        <f t="shared" si="232"/>
        <v>0</v>
      </c>
      <c r="AF338" s="34">
        <f t="shared" si="233"/>
        <v>17179869184</v>
      </c>
      <c r="AG338" s="203">
        <f t="shared" si="206"/>
        <v>0</v>
      </c>
      <c r="AH338" s="90"/>
      <c r="AI338" s="466" t="str">
        <f t="shared" si="207"/>
        <v/>
      </c>
      <c r="AJ338" s="57" t="str">
        <f t="shared" si="234"/>
        <v/>
      </c>
      <c r="AK338" s="58">
        <f t="shared" si="235"/>
        <v>0</v>
      </c>
      <c r="AL338" s="56" t="str">
        <f t="shared" si="210"/>
        <v/>
      </c>
      <c r="AM338" s="57" t="str">
        <f t="shared" si="236"/>
        <v/>
      </c>
      <c r="AN338" s="55">
        <f t="shared" si="237"/>
        <v>0</v>
      </c>
      <c r="AO338" s="466" t="str">
        <f t="shared" si="213"/>
        <v/>
      </c>
      <c r="AP338" s="57" t="str">
        <f t="shared" si="238"/>
        <v/>
      </c>
      <c r="AQ338" s="58">
        <f t="shared" si="239"/>
        <v>0</v>
      </c>
      <c r="AR338" s="90"/>
      <c r="AS338" s="242">
        <v>35</v>
      </c>
      <c r="AT338" s="395" t="s">
        <v>296</v>
      </c>
      <c r="AU338" s="393"/>
      <c r="AV338" s="393"/>
      <c r="AW338" s="243"/>
      <c r="AX338" s="244"/>
      <c r="AY338" s="173"/>
      <c r="AZ338" s="173" t="s">
        <v>161</v>
      </c>
      <c r="BA338" s="173"/>
      <c r="BB338" s="245"/>
      <c r="BC338" s="307"/>
      <c r="BD338" s="308"/>
      <c r="BE338" s="309"/>
      <c r="BF338" s="310"/>
      <c r="BG338" s="311"/>
      <c r="BH338" s="312"/>
      <c r="BI338" s="311" t="str">
        <f t="shared" si="217"/>
        <v>{"key_code":"semicolon"}</v>
      </c>
      <c r="BJ338" s="364"/>
      <c r="BK338" s="365"/>
    </row>
    <row r="339" spans="1:63" ht="21">
      <c r="A339" s="322"/>
      <c r="B339" s="323"/>
      <c r="C339" s="323"/>
      <c r="D339" s="323"/>
      <c r="E339" s="323"/>
      <c r="F339" s="323"/>
      <c r="G339" s="323"/>
      <c r="H339" s="323"/>
      <c r="I339" s="323"/>
      <c r="J339" s="323"/>
      <c r="K339" s="323"/>
      <c r="L339" s="323"/>
      <c r="M339" s="323"/>
      <c r="N339" s="323"/>
      <c r="O339" s="323"/>
      <c r="P339" s="323"/>
      <c r="Q339" s="323"/>
      <c r="R339" s="323"/>
      <c r="S339" s="323"/>
      <c r="T339" s="323"/>
      <c r="U339" s="323"/>
      <c r="V339" s="233" t="str">
        <f t="shared" si="198"/>
        <v/>
      </c>
      <c r="W339" s="101" t="str">
        <f t="shared" si="199"/>
        <v/>
      </c>
      <c r="X339" s="101" t="str">
        <f t="shared" si="200"/>
        <v/>
      </c>
      <c r="Y339" s="108" t="str">
        <f>IF(AND($AT339&lt;&gt;"",$AB339=1),_xlfn.CONCAT(Y$3,PROPER(_xlfn.XLOOKUP($AZ339,入力キー,入力コード)),IF(OR($BK339="",$BK339=$BI339),_xlfn.CONCAT(Y$4,IF($AZ339=_xlfn.XLOOKUP($AZ339,仮想キートップ,入力キー),Y$7,Y$10),_xlfn.XLOOKUP($AZ339,仮想キートップ,入力コード),Y$13,$BI339,Y$14,_xlfn.XLOOKUP($AZ339,仮想キートップ,キー位置),Y$15,_xlfn.XLOOKUP($AZ339,仮想キートップ,キー位置),Y$17,IF($AZ339=_xlfn.XLOOKUP($AZ339,仮想キートップ,入力キー),Y$12,Y$11),_xlfn.XLOOKUP($AZ339,仮想キートップ,入力コード),Y$13,$BI339,Y$14,_xlfn.XLOOKUP($AZ339,仮想キートップ,キー位置),Y$16,_xlfn.XLOOKUP($AZ339,仮想キートップ,キー位置),IF(COUNTA($AT339:$AT$352)&gt;1,Y$17,Y$18)),_xlfn.CONCAT(Y$4,Y$6,IF($AZ339=_xlfn.XLOOKUP($AZ339,仮想キートップ,入力キー),Y$7,Y$10),_xlfn.XLOOKUP($AZ339,仮想キートップ,入力コード),Y$13,$BI339,Y$14,_xlfn.XLOOKUP($AZ339,仮想キートップ,キー位置),Y$15,_xlfn.XLOOKUP($AZ339,仮想キートップ,キー位置),Y$17,IF($AZ339=_xlfn.XLOOKUP($AZ339,仮想キートップ,入力キー),Y$8,Y$9),_xlfn.XLOOKUP($AZ339,仮想キートップ,入力コード),Y$13,$BI339,Y$14,_xlfn.XLOOKUP($AZ339,仮想キートップ,キー位置),Y$16,_xlfn.XLOOKUP($AZ339,仮想キートップ,キー位置),Y$17,Y$5,IF($AZ339=_xlfn.XLOOKUP($AZ339,仮想キートップ,入力キー),Y$7,Y$10),_xlfn.XLOOKUP($AZ339,仮想キートップ,入力コード),Y$13,$BK339,Y$14,_xlfn.XLOOKUP($AZ339,仮想キートップ,キー位置),Y$15,_xlfn.XLOOKUP($AZ339,仮想キートップ,キー位置),Y$17,IF($AZ339=_xlfn.XLOOKUP($AZ339,仮想キートップ,入力キー),Y$12,Y$11),_xlfn.XLOOKUP($AZ339,仮想キートップ,入力コード),Y$13,$BK339,Y$14,_xlfn.XLOOKUP($AZ339,仮想キートップ,キー位置),Y$16,_xlfn.XLOOKUP($AZ339,仮想キートップ,キー位置),IF(COUNTA($AT339:$AT$352)&gt;1,Y$17,Y$18)))),"")</f>
        <v>{"description":"[英数] Quote","conditions":[{"type":"variable_unless","name":"USC","value":0}],"from":{"key_code":"quote","modifiers":{"optional":["shift","caps_lock"]}},"to":[{"key_code":"quote"},{"set_variable":{"name":"KC_QUOT","value":1}},{"set_variable":{"name":"USC","value":2}},{"set_variable":{"name":"LKS","value":1}}],"to_after_key_up":[{"set_variable":{"name":"KC_QUOT","value":0}},{"set_variable":{"name":"USC","value":0}}],"type":"basic"},{"from":{"key_code":"quote","modifiers":{"optional":["shift","caps_lock"]}},"to":[{"key_code":"quote"},{"set_variable":{"name":"KC_QUOT","value":1}},{"set_variable":{"name":"USC","value":1}},{"set_variable":{"name":"LKS","value":1}}],"to_after_key_up":[{"set_variable":{"name":"KC_QUOT","value":0}},{"set_variable":{"name":"USC","value":0}}],"type":"basic"},</v>
      </c>
      <c r="Z339" s="325"/>
      <c r="AB339" s="28">
        <f t="shared" si="229"/>
        <v>1</v>
      </c>
      <c r="AC339" s="27" t="str">
        <f t="shared" si="230"/>
        <v>@</v>
      </c>
      <c r="AD339" s="27">
        <f t="shared" si="231"/>
        <v>0</v>
      </c>
      <c r="AE339" s="27">
        <f t="shared" si="232"/>
        <v>0</v>
      </c>
      <c r="AF339" s="34">
        <f t="shared" si="233"/>
        <v>34359738368</v>
      </c>
      <c r="AG339" s="203">
        <f t="shared" si="206"/>
        <v>0</v>
      </c>
      <c r="AH339" s="90"/>
      <c r="AI339" s="466" t="str">
        <f t="shared" si="207"/>
        <v/>
      </c>
      <c r="AJ339" s="57" t="str">
        <f t="shared" si="234"/>
        <v/>
      </c>
      <c r="AK339" s="58">
        <f t="shared" si="235"/>
        <v>0</v>
      </c>
      <c r="AL339" s="56" t="str">
        <f t="shared" si="210"/>
        <v/>
      </c>
      <c r="AM339" s="57" t="str">
        <f t="shared" si="236"/>
        <v/>
      </c>
      <c r="AN339" s="55">
        <f t="shared" si="237"/>
        <v>0</v>
      </c>
      <c r="AO339" s="466" t="str">
        <f t="shared" si="213"/>
        <v/>
      </c>
      <c r="AP339" s="57" t="str">
        <f t="shared" si="238"/>
        <v/>
      </c>
      <c r="AQ339" s="58">
        <f t="shared" si="239"/>
        <v>0</v>
      </c>
      <c r="AR339" s="90"/>
      <c r="AS339" s="242">
        <v>36</v>
      </c>
      <c r="AT339" s="395" t="s">
        <v>296</v>
      </c>
      <c r="AU339" s="393"/>
      <c r="AV339" s="393"/>
      <c r="AW339" s="243"/>
      <c r="AX339" s="244"/>
      <c r="AY339" s="173"/>
      <c r="AZ339" s="173" t="s">
        <v>163</v>
      </c>
      <c r="BA339" s="173"/>
      <c r="BB339" s="245"/>
      <c r="BC339" s="307"/>
      <c r="BD339" s="308"/>
      <c r="BE339" s="309"/>
      <c r="BF339" s="310"/>
      <c r="BG339" s="311"/>
      <c r="BH339" s="312"/>
      <c r="BI339" s="311" t="str">
        <f t="shared" si="217"/>
        <v>{"key_code":"quote"}</v>
      </c>
      <c r="BJ339" s="364"/>
      <c r="BK339" s="365"/>
    </row>
    <row r="340" spans="1:63" ht="21">
      <c r="A340" s="322"/>
      <c r="B340" s="323"/>
      <c r="C340" s="323"/>
      <c r="D340" s="323"/>
      <c r="E340" s="323"/>
      <c r="F340" s="323"/>
      <c r="G340" s="323"/>
      <c r="H340" s="323"/>
      <c r="I340" s="323"/>
      <c r="J340" s="323"/>
      <c r="K340" s="323"/>
      <c r="L340" s="323"/>
      <c r="M340" s="323"/>
      <c r="N340" s="323"/>
      <c r="O340" s="323"/>
      <c r="P340" s="323"/>
      <c r="Q340" s="323"/>
      <c r="R340" s="323"/>
      <c r="S340" s="323"/>
      <c r="T340" s="323"/>
      <c r="U340" s="323"/>
      <c r="V340" s="233" t="str">
        <f t="shared" si="198"/>
        <v/>
      </c>
      <c r="W340" s="101" t="str">
        <f t="shared" si="199"/>
        <v/>
      </c>
      <c r="X340" s="101" t="str">
        <f t="shared" si="200"/>
        <v/>
      </c>
      <c r="Y340" s="108" t="str">
        <f>IF(AND($AT340&lt;&gt;"",$AB340=1),_xlfn.CONCAT(Y$3,PROPER(_xlfn.XLOOKUP($AZ340,入力キー,入力コード)),IF(OR($BK340="",$BK340=$BI340),_xlfn.CONCAT(Y$4,IF($AZ340=_xlfn.XLOOKUP($AZ340,仮想キートップ,入力キー),Y$7,Y$10),_xlfn.XLOOKUP($AZ340,仮想キートップ,入力コード),Y$13,$BI340,Y$14,_xlfn.XLOOKUP($AZ340,仮想キートップ,キー位置),Y$15,_xlfn.XLOOKUP($AZ340,仮想キートップ,キー位置),Y$17,IF($AZ340=_xlfn.XLOOKUP($AZ340,仮想キートップ,入力キー),Y$12,Y$11),_xlfn.XLOOKUP($AZ340,仮想キートップ,入力コード),Y$13,$BI340,Y$14,_xlfn.XLOOKUP($AZ340,仮想キートップ,キー位置),Y$16,_xlfn.XLOOKUP($AZ340,仮想キートップ,キー位置),IF(COUNTA($AT340:$AT$352)&gt;1,Y$17,Y$18)),_xlfn.CONCAT(Y$4,Y$6,IF($AZ340=_xlfn.XLOOKUP($AZ340,仮想キートップ,入力キー),Y$7,Y$10),_xlfn.XLOOKUP($AZ340,仮想キートップ,入力コード),Y$13,$BI340,Y$14,_xlfn.XLOOKUP($AZ340,仮想キートップ,キー位置),Y$15,_xlfn.XLOOKUP($AZ340,仮想キートップ,キー位置),Y$17,IF($AZ340=_xlfn.XLOOKUP($AZ340,仮想キートップ,入力キー),Y$8,Y$9),_xlfn.XLOOKUP($AZ340,仮想キートップ,入力コード),Y$13,$BI340,Y$14,_xlfn.XLOOKUP($AZ340,仮想キートップ,キー位置),Y$16,_xlfn.XLOOKUP($AZ340,仮想キートップ,キー位置),Y$17,Y$5,IF($AZ340=_xlfn.XLOOKUP($AZ340,仮想キートップ,入力キー),Y$7,Y$10),_xlfn.XLOOKUP($AZ340,仮想キートップ,入力コード),Y$13,$BK340,Y$14,_xlfn.XLOOKUP($AZ340,仮想キートップ,キー位置),Y$15,_xlfn.XLOOKUP($AZ340,仮想キートップ,キー位置),Y$17,IF($AZ340=_xlfn.XLOOKUP($AZ340,仮想キートップ,入力キー),Y$12,Y$11),_xlfn.XLOOKUP($AZ340,仮想キートップ,入力コード),Y$13,$BK340,Y$14,_xlfn.XLOOKUP($AZ340,仮想キートップ,キー位置),Y$16,_xlfn.XLOOKUP($AZ340,仮想キートップ,キー位置),IF(COUNTA($AT340:$AT$352)&gt;1,Y$17,Y$18)))),"")</f>
        <v>{"description":"[英数] Non_Us_Pound","conditions":[{"type":"keyboard_type_if","keyboard_types":["jis"]},{"type":"variable_unless","name":"USC","value":0}],"from":{"key_code":"non_us_pound","modifiers":{"optional":["shift","caps_lock"]}},"to":[{"key_code":"non_us_pound"},{"set_variable":{"name":"KC_NUHS","value":1}},{"set_variable":{"name":"USC","value":2}},{"set_variable":{"name":"LKS","value":1}}],"to_after_key_up":[{"set_variable":{"name":"KC_NUHS","value":0}},{"set_variable":{"name":"USC","value":0}}],"type":"basic"},{"conditions":[{"type":"keyboard_type_if","keyboard_types":["jis"]}],"from":{"key_code":"non_us_pound","modifiers":{"optional":["shift","caps_lock"]}},"to":[{"key_code":"non_us_pound"},{"set_variable":{"name":"KC_NUHS","value":1}},{"set_variable":{"name":"USC","value":1}},{"set_variable":{"name":"LKS","value":1}}],"to_after_key_up":[{"set_variable":{"name":"KC_NUHS","value":0}},{"set_variable":{"name":"USC","value":0}}],"type":"basic"},{"conditions":[{"type":"variable_unless","name":"USC","value":0}],"from":{"key_code":"non_us_pound","modifiers":{"optional":["shift","caps_lock"]}},"to":[{"key_code":"backslash"},{"set_variable":{"name":"KC_NUHS","value":1}},{"set_variable":{"name":"USC","value":2}},{"set_variable":{"name":"LKS","value":1}}],"to_after_key_up":[{"set_variable":{"name":"KC_NUHS","value":0}},{"set_variable":{"name":"USC","value":0}}],"type":"basic"},{"from":{"key_code":"non_us_pound","modifiers":{"optional":["shift","caps_lock"]}},"to":[{"key_code":"backslash"},{"set_variable":{"name":"KC_NUHS","value":1}},{"set_variable":{"name":"USC","value":1}},{"set_variable":{"name":"LKS","value":1}}],"to_after_key_up":[{"set_variable":{"name":"KC_NUHS","value":0}},{"set_variable":{"name":"USC","value":0}}],"type":"basic"},</v>
      </c>
      <c r="Z340" s="325"/>
      <c r="AB340" s="28">
        <f t="shared" si="229"/>
        <v>1</v>
      </c>
      <c r="AC340" s="27" t="str">
        <f t="shared" si="230"/>
        <v>@</v>
      </c>
      <c r="AD340" s="27">
        <f t="shared" si="231"/>
        <v>0</v>
      </c>
      <c r="AE340" s="27">
        <f t="shared" si="232"/>
        <v>0</v>
      </c>
      <c r="AF340" s="34">
        <f t="shared" si="233"/>
        <v>68719476736</v>
      </c>
      <c r="AG340" s="203">
        <f t="shared" si="206"/>
        <v>0</v>
      </c>
      <c r="AH340" s="90"/>
      <c r="AI340" s="466" t="str">
        <f t="shared" si="207"/>
        <v/>
      </c>
      <c r="AJ340" s="57" t="str">
        <f t="shared" si="234"/>
        <v/>
      </c>
      <c r="AK340" s="58">
        <f t="shared" si="235"/>
        <v>0</v>
      </c>
      <c r="AL340" s="56" t="str">
        <f t="shared" si="210"/>
        <v/>
      </c>
      <c r="AM340" s="57" t="str">
        <f t="shared" si="236"/>
        <v/>
      </c>
      <c r="AN340" s="55">
        <f t="shared" si="237"/>
        <v>0</v>
      </c>
      <c r="AO340" s="466" t="str">
        <f t="shared" si="213"/>
        <v/>
      </c>
      <c r="AP340" s="57" t="str">
        <f t="shared" si="238"/>
        <v/>
      </c>
      <c r="AQ340" s="58">
        <f t="shared" si="239"/>
        <v>0</v>
      </c>
      <c r="AR340" s="90"/>
      <c r="AS340" s="242">
        <v>37</v>
      </c>
      <c r="AT340" s="395" t="s">
        <v>296</v>
      </c>
      <c r="AU340" s="393"/>
      <c r="AV340" s="393"/>
      <c r="AW340" s="243"/>
      <c r="AX340" s="244"/>
      <c r="AY340" s="173"/>
      <c r="AZ340" s="173" t="s">
        <v>75</v>
      </c>
      <c r="BA340" s="173"/>
      <c r="BB340" s="245"/>
      <c r="BC340" s="307"/>
      <c r="BD340" s="308"/>
      <c r="BE340" s="309"/>
      <c r="BF340" s="310"/>
      <c r="BG340" s="311"/>
      <c r="BH340" s="312"/>
      <c r="BI340" s="311" t="str">
        <f t="shared" si="217"/>
        <v>{"key_code":"non_us_pound"}</v>
      </c>
      <c r="BJ340" s="364"/>
      <c r="BK340" s="365" t="s">
        <v>958</v>
      </c>
    </row>
    <row r="341" spans="1:63" ht="21">
      <c r="A341" s="322"/>
      <c r="B341" s="323"/>
      <c r="C341" s="323"/>
      <c r="D341" s="323"/>
      <c r="E341" s="323"/>
      <c r="F341" s="323"/>
      <c r="G341" s="323"/>
      <c r="H341" s="323"/>
      <c r="I341" s="323"/>
      <c r="J341" s="323"/>
      <c r="K341" s="323"/>
      <c r="L341" s="323"/>
      <c r="M341" s="323"/>
      <c r="N341" s="323"/>
      <c r="O341" s="323"/>
      <c r="P341" s="323"/>
      <c r="Q341" s="323"/>
      <c r="R341" s="323"/>
      <c r="S341" s="323"/>
      <c r="T341" s="323"/>
      <c r="U341" s="323"/>
      <c r="V341" s="233" t="str">
        <f t="shared" si="198"/>
        <v/>
      </c>
      <c r="W341" s="101" t="str">
        <f t="shared" si="199"/>
        <v/>
      </c>
      <c r="X341" s="101" t="str">
        <f t="shared" si="200"/>
        <v/>
      </c>
      <c r="Y341" s="108" t="str">
        <f>IF(AND($AT341&lt;&gt;"",$AB341=1),_xlfn.CONCAT(Y$3,PROPER(_xlfn.XLOOKUP($AZ341,入力キー,入力コード)),IF(OR($BK341="",$BK341=$BI341),_xlfn.CONCAT(Y$4,IF($AZ341=_xlfn.XLOOKUP($AZ341,仮想キートップ,入力キー),Y$7,Y$10),_xlfn.XLOOKUP($AZ341,仮想キートップ,入力コード),Y$13,$BI341,Y$14,_xlfn.XLOOKUP($AZ341,仮想キートップ,キー位置),Y$15,_xlfn.XLOOKUP($AZ341,仮想キートップ,キー位置),Y$17,IF($AZ341=_xlfn.XLOOKUP($AZ341,仮想キートップ,入力キー),Y$12,Y$11),_xlfn.XLOOKUP($AZ341,仮想キートップ,入力コード),Y$13,$BI341,Y$14,_xlfn.XLOOKUP($AZ341,仮想キートップ,キー位置),Y$16,_xlfn.XLOOKUP($AZ341,仮想キートップ,キー位置),IF(COUNTA($AT341:$AT$352)&gt;1,Y$17,Y$18)),_xlfn.CONCAT(Y$4,Y$6,IF($AZ341=_xlfn.XLOOKUP($AZ341,仮想キートップ,入力キー),Y$7,Y$10),_xlfn.XLOOKUP($AZ341,仮想キートップ,入力コード),Y$13,$BI341,Y$14,_xlfn.XLOOKUP($AZ341,仮想キートップ,キー位置),Y$15,_xlfn.XLOOKUP($AZ341,仮想キートップ,キー位置),Y$17,IF($AZ341=_xlfn.XLOOKUP($AZ341,仮想キートップ,入力キー),Y$8,Y$9),_xlfn.XLOOKUP($AZ341,仮想キートップ,入力コード),Y$13,$BI341,Y$14,_xlfn.XLOOKUP($AZ341,仮想キートップ,キー位置),Y$16,_xlfn.XLOOKUP($AZ341,仮想キートップ,キー位置),Y$17,Y$5,IF($AZ341=_xlfn.XLOOKUP($AZ341,仮想キートップ,入力キー),Y$7,Y$10),_xlfn.XLOOKUP($AZ341,仮想キートップ,入力コード),Y$13,$BK341,Y$14,_xlfn.XLOOKUP($AZ341,仮想キートップ,キー位置),Y$15,_xlfn.XLOOKUP($AZ341,仮想キートップ,キー位置),Y$17,IF($AZ341=_xlfn.XLOOKUP($AZ341,仮想キートップ,入力キー),Y$12,Y$11),_xlfn.XLOOKUP($AZ341,仮想キートップ,入力コード),Y$13,$BK341,Y$14,_xlfn.XLOOKUP($AZ341,仮想キートップ,キー位置),Y$16,_xlfn.XLOOKUP($AZ341,仮想キートップ,キー位置),IF(COUNTA($AT341:$AT$352)&gt;1,Y$17,Y$18)))),"")</f>
        <v>{"description":"[英数] Backslash","conditions":[{"type":"variable_unless","name":"USC","value":0}],"from":{"key_code":"backslash","modifiers":{"optional":["shift","caps_lock"]}},"to":[{"key_code":"backslash"},{"set_variable":{"name":"KS_BSLS","value":1}},{"set_variable":{"name":"USC","value":2}},{"set_variable":{"name":"LKS","value":1}}],"to_after_key_up":[{"set_variable":{"name":"KS_BSLS","value":0}},{"set_variable":{"name":"USC","value":0}}],"type":"basic"},{"from":{"key_code":"backslash","modifiers":{"optional":["shift","caps_lock"]}},"to":[{"key_code":"backslash"},{"set_variable":{"name":"KS_BSLS","value":1}},{"set_variable":{"name":"USC","value":1}},{"set_variable":{"name":"LKS","value":1}}],"to_after_key_up":[{"set_variable":{"name":"KS_BSLS","value":0}},{"set_variable":{"name":"USC","value":0}}],"type":"basic"},</v>
      </c>
      <c r="Z341" s="325"/>
      <c r="AB341" s="28">
        <f t="shared" si="229"/>
        <v>1</v>
      </c>
      <c r="AC341" s="27" t="str">
        <f t="shared" si="230"/>
        <v>@</v>
      </c>
      <c r="AD341" s="27">
        <f t="shared" si="231"/>
        <v>0</v>
      </c>
      <c r="AE341" s="27">
        <f t="shared" si="232"/>
        <v>0</v>
      </c>
      <c r="AF341" s="34">
        <f t="shared" si="233"/>
        <v>68719476736</v>
      </c>
      <c r="AG341" s="203">
        <f t="shared" si="206"/>
        <v>0</v>
      </c>
      <c r="AH341" s="90"/>
      <c r="AI341" s="466" t="str">
        <f t="shared" si="207"/>
        <v/>
      </c>
      <c r="AJ341" s="57" t="str">
        <f t="shared" si="234"/>
        <v/>
      </c>
      <c r="AK341" s="58">
        <f t="shared" si="235"/>
        <v>0</v>
      </c>
      <c r="AL341" s="56" t="str">
        <f t="shared" si="210"/>
        <v/>
      </c>
      <c r="AM341" s="57" t="str">
        <f t="shared" si="236"/>
        <v/>
      </c>
      <c r="AN341" s="55">
        <f t="shared" si="237"/>
        <v>0</v>
      </c>
      <c r="AO341" s="466" t="str">
        <f t="shared" si="213"/>
        <v/>
      </c>
      <c r="AP341" s="57" t="str">
        <f t="shared" si="238"/>
        <v/>
      </c>
      <c r="AQ341" s="58">
        <f t="shared" si="239"/>
        <v>0</v>
      </c>
      <c r="AR341" s="90"/>
      <c r="AS341" s="242">
        <v>38</v>
      </c>
      <c r="AT341" s="395" t="s">
        <v>296</v>
      </c>
      <c r="AU341" s="393"/>
      <c r="AV341" s="393"/>
      <c r="AW341" s="243"/>
      <c r="AX341" s="244"/>
      <c r="AY341" s="173"/>
      <c r="AZ341" s="173" t="s">
        <v>902</v>
      </c>
      <c r="BA341" s="173"/>
      <c r="BB341" s="245"/>
      <c r="BC341" s="307"/>
      <c r="BD341" s="308"/>
      <c r="BE341" s="309"/>
      <c r="BF341" s="310"/>
      <c r="BG341" s="311"/>
      <c r="BH341" s="312"/>
      <c r="BI341" s="311" t="str">
        <f t="shared" si="217"/>
        <v>{"key_code":"backslash"}</v>
      </c>
      <c r="BJ341" s="364"/>
      <c r="BK341" s="365"/>
    </row>
    <row r="342" spans="1:63" ht="21">
      <c r="A342" s="322"/>
      <c r="B342" s="323"/>
      <c r="C342" s="323"/>
      <c r="D342" s="323"/>
      <c r="E342" s="323"/>
      <c r="F342" s="323"/>
      <c r="G342" s="323"/>
      <c r="H342" s="323"/>
      <c r="I342" s="323"/>
      <c r="J342" s="323"/>
      <c r="K342" s="323"/>
      <c r="L342" s="323"/>
      <c r="M342" s="323"/>
      <c r="N342" s="323"/>
      <c r="O342" s="323"/>
      <c r="P342" s="323"/>
      <c r="Q342" s="323"/>
      <c r="R342" s="323"/>
      <c r="S342" s="323"/>
      <c r="T342" s="323"/>
      <c r="U342" s="323"/>
      <c r="V342" s="233" t="str">
        <f t="shared" si="198"/>
        <v/>
      </c>
      <c r="W342" s="101" t="str">
        <f t="shared" si="199"/>
        <v/>
      </c>
      <c r="X342" s="101" t="str">
        <f t="shared" si="200"/>
        <v/>
      </c>
      <c r="Y342" s="108" t="str">
        <f>IF(AND($AT342&lt;&gt;"",$AB342=1),_xlfn.CONCAT(Y$3,PROPER(_xlfn.XLOOKUP($AZ342,入力キー,入力コード)),IF(OR($BK342="",$BK342=$BI342),_xlfn.CONCAT(Y$4,IF($AZ342=_xlfn.XLOOKUP($AZ342,仮想キートップ,入力キー),Y$7,Y$10),_xlfn.XLOOKUP($AZ342,仮想キートップ,入力コード),Y$13,$BI342,Y$14,_xlfn.XLOOKUP($AZ342,仮想キートップ,キー位置),Y$15,_xlfn.XLOOKUP($AZ342,仮想キートップ,キー位置),Y$17,IF($AZ342=_xlfn.XLOOKUP($AZ342,仮想キートップ,入力キー),Y$12,Y$11),_xlfn.XLOOKUP($AZ342,仮想キートップ,入力コード),Y$13,$BI342,Y$14,_xlfn.XLOOKUP($AZ342,仮想キートップ,キー位置),Y$16,_xlfn.XLOOKUP($AZ342,仮想キートップ,キー位置),IF(COUNTA($AT342:$AT$352)&gt;1,Y$17,Y$18)),_xlfn.CONCAT(Y$4,Y$6,IF($AZ342=_xlfn.XLOOKUP($AZ342,仮想キートップ,入力キー),Y$7,Y$10),_xlfn.XLOOKUP($AZ342,仮想キートップ,入力コード),Y$13,$BI342,Y$14,_xlfn.XLOOKUP($AZ342,仮想キートップ,キー位置),Y$15,_xlfn.XLOOKUP($AZ342,仮想キートップ,キー位置),Y$17,IF($AZ342=_xlfn.XLOOKUP($AZ342,仮想キートップ,入力キー),Y$8,Y$9),_xlfn.XLOOKUP($AZ342,仮想キートップ,入力コード),Y$13,$BI342,Y$14,_xlfn.XLOOKUP($AZ342,仮想キートップ,キー位置),Y$16,_xlfn.XLOOKUP($AZ342,仮想キートップ,キー位置),Y$17,Y$5,IF($AZ342=_xlfn.XLOOKUP($AZ342,仮想キートップ,入力キー),Y$7,Y$10),_xlfn.XLOOKUP($AZ342,仮想キートップ,入力コード),Y$13,$BK342,Y$14,_xlfn.XLOOKUP($AZ342,仮想キートップ,キー位置),Y$15,_xlfn.XLOOKUP($AZ342,仮想キートップ,キー位置),Y$17,IF($AZ342=_xlfn.XLOOKUP($AZ342,仮想キートップ,入力キー),Y$12,Y$11),_xlfn.XLOOKUP($AZ342,仮想キートップ,入力コード),Y$13,$BK342,Y$14,_xlfn.XLOOKUP($AZ342,仮想キートップ,キー位置),Y$16,_xlfn.XLOOKUP($AZ342,仮想キートップ,キー位置),IF(COUNTA($AT342:$AT$352)&gt;1,Y$17,Y$18)))),"")</f>
        <v>{"description":"[英数] Z","conditions":[{"type":"variable_unless","name":"USC","value":0}],"from":{"key_code":"z","modifiers":{"optional":["shift","caps_lock"]}},"to":[{"key_code":"z"},{"set_variable":{"name":"KC_Z","value":1}},{"set_variable":{"name":"USC","value":2}},{"set_variable":{"name":"LKS","value":1}}],"to_after_key_up":[{"set_variable":{"name":"KC_Z","value":0}},{"set_variable":{"name":"USC","value":0}}],"type":"basic"},{"from":{"key_code":"z","modifiers":{"optional":["shift","caps_lock"]}},"to":[{"key_code":"z"},{"set_variable":{"name":"KC_Z","value":1}},{"set_variable":{"name":"USC","value":1}},{"set_variable":{"name":"LKS","value":1}}],"to_after_key_up":[{"set_variable":{"name":"KC_Z","value":0}},{"set_variable":{"name":"USC","value":0}}],"type":"basic"},</v>
      </c>
      <c r="Z342" s="325"/>
      <c r="AB342" s="28">
        <f t="shared" si="229"/>
        <v>1</v>
      </c>
      <c r="AC342" s="27" t="str">
        <f t="shared" si="230"/>
        <v>@</v>
      </c>
      <c r="AD342" s="27">
        <f t="shared" si="231"/>
        <v>0</v>
      </c>
      <c r="AE342" s="27">
        <f t="shared" si="232"/>
        <v>0</v>
      </c>
      <c r="AF342" s="34">
        <f t="shared" si="233"/>
        <v>137438953472</v>
      </c>
      <c r="AG342" s="203">
        <f t="shared" si="206"/>
        <v>0</v>
      </c>
      <c r="AH342" s="90"/>
      <c r="AI342" s="466" t="str">
        <f t="shared" si="207"/>
        <v/>
      </c>
      <c r="AJ342" s="57" t="str">
        <f t="shared" si="234"/>
        <v/>
      </c>
      <c r="AK342" s="58">
        <f t="shared" si="235"/>
        <v>0</v>
      </c>
      <c r="AL342" s="56" t="str">
        <f t="shared" si="210"/>
        <v/>
      </c>
      <c r="AM342" s="57" t="str">
        <f t="shared" si="236"/>
        <v/>
      </c>
      <c r="AN342" s="55">
        <f t="shared" si="237"/>
        <v>0</v>
      </c>
      <c r="AO342" s="466" t="str">
        <f t="shared" si="213"/>
        <v/>
      </c>
      <c r="AP342" s="57" t="str">
        <f t="shared" si="238"/>
        <v/>
      </c>
      <c r="AQ342" s="58">
        <f t="shared" si="239"/>
        <v>0</v>
      </c>
      <c r="AR342" s="90"/>
      <c r="AS342" s="242">
        <v>39</v>
      </c>
      <c r="AT342" s="395" t="s">
        <v>296</v>
      </c>
      <c r="AU342" s="393"/>
      <c r="AV342" s="393"/>
      <c r="AW342" s="243"/>
      <c r="AX342" s="244"/>
      <c r="AY342" s="173"/>
      <c r="AZ342" s="173" t="s">
        <v>83</v>
      </c>
      <c r="BA342" s="173"/>
      <c r="BB342" s="245"/>
      <c r="BC342" s="307"/>
      <c r="BD342" s="308"/>
      <c r="BE342" s="309"/>
      <c r="BF342" s="310"/>
      <c r="BG342" s="311"/>
      <c r="BH342" s="312"/>
      <c r="BI342" s="311" t="str">
        <f t="shared" si="217"/>
        <v>{"key_code":"z"}</v>
      </c>
      <c r="BJ342" s="364"/>
      <c r="BK342" s="365"/>
    </row>
    <row r="343" spans="1:63" ht="21">
      <c r="A343" s="322"/>
      <c r="B343" s="323"/>
      <c r="C343" s="323"/>
      <c r="D343" s="323"/>
      <c r="E343" s="323"/>
      <c r="F343" s="323"/>
      <c r="G343" s="323"/>
      <c r="H343" s="323"/>
      <c r="I343" s="323"/>
      <c r="J343" s="323"/>
      <c r="K343" s="323"/>
      <c r="L343" s="323"/>
      <c r="M343" s="323"/>
      <c r="N343" s="323"/>
      <c r="O343" s="323"/>
      <c r="P343" s="323"/>
      <c r="Q343" s="323"/>
      <c r="R343" s="323"/>
      <c r="S343" s="323"/>
      <c r="T343" s="323"/>
      <c r="U343" s="323"/>
      <c r="V343" s="233" t="str">
        <f t="shared" si="198"/>
        <v/>
      </c>
      <c r="W343" s="101" t="str">
        <f t="shared" si="199"/>
        <v/>
      </c>
      <c r="X343" s="101" t="str">
        <f t="shared" si="200"/>
        <v/>
      </c>
      <c r="Y343" s="108" t="str">
        <f>IF(AND($AT343&lt;&gt;"",$AB343=1),_xlfn.CONCAT(Y$3,PROPER(_xlfn.XLOOKUP($AZ343,入力キー,入力コード)),IF(OR($BK343="",$BK343=$BI343),_xlfn.CONCAT(Y$4,IF($AZ343=_xlfn.XLOOKUP($AZ343,仮想キートップ,入力キー),Y$7,Y$10),_xlfn.XLOOKUP($AZ343,仮想キートップ,入力コード),Y$13,$BI343,Y$14,_xlfn.XLOOKUP($AZ343,仮想キートップ,キー位置),Y$15,_xlfn.XLOOKUP($AZ343,仮想キートップ,キー位置),Y$17,IF($AZ343=_xlfn.XLOOKUP($AZ343,仮想キートップ,入力キー),Y$12,Y$11),_xlfn.XLOOKUP($AZ343,仮想キートップ,入力コード),Y$13,$BI343,Y$14,_xlfn.XLOOKUP($AZ343,仮想キートップ,キー位置),Y$16,_xlfn.XLOOKUP($AZ343,仮想キートップ,キー位置),IF(COUNTA($AT343:$AT$352)&gt;1,Y$17,Y$18)),_xlfn.CONCAT(Y$4,Y$6,IF($AZ343=_xlfn.XLOOKUP($AZ343,仮想キートップ,入力キー),Y$7,Y$10),_xlfn.XLOOKUP($AZ343,仮想キートップ,入力コード),Y$13,$BI343,Y$14,_xlfn.XLOOKUP($AZ343,仮想キートップ,キー位置),Y$15,_xlfn.XLOOKUP($AZ343,仮想キートップ,キー位置),Y$17,IF($AZ343=_xlfn.XLOOKUP($AZ343,仮想キートップ,入力キー),Y$8,Y$9),_xlfn.XLOOKUP($AZ343,仮想キートップ,入力コード),Y$13,$BI343,Y$14,_xlfn.XLOOKUP($AZ343,仮想キートップ,キー位置),Y$16,_xlfn.XLOOKUP($AZ343,仮想キートップ,キー位置),Y$17,Y$5,IF($AZ343=_xlfn.XLOOKUP($AZ343,仮想キートップ,入力キー),Y$7,Y$10),_xlfn.XLOOKUP($AZ343,仮想キートップ,入力コード),Y$13,$BK343,Y$14,_xlfn.XLOOKUP($AZ343,仮想キートップ,キー位置),Y$15,_xlfn.XLOOKUP($AZ343,仮想キートップ,キー位置),Y$17,IF($AZ343=_xlfn.XLOOKUP($AZ343,仮想キートップ,入力キー),Y$12,Y$11),_xlfn.XLOOKUP($AZ343,仮想キートップ,入力コード),Y$13,$BK343,Y$14,_xlfn.XLOOKUP($AZ343,仮想キートップ,キー位置),Y$16,_xlfn.XLOOKUP($AZ343,仮想キートップ,キー位置),IF(COUNTA($AT343:$AT$352)&gt;1,Y$17,Y$18)))),"")</f>
        <v>{"description":"[英数] X","conditions":[{"type":"variable_unless","name":"USC","value":0}],"from":{"key_code":"x","modifiers":{"optional":["shift","caps_lock"]}},"to":[{"key_code":"x"},{"set_variable":{"name":"KC_X","value":1}},{"set_variable":{"name":"USC","value":2}},{"set_variable":{"name":"LKS","value":1}}],"to_after_key_up":[{"set_variable":{"name":"KC_X","value":0}},{"set_variable":{"name":"USC","value":0}}],"type":"basic"},{"from":{"key_code":"x","modifiers":{"optional":["shift","caps_lock"]}},"to":[{"key_code":"x"},{"set_variable":{"name":"KC_X","value":1}},{"set_variable":{"name":"USC","value":1}},{"set_variable":{"name":"LKS","value":1}}],"to_after_key_up":[{"set_variable":{"name":"KC_X","value":0}},{"set_variable":{"name":"USC","value":0}}],"type":"basic"},</v>
      </c>
      <c r="Z343" s="325"/>
      <c r="AB343" s="28">
        <f t="shared" si="229"/>
        <v>1</v>
      </c>
      <c r="AC343" s="27" t="str">
        <f t="shared" si="230"/>
        <v>@</v>
      </c>
      <c r="AD343" s="27">
        <f t="shared" si="231"/>
        <v>0</v>
      </c>
      <c r="AE343" s="27">
        <f t="shared" si="232"/>
        <v>0</v>
      </c>
      <c r="AF343" s="34">
        <f t="shared" si="233"/>
        <v>274877906944</v>
      </c>
      <c r="AG343" s="203">
        <f t="shared" si="206"/>
        <v>0</v>
      </c>
      <c r="AH343" s="90"/>
      <c r="AI343" s="466" t="str">
        <f t="shared" si="207"/>
        <v/>
      </c>
      <c r="AJ343" s="57" t="str">
        <f t="shared" si="234"/>
        <v/>
      </c>
      <c r="AK343" s="58">
        <f t="shared" si="235"/>
        <v>0</v>
      </c>
      <c r="AL343" s="56" t="str">
        <f t="shared" si="210"/>
        <v/>
      </c>
      <c r="AM343" s="57" t="str">
        <f t="shared" si="236"/>
        <v/>
      </c>
      <c r="AN343" s="55">
        <f t="shared" si="237"/>
        <v>0</v>
      </c>
      <c r="AO343" s="466" t="str">
        <f t="shared" si="213"/>
        <v/>
      </c>
      <c r="AP343" s="57" t="str">
        <f t="shared" si="238"/>
        <v/>
      </c>
      <c r="AQ343" s="58">
        <f t="shared" si="239"/>
        <v>0</v>
      </c>
      <c r="AR343" s="90"/>
      <c r="AS343" s="242">
        <v>40</v>
      </c>
      <c r="AT343" s="395" t="s">
        <v>296</v>
      </c>
      <c r="AU343" s="393"/>
      <c r="AV343" s="393"/>
      <c r="AW343" s="243"/>
      <c r="AX343" s="244"/>
      <c r="AY343" s="173"/>
      <c r="AZ343" s="173" t="s">
        <v>85</v>
      </c>
      <c r="BA343" s="173"/>
      <c r="BB343" s="245"/>
      <c r="BC343" s="307"/>
      <c r="BD343" s="308"/>
      <c r="BE343" s="309"/>
      <c r="BF343" s="310"/>
      <c r="BG343" s="311"/>
      <c r="BH343" s="312"/>
      <c r="BI343" s="311" t="str">
        <f t="shared" si="217"/>
        <v>{"key_code":"x"}</v>
      </c>
      <c r="BJ343" s="364"/>
      <c r="BK343" s="365"/>
    </row>
    <row r="344" spans="1:63" ht="21">
      <c r="A344" s="322"/>
      <c r="B344" s="323"/>
      <c r="C344" s="323"/>
      <c r="D344" s="323"/>
      <c r="E344" s="323"/>
      <c r="F344" s="323"/>
      <c r="G344" s="323"/>
      <c r="H344" s="323"/>
      <c r="I344" s="323"/>
      <c r="J344" s="323"/>
      <c r="K344" s="323"/>
      <c r="L344" s="323"/>
      <c r="M344" s="323"/>
      <c r="N344" s="323"/>
      <c r="O344" s="323"/>
      <c r="P344" s="323"/>
      <c r="Q344" s="323"/>
      <c r="R344" s="323"/>
      <c r="S344" s="323"/>
      <c r="T344" s="323"/>
      <c r="U344" s="323"/>
      <c r="V344" s="233" t="str">
        <f t="shared" si="198"/>
        <v/>
      </c>
      <c r="W344" s="101" t="str">
        <f t="shared" si="199"/>
        <v/>
      </c>
      <c r="X344" s="101" t="str">
        <f t="shared" si="200"/>
        <v/>
      </c>
      <c r="Y344" s="108" t="str">
        <f>IF(AND($AT344&lt;&gt;"",$AB344=1),_xlfn.CONCAT(Y$3,PROPER(_xlfn.XLOOKUP($AZ344,入力キー,入力コード)),IF(OR($BK344="",$BK344=$BI344),_xlfn.CONCAT(Y$4,IF($AZ344=_xlfn.XLOOKUP($AZ344,仮想キートップ,入力キー),Y$7,Y$10),_xlfn.XLOOKUP($AZ344,仮想キートップ,入力コード),Y$13,$BI344,Y$14,_xlfn.XLOOKUP($AZ344,仮想キートップ,キー位置),Y$15,_xlfn.XLOOKUP($AZ344,仮想キートップ,キー位置),Y$17,IF($AZ344=_xlfn.XLOOKUP($AZ344,仮想キートップ,入力キー),Y$12,Y$11),_xlfn.XLOOKUP($AZ344,仮想キートップ,入力コード),Y$13,$BI344,Y$14,_xlfn.XLOOKUP($AZ344,仮想キートップ,キー位置),Y$16,_xlfn.XLOOKUP($AZ344,仮想キートップ,キー位置),IF(COUNTA($AT344:$AT$352)&gt;1,Y$17,Y$18)),_xlfn.CONCAT(Y$4,Y$6,IF($AZ344=_xlfn.XLOOKUP($AZ344,仮想キートップ,入力キー),Y$7,Y$10),_xlfn.XLOOKUP($AZ344,仮想キートップ,入力コード),Y$13,$BI344,Y$14,_xlfn.XLOOKUP($AZ344,仮想キートップ,キー位置),Y$15,_xlfn.XLOOKUP($AZ344,仮想キートップ,キー位置),Y$17,IF($AZ344=_xlfn.XLOOKUP($AZ344,仮想キートップ,入力キー),Y$8,Y$9),_xlfn.XLOOKUP($AZ344,仮想キートップ,入力コード),Y$13,$BI344,Y$14,_xlfn.XLOOKUP($AZ344,仮想キートップ,キー位置),Y$16,_xlfn.XLOOKUP($AZ344,仮想キートップ,キー位置),Y$17,Y$5,IF($AZ344=_xlfn.XLOOKUP($AZ344,仮想キートップ,入力キー),Y$7,Y$10),_xlfn.XLOOKUP($AZ344,仮想キートップ,入力コード),Y$13,$BK344,Y$14,_xlfn.XLOOKUP($AZ344,仮想キートップ,キー位置),Y$15,_xlfn.XLOOKUP($AZ344,仮想キートップ,キー位置),Y$17,IF($AZ344=_xlfn.XLOOKUP($AZ344,仮想キートップ,入力キー),Y$12,Y$11),_xlfn.XLOOKUP($AZ344,仮想キートップ,入力コード),Y$13,$BK344,Y$14,_xlfn.XLOOKUP($AZ344,仮想キートップ,キー位置),Y$16,_xlfn.XLOOKUP($AZ344,仮想キートップ,キー位置),IF(COUNTA($AT344:$AT$352)&gt;1,Y$17,Y$18)))),"")</f>
        <v>{"description":"[英数] C","conditions":[{"type":"variable_unless","name":"USC","value":0}],"from":{"key_code":"c","modifiers":{"optional":["shift","caps_lock"]}},"to":[{"key_code":"c"},{"set_variable":{"name":"KC_C","value":1}},{"set_variable":{"name":"USC","value":2}},{"set_variable":{"name":"LKS","value":1}}],"to_after_key_up":[{"set_variable":{"name":"KC_C","value":0}},{"set_variable":{"name":"USC","value":0}}],"type":"basic"},{"from":{"key_code":"c","modifiers":{"optional":["shift","caps_lock"]}},"to":[{"key_code":"c"},{"set_variable":{"name":"KC_C","value":1}},{"set_variable":{"name":"USC","value":1}},{"set_variable":{"name":"LKS","value":1}}],"to_after_key_up":[{"set_variable":{"name":"KC_C","value":0}},{"set_variable":{"name":"USC","value":0}}],"type":"basic"},</v>
      </c>
      <c r="Z344" s="325"/>
      <c r="AB344" s="28">
        <f t="shared" si="229"/>
        <v>1</v>
      </c>
      <c r="AC344" s="27" t="str">
        <f t="shared" si="230"/>
        <v>@</v>
      </c>
      <c r="AD344" s="27">
        <f t="shared" si="231"/>
        <v>0</v>
      </c>
      <c r="AE344" s="27">
        <f t="shared" si="232"/>
        <v>0</v>
      </c>
      <c r="AF344" s="34">
        <f t="shared" si="233"/>
        <v>549755813888</v>
      </c>
      <c r="AG344" s="203">
        <f t="shared" ref="AG344:AG352" si="240">IF(OR(AB344=3,AND(AB344=2,COUNTIF(ビットパターンA,AF344)+COUNTIF(ビットパターンB,AF344)+COUNTIF(ビットパターンC,AF344)=0)),0,_xlfn.XLOOKUP(BC344,ひらがな,移動単位,0))</f>
        <v>0</v>
      </c>
      <c r="AH344" s="90"/>
      <c r="AI344" s="466" t="str">
        <f t="shared" ref="AI344:AI352" si="241">IF(AND($AB344=3,$BG344&lt;&gt;""),_xlfn.BITOR(_xlfn.BITLSHIFT(1,_xlfn.XLOOKUP(AZ344,仮想キートップ,ビット)),_xlfn.BITLSHIFT(1,_xlfn.XLOOKUP(BA344,仮想キートップ,ビット))),"")</f>
        <v/>
      </c>
      <c r="AJ344" s="57" t="str">
        <f t="shared" si="234"/>
        <v/>
      </c>
      <c r="AK344" s="58">
        <f t="shared" si="235"/>
        <v>0</v>
      </c>
      <c r="AL344" s="56" t="str">
        <f t="shared" ref="AL344:AL352" si="242">IF(AND($AB344=3,$BG344&lt;&gt;""),_xlfn.BITOR(_xlfn.BITLSHIFT(1,_xlfn.XLOOKUP(AZ344,仮想キートップ,ビット)),_xlfn.BITLSHIFT(1,_xlfn.XLOOKUP(BB344,仮想キートップ,ビット))),"")</f>
        <v/>
      </c>
      <c r="AM344" s="57" t="str">
        <f t="shared" si="236"/>
        <v/>
      </c>
      <c r="AN344" s="55">
        <f t="shared" si="237"/>
        <v>0</v>
      </c>
      <c r="AO344" s="466" t="str">
        <f t="shared" ref="AO344:AO352" si="243">IF(AND($AB344=3,$BG344&lt;&gt;""),_xlfn.BITOR(_xlfn.BITLSHIFT(1,_xlfn.XLOOKUP(BA344,仮想キートップ,ビット)),_xlfn.BITLSHIFT(1,_xlfn.XLOOKUP(BB344,仮想キートップ,ビット))),"")</f>
        <v/>
      </c>
      <c r="AP344" s="57" t="str">
        <f t="shared" si="238"/>
        <v/>
      </c>
      <c r="AQ344" s="58">
        <f t="shared" si="239"/>
        <v>0</v>
      </c>
      <c r="AR344" s="90"/>
      <c r="AS344" s="242">
        <v>41</v>
      </c>
      <c r="AT344" s="395" t="s">
        <v>296</v>
      </c>
      <c r="AU344" s="393"/>
      <c r="AV344" s="393"/>
      <c r="AW344" s="243"/>
      <c r="AX344" s="244"/>
      <c r="AY344" s="173"/>
      <c r="AZ344" s="173" t="s">
        <v>87</v>
      </c>
      <c r="BA344" s="173"/>
      <c r="BB344" s="245"/>
      <c r="BC344" s="307"/>
      <c r="BD344" s="308"/>
      <c r="BE344" s="309"/>
      <c r="BF344" s="310"/>
      <c r="BG344" s="311"/>
      <c r="BH344" s="312"/>
      <c r="BI344" s="311" t="str">
        <f t="shared" ref="BI344:BI352" si="244">IF(BH344&lt;&gt;"",BH344,IF(OR(AB344&gt;1,COUNTIF(入力キー,AZ344)=0),BG344,_xlfn.CONCAT(BI$16,_xlfn.XLOOKUP(AZ344,入力キー,入力コード),BI$18)))</f>
        <v>{"key_code":"c"}</v>
      </c>
      <c r="BJ344" s="364"/>
      <c r="BK344" s="365"/>
    </row>
    <row r="345" spans="1:63" ht="21">
      <c r="A345" s="322"/>
      <c r="B345" s="323"/>
      <c r="C345" s="323"/>
      <c r="D345" s="323"/>
      <c r="E345" s="323"/>
      <c r="F345" s="323"/>
      <c r="G345" s="323"/>
      <c r="H345" s="323"/>
      <c r="I345" s="323"/>
      <c r="J345" s="323"/>
      <c r="K345" s="323"/>
      <c r="L345" s="323"/>
      <c r="M345" s="323"/>
      <c r="N345" s="323"/>
      <c r="O345" s="323"/>
      <c r="P345" s="323"/>
      <c r="Q345" s="323"/>
      <c r="R345" s="323"/>
      <c r="S345" s="323"/>
      <c r="T345" s="323"/>
      <c r="U345" s="323"/>
      <c r="V345" s="233" t="str">
        <f t="shared" ref="V345:V352" si="245">IF(AND($AT345&lt;&gt;"",$AB345=3,OR($BG345&lt;&gt;$BI345,AND($BK345&lt;&gt;"",$BK345&lt;&gt;$BI345))),_xlfn.CONCAT(V$3,PROPER(_xlfn.XLOOKUP($AZ345,仮想キートップ,入力コード)),", ",PROPER(_xlfn.XLOOKUP($BA345,仮想キートップ,入力コード))," &amp; ",PROPER(_xlfn.XLOOKUP($BB345,仮想キートップ,入力コード))," → ",$BC345,CLEAN($BD345),IF(OR($BK345="",$BK345=$BI345),_xlfn.CONCAT(V$4,V$7,_xlfn.XLOOKUP($AZ345,仮想キートップ,キー位置),V$10,_xlfn.XLOOKUP($BA345,仮想キートップ,キー位置),V$11,_xlfn.XLOOKUP($BB345,仮想キートップ,入力コード),V$12,$BI345,V$15,_xlfn.XLOOKUP($BB345,仮想キートップ,キー位置),V$16,_xlfn.XLOOKUP($BB345,仮想キートップ,キー位置),V$17,V$5,V$8,_xlfn.XLOOKUP($AZ345,仮想キートップ,キー位置),V$10,_xlfn.XLOOKUP($BA345,仮想キートップ,キー位置),V$11,_xlfn.XLOOKUP($BB345,仮想キートップ,入力コード),V$13,$BI345,V$15,_xlfn.XLOOKUP($BB345,仮想キートップ,キー位置),V$16,_xlfn.XLOOKUP($BB345,仮想キートップ,キー位置),V$17,V$5,V$9,_xlfn.XLOOKUP($AZ345,仮想キートップ,キー位置),V$10,_xlfn.XLOOKUP($BA345,仮想キートップ,キー位置),V$11,_xlfn.XLOOKUP($BB345,仮想キートップ,入力コード),V$14,$BI345,V$15,_xlfn.XLOOKUP($BB345,仮想キートップ,キー位置),V$16,_xlfn.XLOOKUP($BB345,仮想キートップ,キー位置),V$17),_xlfn.CONCAT(V$4,V$6,V$7,_xlfn.XLOOKUP($AZ345,仮想キートップ,キー位置),V$10,_xlfn.XLOOKUP($BA345,仮想キートップ,キー位置),V$11,_xlfn.XLOOKUP($BB345,仮想キートップ,入力コード),V$12,$BI345,V$15,_xlfn.XLOOKUP($BB345,仮想キートップ,キー位置),V$16,_xlfn.XLOOKUP($BB345,仮想キートップ,キー位置),V$17,V$5,V$6,V$8,_xlfn.XLOOKUP($AZ345,仮想キートップ,キー位置),V$10,_xlfn.XLOOKUP($BA345,仮想キートップ,キー位置),V$11,_xlfn.XLOOKUP($BB345,仮想キートップ,入力コード),V$13,$BI345,V$15,_xlfn.XLOOKUP($BB345,仮想キートップ,キー位置),V$16,_xlfn.XLOOKUP($BB345,仮想キートップ,キー位置),V$17,V$5,V$6,V$9,_xlfn.XLOOKUP($AZ345,仮想キートップ,キー位置),V$10,_xlfn.XLOOKUP($BA345,仮想キートップ,キー位置),V$11,_xlfn.XLOOKUP($BB345,仮想キートップ,入力コード),V$14,$BI345,V$15,_xlfn.XLOOKUP($BB345,仮想キートップ,キー位置),V$16,_xlfn.XLOOKUP($BB345,仮想キートップ,キー位置),V$17,V$5,V$7,_xlfn.XLOOKUP($AZ345,仮想キートップ,キー位置),V$10,_xlfn.XLOOKUP($BA345,仮想キートップ,キー位置),V$11,_xlfn.XLOOKUP($BB345,仮想キートップ,入力コード),V$12,$BK345,V$15,_xlfn.XLOOKUP($BB345,仮想キートップ,キー位置),V$16,_xlfn.XLOOKUP($BB345,仮想キートップ,キー位置),V$17,V$5,V$8,_xlfn.XLOOKUP($AZ345,仮想キートップ,キー位置),V$10,_xlfn.XLOOKUP($BA345,仮想キートップ,キー位置),V$11,_xlfn.XLOOKUP($BB345,仮想キートップ,入力コード),V$13,$BK345,V$15,_xlfn.XLOOKUP($BB345,仮想キートップ,キー位置),V$16,_xlfn.XLOOKUP($BB345,仮想キートップ,キー位置),V$17,V$5,V$9,_xlfn.XLOOKUP($AZ345,仮想キートップ,キー位置),V$10,_xlfn.XLOOKUP($BA345,仮想キートップ,キー位置),V$11,_xlfn.XLOOKUP($BB345,仮想キートップ,入力コード),V$14,$BK345,V$15,_xlfn.XLOOKUP($BB345,仮想キートップ,キー位置),V$16,_xlfn.XLOOKUP($BB345,仮想キートップ,キー位置),V$17))),"")</f>
        <v/>
      </c>
      <c r="W345" s="101" t="str">
        <f t="shared" ref="W345:W352" si="246">IF(AND($AT345&lt;&gt;"",$AB345=3,OR($BG345&lt;&gt;$BI345,AND($BK345&lt;&gt;"",$BK345&lt;&gt;$BI345))),IF(OR($BK345="",$BK345=$BI345),_xlfn.CONCAT(V$5,V$7,_xlfn.XLOOKUP($AZ345,仮想キートップ,キー位置),V$10,_xlfn.XLOOKUP($BB345,仮想キートップ,キー位置),V$11,_xlfn.XLOOKUP($BA345,仮想キートップ,入力コード),V$12,$BI345,V$15,_xlfn.XLOOKUP($BA345,仮想キートップ,キー位置),V$16,_xlfn.XLOOKUP($BA345,仮想キートップ,キー位置),V$17,V$5,V$8,_xlfn.XLOOKUP($AZ345,仮想キートップ,キー位置),V$10,_xlfn.XLOOKUP($BB345,仮想キートップ,キー位置),V$11,_xlfn.XLOOKUP($BA345,仮想キートップ,入力コード),V$13,$BI345,V$15,_xlfn.XLOOKUP($BA345,仮想キートップ,キー位置),V$16,_xlfn.XLOOKUP($BA345,仮想キートップ,キー位置),V$17,V$5,V$9,_xlfn.XLOOKUP($AZ345,仮想キートップ,キー位置),V$10,_xlfn.XLOOKUP($BB345,仮想キートップ,キー位置),V$11,_xlfn.XLOOKUP($BA345,仮想キートップ,入力コード),V$14,$BI345,V$15,_xlfn.XLOOKUP($BA345,仮想キートップ,キー位置),V$16,_xlfn.XLOOKUP($BA345,仮想キートップ,キー位置),V$17),_xlfn.CONCAT(V$5,V$6,V$7,_xlfn.XLOOKUP($AZ345,仮想キートップ,キー位置),V$10,_xlfn.XLOOKUP($BB345,仮想キートップ,キー位置),V$11,_xlfn.XLOOKUP($BA345,仮想キートップ,入力コード),V$12,$BI345,V$15,_xlfn.XLOOKUP($BA345,仮想キートップ,キー位置),V$16,_xlfn.XLOOKUP($BA345,仮想キートップ,キー位置),V$17,V$5,V$6,V$8,_xlfn.XLOOKUP($AZ345,仮想キートップ,キー位置),V$10,_xlfn.XLOOKUP($BB345,仮想キートップ,キー位置),V$11,_xlfn.XLOOKUP($BA345,仮想キートップ,入力コード),V$13,$BI345,V$15,_xlfn.XLOOKUP($BA345,仮想キートップ,キー位置),V$16,_xlfn.XLOOKUP($BA345,仮想キートップ,キー位置),V$17,V$5,V$6,V$9,_xlfn.XLOOKUP($AZ345,仮想キートップ,キー位置),V$10,_xlfn.XLOOKUP($BB345,仮想キートップ,キー位置),V$11,_xlfn.XLOOKUP($BA345,仮想キートップ,入力コード),V$14,$BI345,V$15,_xlfn.XLOOKUP($BA345,仮想キートップ,キー位置),V$16,_xlfn.XLOOKUP($BA345,仮想キートップ,キー位置),V$17,V$5,V$7,_xlfn.XLOOKUP($AZ345,仮想キートップ,キー位置),V$10,_xlfn.XLOOKUP($BB345,仮想キートップ,キー位置),V$11,_xlfn.XLOOKUP($BA345,仮想キートップ,入力コード),V$12,$BK345,V$15,_xlfn.XLOOKUP($BA345,仮想キートップ,キー位置),V$16,_xlfn.XLOOKUP($BA345,仮想キートップ,キー位置),V$17,V$5,V$8,_xlfn.XLOOKUP($AZ345,仮想キートップ,キー位置),V$10,_xlfn.XLOOKUP($BB345,仮想キートップ,キー位置),V$11,_xlfn.XLOOKUP($BA345,仮想キートップ,入力コード),V$13,$BK345,V$15,_xlfn.XLOOKUP($BA345,仮想キートップ,キー位置),V$16,_xlfn.XLOOKUP($BA345,仮想キートップ,キー位置),V$17,V$5,V$9,_xlfn.XLOOKUP($AZ345,仮想キートップ,キー位置),V$10,_xlfn.XLOOKUP($BB345,仮想キートップ,キー位置),V$11,_xlfn.XLOOKUP($BA345,仮想キートップ,入力コード),V$14,$BK345,V$15,_xlfn.XLOOKUP($BA345,仮想キートップ,キー位置),V$16,_xlfn.XLOOKUP($BA345,仮想キートップ,キー位置),V$17)),"")</f>
        <v/>
      </c>
      <c r="X345" s="101" t="str">
        <f t="shared" ref="X345:X352" si="247">IF(AND($AT345&lt;&gt;"",$AB345=3,OR($BG345&lt;&gt;$BI345,AND($BK345&lt;&gt;"",$BK345&lt;&gt;$BI345))),IF(OR($BK345="",$BK345=$BI345),_xlfn.CONCAT(V$5,V$7,_xlfn.XLOOKUP($BA345,仮想キートップ,キー位置),V$10,_xlfn.XLOOKUP($BB345,仮想キートップ,キー位置),V$11,_xlfn.XLOOKUP($AZ345,仮想キートップ,入力コード),V$12,$BI345,V$15,_xlfn.XLOOKUP($AZ345,仮想キートップ,キー位置),V$16,_xlfn.XLOOKUP($AZ345,仮想キートップ,キー位置),V$17,V$5,V$8,_xlfn.XLOOKUP($BA345,仮想キートップ,キー位置),V$10,_xlfn.XLOOKUP($BB345,仮想キートップ,キー位置),V$11,_xlfn.XLOOKUP($AZ345,仮想キートップ,入力コード),V$13,$BI345,V$15,_xlfn.XLOOKUP($AZ345,仮想キートップ,キー位置),V$16,_xlfn.XLOOKUP($AZ345,仮想キートップ,キー位置),V$17,V$5,V$9,_xlfn.XLOOKUP($BA345,仮想キートップ,キー位置),V$10,_xlfn.XLOOKUP($BB345,仮想キートップ,キー位置),V$11,_xlfn.XLOOKUP($AZ345,仮想キートップ,入力コード),V$14,$BI345,V$15,_xlfn.XLOOKUP($AZ345,仮想キートップ,キー位置),V$16,_xlfn.XLOOKUP($AZ345,仮想キートップ,キー位置),V$17),_xlfn.CONCAT(V$5,V$6,V$7,_xlfn.XLOOKUP($BA345,仮想キートップ,キー位置),V$10,_xlfn.XLOOKUP($BB345,仮想キートップ,キー位置),V$11,_xlfn.XLOOKUP($AZ345,仮想キートップ,入力コード),V$12,$BI345,V$15,_xlfn.XLOOKUP($AZ345,仮想キートップ,キー位置),V$16,_xlfn.XLOOKUP($AZ345,仮想キートップ,キー位置),V$17,V$5,V$6,V$8,_xlfn.XLOOKUP($BA345,仮想キートップ,キー位置),V$10,_xlfn.XLOOKUP($BB345,仮想キートップ,キー位置),V$11,_xlfn.XLOOKUP($AZ345,仮想キートップ,入力コード),V$13,$BI345,V$15,_xlfn.XLOOKUP($AZ345,仮想キートップ,キー位置),V$16,_xlfn.XLOOKUP($AZ345,仮想キートップ,キー位置),V$17,V$5,V$6,V$9,_xlfn.XLOOKUP($BA345,仮想キートップ,キー位置),V$10,_xlfn.XLOOKUP($BB345,仮想キートップ,キー位置),V$11,_xlfn.XLOOKUP($AZ345,仮想キートップ,入力コード),V$14,$BI345,V$15,_xlfn.XLOOKUP($AZ345,仮想キートップ,キー位置),V$16,_xlfn.XLOOKUP($AZ345,仮想キートップ,キー位置),V$17,V$5,V$7,_xlfn.XLOOKUP($BA345,仮想キートップ,キー位置),V$10,_xlfn.XLOOKUP($BB345,仮想キートップ,キー位置),V$11,_xlfn.XLOOKUP($AZ345,仮想キートップ,入力コード),V$12,$BK345,V$15,_xlfn.XLOOKUP($AZ345,仮想キートップ,キー位置),V$16,_xlfn.XLOOKUP($AZ345,仮想キートップ,キー位置),V$17,V$5,V$8,_xlfn.XLOOKUP($BA345,仮想キートップ,キー位置),V$10,_xlfn.XLOOKUP($BB345,仮想キートップ,キー位置),V$11,_xlfn.XLOOKUP($AZ345,仮想キートップ,入力コード),V$13,$BK345,V$15,_xlfn.XLOOKUP($AZ345,仮想キートップ,キー位置),V$16,_xlfn.XLOOKUP($AZ345,仮想キートップ,キー位置),V$17,V$5,V$9,_xlfn.XLOOKUP($BA345,仮想キートップ,キー位置),V$10,_xlfn.XLOOKUP($BB345,仮想キートップ,キー位置),V$11,_xlfn.XLOOKUP($AZ345,仮想キートップ,入力コード),V$14,$BK345,V$15,_xlfn.XLOOKUP($AZ345,仮想キートップ,キー位置),V$16,_xlfn.XLOOKUP($AZ345,仮想キートップ,キー位置),V$17)),"")</f>
        <v/>
      </c>
      <c r="Y345" s="108" t="str">
        <f>IF(AND($AT345&lt;&gt;"",$AB345=1),_xlfn.CONCAT(Y$3,PROPER(_xlfn.XLOOKUP($AZ345,入力キー,入力コード)),IF(OR($BK345="",$BK345=$BI345),_xlfn.CONCAT(Y$4,IF($AZ345=_xlfn.XLOOKUP($AZ345,仮想キートップ,入力キー),Y$7,Y$10),_xlfn.XLOOKUP($AZ345,仮想キートップ,入力コード),Y$13,$BI345,Y$14,_xlfn.XLOOKUP($AZ345,仮想キートップ,キー位置),Y$15,_xlfn.XLOOKUP($AZ345,仮想キートップ,キー位置),Y$17,IF($AZ345=_xlfn.XLOOKUP($AZ345,仮想キートップ,入力キー),Y$12,Y$11),_xlfn.XLOOKUP($AZ345,仮想キートップ,入力コード),Y$13,$BI345,Y$14,_xlfn.XLOOKUP($AZ345,仮想キートップ,キー位置),Y$16,_xlfn.XLOOKUP($AZ345,仮想キートップ,キー位置),IF(COUNTA($AT345:$AT$352)&gt;1,Y$17,Y$18)),_xlfn.CONCAT(Y$4,Y$6,IF($AZ345=_xlfn.XLOOKUP($AZ345,仮想キートップ,入力キー),Y$7,Y$10),_xlfn.XLOOKUP($AZ345,仮想キートップ,入力コード),Y$13,$BI345,Y$14,_xlfn.XLOOKUP($AZ345,仮想キートップ,キー位置),Y$15,_xlfn.XLOOKUP($AZ345,仮想キートップ,キー位置),Y$17,IF($AZ345=_xlfn.XLOOKUP($AZ345,仮想キートップ,入力キー),Y$8,Y$9),_xlfn.XLOOKUP($AZ345,仮想キートップ,入力コード),Y$13,$BI345,Y$14,_xlfn.XLOOKUP($AZ345,仮想キートップ,キー位置),Y$16,_xlfn.XLOOKUP($AZ345,仮想キートップ,キー位置),Y$17,Y$5,IF($AZ345=_xlfn.XLOOKUP($AZ345,仮想キートップ,入力キー),Y$7,Y$10),_xlfn.XLOOKUP($AZ345,仮想キートップ,入力コード),Y$13,$BK345,Y$14,_xlfn.XLOOKUP($AZ345,仮想キートップ,キー位置),Y$15,_xlfn.XLOOKUP($AZ345,仮想キートップ,キー位置),Y$17,IF($AZ345=_xlfn.XLOOKUP($AZ345,仮想キートップ,入力キー),Y$12,Y$11),_xlfn.XLOOKUP($AZ345,仮想キートップ,入力コード),Y$13,$BK345,Y$14,_xlfn.XLOOKUP($AZ345,仮想キートップ,キー位置),Y$16,_xlfn.XLOOKUP($AZ345,仮想キートップ,キー位置),IF(COUNTA($AT345:$AT$352)&gt;1,Y$17,Y$18)))),"")</f>
        <v>{"description":"[英数] V","conditions":[{"type":"variable_unless","name":"USC","value":0}],"from":{"key_code":"v","modifiers":{"optional":["shift","caps_lock"]}},"to":[{"key_code":"v"},{"set_variable":{"name":"KC_V","value":1}},{"set_variable":{"name":"USC","value":2}},{"set_variable":{"name":"LKS","value":1}}],"to_after_key_up":[{"set_variable":{"name":"KC_V","value":0}},{"set_variable":{"name":"USC","value":0}}],"type":"basic"},{"from":{"key_code":"v","modifiers":{"optional":["shift","caps_lock"]}},"to":[{"key_code":"v"},{"set_variable":{"name":"KC_V","value":1}},{"set_variable":{"name":"USC","value":1}},{"set_variable":{"name":"LKS","value":1}}],"to_after_key_up":[{"set_variable":{"name":"KC_V","value":0}},{"set_variable":{"name":"USC","value":0}}],"type":"basic"},</v>
      </c>
      <c r="Z345" s="325"/>
      <c r="AB345" s="28">
        <f t="shared" si="229"/>
        <v>1</v>
      </c>
      <c r="AC345" s="27" t="str">
        <f t="shared" si="230"/>
        <v>@</v>
      </c>
      <c r="AD345" s="27">
        <f t="shared" si="231"/>
        <v>0</v>
      </c>
      <c r="AE345" s="27">
        <f t="shared" si="232"/>
        <v>0</v>
      </c>
      <c r="AF345" s="34">
        <f t="shared" si="233"/>
        <v>1099511627776</v>
      </c>
      <c r="AG345" s="203">
        <f t="shared" si="240"/>
        <v>0</v>
      </c>
      <c r="AH345" s="90"/>
      <c r="AI345" s="466" t="str">
        <f t="shared" si="241"/>
        <v/>
      </c>
      <c r="AJ345" s="57" t="str">
        <f t="shared" si="234"/>
        <v/>
      </c>
      <c r="AK345" s="58">
        <f t="shared" si="235"/>
        <v>0</v>
      </c>
      <c r="AL345" s="56" t="str">
        <f t="shared" si="242"/>
        <v/>
      </c>
      <c r="AM345" s="57" t="str">
        <f t="shared" si="236"/>
        <v/>
      </c>
      <c r="AN345" s="55">
        <f t="shared" si="237"/>
        <v>0</v>
      </c>
      <c r="AO345" s="466" t="str">
        <f t="shared" si="243"/>
        <v/>
      </c>
      <c r="AP345" s="57" t="str">
        <f t="shared" si="238"/>
        <v/>
      </c>
      <c r="AQ345" s="58">
        <f t="shared" si="239"/>
        <v>0</v>
      </c>
      <c r="AR345" s="90"/>
      <c r="AS345" s="242">
        <v>42</v>
      </c>
      <c r="AT345" s="395" t="s">
        <v>296</v>
      </c>
      <c r="AU345" s="393"/>
      <c r="AV345" s="393"/>
      <c r="AW345" s="243"/>
      <c r="AX345" s="244"/>
      <c r="AY345" s="173"/>
      <c r="AZ345" s="173" t="s">
        <v>89</v>
      </c>
      <c r="BA345" s="173"/>
      <c r="BB345" s="245"/>
      <c r="BC345" s="307"/>
      <c r="BD345" s="308"/>
      <c r="BE345" s="309"/>
      <c r="BF345" s="310"/>
      <c r="BG345" s="311"/>
      <c r="BH345" s="312"/>
      <c r="BI345" s="311" t="str">
        <f t="shared" si="244"/>
        <v>{"key_code":"v"}</v>
      </c>
      <c r="BJ345" s="364"/>
      <c r="BK345" s="365"/>
    </row>
    <row r="346" spans="1:63" ht="21">
      <c r="A346" s="322"/>
      <c r="B346" s="323"/>
      <c r="C346" s="323"/>
      <c r="D346" s="323"/>
      <c r="E346" s="323"/>
      <c r="F346" s="323"/>
      <c r="G346" s="323"/>
      <c r="H346" s="323"/>
      <c r="I346" s="323"/>
      <c r="J346" s="323"/>
      <c r="K346" s="323"/>
      <c r="L346" s="323"/>
      <c r="M346" s="323"/>
      <c r="N346" s="323"/>
      <c r="O346" s="323"/>
      <c r="P346" s="323"/>
      <c r="Q346" s="323"/>
      <c r="R346" s="323"/>
      <c r="S346" s="323"/>
      <c r="T346" s="323"/>
      <c r="U346" s="323"/>
      <c r="V346" s="233" t="str">
        <f t="shared" si="245"/>
        <v/>
      </c>
      <c r="W346" s="101" t="str">
        <f t="shared" si="246"/>
        <v/>
      </c>
      <c r="X346" s="101" t="str">
        <f t="shared" si="247"/>
        <v/>
      </c>
      <c r="Y346" s="108" t="str">
        <f>IF(AND($AT346&lt;&gt;"",$AB346=1),_xlfn.CONCAT(Y$3,PROPER(_xlfn.XLOOKUP($AZ346,入力キー,入力コード)),IF(OR($BK346="",$BK346=$BI346),_xlfn.CONCAT(Y$4,IF($AZ346=_xlfn.XLOOKUP($AZ346,仮想キートップ,入力キー),Y$7,Y$10),_xlfn.XLOOKUP($AZ346,仮想キートップ,入力コード),Y$13,$BI346,Y$14,_xlfn.XLOOKUP($AZ346,仮想キートップ,キー位置),Y$15,_xlfn.XLOOKUP($AZ346,仮想キートップ,キー位置),Y$17,IF($AZ346=_xlfn.XLOOKUP($AZ346,仮想キートップ,入力キー),Y$12,Y$11),_xlfn.XLOOKUP($AZ346,仮想キートップ,入力コード),Y$13,$BI346,Y$14,_xlfn.XLOOKUP($AZ346,仮想キートップ,キー位置),Y$16,_xlfn.XLOOKUP($AZ346,仮想キートップ,キー位置),IF(COUNTA($AT346:$AT$352)&gt;1,Y$17,Y$18)),_xlfn.CONCAT(Y$4,Y$6,IF($AZ346=_xlfn.XLOOKUP($AZ346,仮想キートップ,入力キー),Y$7,Y$10),_xlfn.XLOOKUP($AZ346,仮想キートップ,入力コード),Y$13,$BI346,Y$14,_xlfn.XLOOKUP($AZ346,仮想キートップ,キー位置),Y$15,_xlfn.XLOOKUP($AZ346,仮想キートップ,キー位置),Y$17,IF($AZ346=_xlfn.XLOOKUP($AZ346,仮想キートップ,入力キー),Y$8,Y$9),_xlfn.XLOOKUP($AZ346,仮想キートップ,入力コード),Y$13,$BI346,Y$14,_xlfn.XLOOKUP($AZ346,仮想キートップ,キー位置),Y$16,_xlfn.XLOOKUP($AZ346,仮想キートップ,キー位置),Y$17,Y$5,IF($AZ346=_xlfn.XLOOKUP($AZ346,仮想キートップ,入力キー),Y$7,Y$10),_xlfn.XLOOKUP($AZ346,仮想キートップ,入力コード),Y$13,$BK346,Y$14,_xlfn.XLOOKUP($AZ346,仮想キートップ,キー位置),Y$15,_xlfn.XLOOKUP($AZ346,仮想キートップ,キー位置),Y$17,IF($AZ346=_xlfn.XLOOKUP($AZ346,仮想キートップ,入力キー),Y$12,Y$11),_xlfn.XLOOKUP($AZ346,仮想キートップ,入力コード),Y$13,$BK346,Y$14,_xlfn.XLOOKUP($AZ346,仮想キートップ,キー位置),Y$16,_xlfn.XLOOKUP($AZ346,仮想キートップ,キー位置),IF(COUNTA($AT346:$AT$352)&gt;1,Y$17,Y$18)))),"")</f>
        <v>{"description":"[英数] B","conditions":[{"type":"variable_unless","name":"USC","value":0}],"from":{"key_code":"b","modifiers":{"optional":["shift","caps_lock"]}},"to":[{"key_code":"b"},{"set_variable":{"name":"KC_B","value":1}},{"set_variable":{"name":"USC","value":2}},{"set_variable":{"name":"LKS","value":1}}],"to_after_key_up":[{"set_variable":{"name":"KC_B","value":0}},{"set_variable":{"name":"USC","value":0}}],"type":"basic"},{"from":{"key_code":"b","modifiers":{"optional":["shift","caps_lock"]}},"to":[{"key_code":"b"},{"set_variable":{"name":"KC_B","value":1}},{"set_variable":{"name":"USC","value":1}},{"set_variable":{"name":"LKS","value":1}}],"to_after_key_up":[{"set_variable":{"name":"KC_B","value":0}},{"set_variable":{"name":"USC","value":0}}],"type":"basic"},</v>
      </c>
      <c r="Z346" s="325"/>
      <c r="AB346" s="28">
        <f t="shared" si="229"/>
        <v>1</v>
      </c>
      <c r="AC346" s="27" t="str">
        <f t="shared" si="230"/>
        <v>@</v>
      </c>
      <c r="AD346" s="27">
        <f t="shared" si="231"/>
        <v>0</v>
      </c>
      <c r="AE346" s="27">
        <f t="shared" si="232"/>
        <v>0</v>
      </c>
      <c r="AF346" s="34">
        <f t="shared" si="233"/>
        <v>2199023255552</v>
      </c>
      <c r="AG346" s="203">
        <f t="shared" si="240"/>
        <v>0</v>
      </c>
      <c r="AH346" s="90"/>
      <c r="AI346" s="466" t="str">
        <f t="shared" si="241"/>
        <v/>
      </c>
      <c r="AJ346" s="57" t="str">
        <f t="shared" si="234"/>
        <v/>
      </c>
      <c r="AK346" s="58">
        <f t="shared" si="235"/>
        <v>0</v>
      </c>
      <c r="AL346" s="56" t="str">
        <f t="shared" si="242"/>
        <v/>
      </c>
      <c r="AM346" s="57" t="str">
        <f t="shared" si="236"/>
        <v/>
      </c>
      <c r="AN346" s="55">
        <f t="shared" si="237"/>
        <v>0</v>
      </c>
      <c r="AO346" s="466" t="str">
        <f t="shared" si="243"/>
        <v/>
      </c>
      <c r="AP346" s="57" t="str">
        <f t="shared" si="238"/>
        <v/>
      </c>
      <c r="AQ346" s="58">
        <f t="shared" si="239"/>
        <v>0</v>
      </c>
      <c r="AR346" s="90"/>
      <c r="AS346" s="242">
        <v>43</v>
      </c>
      <c r="AT346" s="395" t="s">
        <v>296</v>
      </c>
      <c r="AU346" s="393"/>
      <c r="AV346" s="393"/>
      <c r="AW346" s="243"/>
      <c r="AX346" s="244"/>
      <c r="AY346" s="173"/>
      <c r="AZ346" s="173" t="s">
        <v>91</v>
      </c>
      <c r="BA346" s="173"/>
      <c r="BB346" s="245"/>
      <c r="BC346" s="307"/>
      <c r="BD346" s="308"/>
      <c r="BE346" s="309"/>
      <c r="BF346" s="310"/>
      <c r="BG346" s="311"/>
      <c r="BH346" s="312"/>
      <c r="BI346" s="311" t="str">
        <f t="shared" si="244"/>
        <v>{"key_code":"b"}</v>
      </c>
      <c r="BJ346" s="364"/>
      <c r="BK346" s="365"/>
    </row>
    <row r="347" spans="1:63" ht="21">
      <c r="A347" s="322"/>
      <c r="B347" s="323"/>
      <c r="C347" s="323"/>
      <c r="D347" s="323"/>
      <c r="E347" s="323"/>
      <c r="F347" s="323"/>
      <c r="G347" s="323"/>
      <c r="H347" s="323"/>
      <c r="I347" s="323"/>
      <c r="J347" s="323"/>
      <c r="K347" s="323"/>
      <c r="L347" s="323"/>
      <c r="M347" s="323"/>
      <c r="N347" s="323"/>
      <c r="O347" s="323"/>
      <c r="P347" s="323"/>
      <c r="Q347" s="323"/>
      <c r="R347" s="323"/>
      <c r="S347" s="323"/>
      <c r="T347" s="323"/>
      <c r="U347" s="323"/>
      <c r="V347" s="233" t="str">
        <f t="shared" si="245"/>
        <v/>
      </c>
      <c r="W347" s="101" t="str">
        <f t="shared" si="246"/>
        <v/>
      </c>
      <c r="X347" s="101" t="str">
        <f t="shared" si="247"/>
        <v/>
      </c>
      <c r="Y347" s="108" t="str">
        <f>IF(AND($AT347&lt;&gt;"",$AB347=1),_xlfn.CONCAT(Y$3,PROPER(_xlfn.XLOOKUP($AZ347,入力キー,入力コード)),IF(OR($BK347="",$BK347=$BI347),_xlfn.CONCAT(Y$4,IF($AZ347=_xlfn.XLOOKUP($AZ347,仮想キートップ,入力キー),Y$7,Y$10),_xlfn.XLOOKUP($AZ347,仮想キートップ,入力コード),Y$13,$BI347,Y$14,_xlfn.XLOOKUP($AZ347,仮想キートップ,キー位置),Y$15,_xlfn.XLOOKUP($AZ347,仮想キートップ,キー位置),Y$17,IF($AZ347=_xlfn.XLOOKUP($AZ347,仮想キートップ,入力キー),Y$12,Y$11),_xlfn.XLOOKUP($AZ347,仮想キートップ,入力コード),Y$13,$BI347,Y$14,_xlfn.XLOOKUP($AZ347,仮想キートップ,キー位置),Y$16,_xlfn.XLOOKUP($AZ347,仮想キートップ,キー位置),IF(COUNTA($AT347:$AT$352)&gt;1,Y$17,Y$18)),_xlfn.CONCAT(Y$4,Y$6,IF($AZ347=_xlfn.XLOOKUP($AZ347,仮想キートップ,入力キー),Y$7,Y$10),_xlfn.XLOOKUP($AZ347,仮想キートップ,入力コード),Y$13,$BI347,Y$14,_xlfn.XLOOKUP($AZ347,仮想キートップ,キー位置),Y$15,_xlfn.XLOOKUP($AZ347,仮想キートップ,キー位置),Y$17,IF($AZ347=_xlfn.XLOOKUP($AZ347,仮想キートップ,入力キー),Y$8,Y$9),_xlfn.XLOOKUP($AZ347,仮想キートップ,入力コード),Y$13,$BI347,Y$14,_xlfn.XLOOKUP($AZ347,仮想キートップ,キー位置),Y$16,_xlfn.XLOOKUP($AZ347,仮想キートップ,キー位置),Y$17,Y$5,IF($AZ347=_xlfn.XLOOKUP($AZ347,仮想キートップ,入力キー),Y$7,Y$10),_xlfn.XLOOKUP($AZ347,仮想キートップ,入力コード),Y$13,$BK347,Y$14,_xlfn.XLOOKUP($AZ347,仮想キートップ,キー位置),Y$15,_xlfn.XLOOKUP($AZ347,仮想キートップ,キー位置),Y$17,IF($AZ347=_xlfn.XLOOKUP($AZ347,仮想キートップ,入力キー),Y$12,Y$11),_xlfn.XLOOKUP($AZ347,仮想キートップ,入力コード),Y$13,$BK347,Y$14,_xlfn.XLOOKUP($AZ347,仮想キートップ,キー位置),Y$16,_xlfn.XLOOKUP($AZ347,仮想キートップ,キー位置),IF(COUNTA($AT347:$AT$352)&gt;1,Y$17,Y$18)))),"")</f>
        <v>{"description":"[英数] N","conditions":[{"type":"variable_unless","name":"USC","value":0}],"from":{"key_code":"n","modifiers":{"optional":["shift","caps_lock"]}},"to":[{"key_code":"n"},{"set_variable":{"name":"KC_N","value":1}},{"set_variable":{"name":"USC","value":2}},{"set_variable":{"name":"LKS","value":1}}],"to_after_key_up":[{"set_variable":{"name":"KC_N","value":0}},{"set_variable":{"name":"USC","value":0}}],"type":"basic"},{"from":{"key_code":"n","modifiers":{"optional":["shift","caps_lock"]}},"to":[{"key_code":"n"},{"set_variable":{"name":"KC_N","value":1}},{"set_variable":{"name":"USC","value":1}},{"set_variable":{"name":"LKS","value":1}}],"to_after_key_up":[{"set_variable":{"name":"KC_N","value":0}},{"set_variable":{"name":"USC","value":0}}],"type":"basic"},</v>
      </c>
      <c r="Z347" s="325"/>
      <c r="AB347" s="28">
        <f t="shared" si="229"/>
        <v>1</v>
      </c>
      <c r="AC347" s="27" t="str">
        <f t="shared" si="230"/>
        <v>@</v>
      </c>
      <c r="AD347" s="27">
        <f t="shared" si="231"/>
        <v>0</v>
      </c>
      <c r="AE347" s="27">
        <f t="shared" si="232"/>
        <v>0</v>
      </c>
      <c r="AF347" s="34">
        <f t="shared" si="233"/>
        <v>4398046511104</v>
      </c>
      <c r="AG347" s="203">
        <f t="shared" si="240"/>
        <v>0</v>
      </c>
      <c r="AH347" s="90"/>
      <c r="AI347" s="466" t="str">
        <f t="shared" si="241"/>
        <v/>
      </c>
      <c r="AJ347" s="57" t="str">
        <f t="shared" si="234"/>
        <v/>
      </c>
      <c r="AK347" s="58">
        <f t="shared" si="235"/>
        <v>0</v>
      </c>
      <c r="AL347" s="56" t="str">
        <f t="shared" si="242"/>
        <v/>
      </c>
      <c r="AM347" s="57" t="str">
        <f t="shared" si="236"/>
        <v/>
      </c>
      <c r="AN347" s="55">
        <f t="shared" si="237"/>
        <v>0</v>
      </c>
      <c r="AO347" s="466" t="str">
        <f t="shared" si="243"/>
        <v/>
      </c>
      <c r="AP347" s="57" t="str">
        <f t="shared" si="238"/>
        <v/>
      </c>
      <c r="AQ347" s="58">
        <f t="shared" si="239"/>
        <v>0</v>
      </c>
      <c r="AR347" s="90"/>
      <c r="AS347" s="242">
        <v>44</v>
      </c>
      <c r="AT347" s="395" t="s">
        <v>296</v>
      </c>
      <c r="AU347" s="393"/>
      <c r="AV347" s="393"/>
      <c r="AW347" s="243"/>
      <c r="AX347" s="244"/>
      <c r="AY347" s="173"/>
      <c r="AZ347" s="173" t="s">
        <v>93</v>
      </c>
      <c r="BA347" s="173"/>
      <c r="BB347" s="245"/>
      <c r="BC347" s="307"/>
      <c r="BD347" s="308"/>
      <c r="BE347" s="309"/>
      <c r="BF347" s="310"/>
      <c r="BG347" s="311"/>
      <c r="BH347" s="312"/>
      <c r="BI347" s="311" t="str">
        <f t="shared" si="244"/>
        <v>{"key_code":"n"}</v>
      </c>
      <c r="BJ347" s="364"/>
      <c r="BK347" s="365"/>
    </row>
    <row r="348" spans="1:63" ht="21">
      <c r="A348" s="322"/>
      <c r="B348" s="323"/>
      <c r="C348" s="323"/>
      <c r="D348" s="323"/>
      <c r="E348" s="323"/>
      <c r="F348" s="323"/>
      <c r="G348" s="323"/>
      <c r="H348" s="323"/>
      <c r="I348" s="323"/>
      <c r="J348" s="323"/>
      <c r="K348" s="323"/>
      <c r="L348" s="323"/>
      <c r="M348" s="323"/>
      <c r="N348" s="323"/>
      <c r="O348" s="323"/>
      <c r="P348" s="323"/>
      <c r="Q348" s="323"/>
      <c r="R348" s="323"/>
      <c r="S348" s="323"/>
      <c r="T348" s="323"/>
      <c r="U348" s="323"/>
      <c r="V348" s="233" t="str">
        <f t="shared" si="245"/>
        <v/>
      </c>
      <c r="W348" s="101" t="str">
        <f t="shared" si="246"/>
        <v/>
      </c>
      <c r="X348" s="101" t="str">
        <f t="shared" si="247"/>
        <v/>
      </c>
      <c r="Y348" s="108" t="str">
        <f>IF(AND($AT348&lt;&gt;"",$AB348=1),_xlfn.CONCAT(Y$3,PROPER(_xlfn.XLOOKUP($AZ348,入力キー,入力コード)),IF(OR($BK348="",$BK348=$BI348),_xlfn.CONCAT(Y$4,IF($AZ348=_xlfn.XLOOKUP($AZ348,仮想キートップ,入力キー),Y$7,Y$10),_xlfn.XLOOKUP($AZ348,仮想キートップ,入力コード),Y$13,$BI348,Y$14,_xlfn.XLOOKUP($AZ348,仮想キートップ,キー位置),Y$15,_xlfn.XLOOKUP($AZ348,仮想キートップ,キー位置),Y$17,IF($AZ348=_xlfn.XLOOKUP($AZ348,仮想キートップ,入力キー),Y$12,Y$11),_xlfn.XLOOKUP($AZ348,仮想キートップ,入力コード),Y$13,$BI348,Y$14,_xlfn.XLOOKUP($AZ348,仮想キートップ,キー位置),Y$16,_xlfn.XLOOKUP($AZ348,仮想キートップ,キー位置),IF(COUNTA($AT348:$AT$352)&gt;1,Y$17,Y$18)),_xlfn.CONCAT(Y$4,Y$6,IF($AZ348=_xlfn.XLOOKUP($AZ348,仮想キートップ,入力キー),Y$7,Y$10),_xlfn.XLOOKUP($AZ348,仮想キートップ,入力コード),Y$13,$BI348,Y$14,_xlfn.XLOOKUP($AZ348,仮想キートップ,キー位置),Y$15,_xlfn.XLOOKUP($AZ348,仮想キートップ,キー位置),Y$17,IF($AZ348=_xlfn.XLOOKUP($AZ348,仮想キートップ,入力キー),Y$8,Y$9),_xlfn.XLOOKUP($AZ348,仮想キートップ,入力コード),Y$13,$BI348,Y$14,_xlfn.XLOOKUP($AZ348,仮想キートップ,キー位置),Y$16,_xlfn.XLOOKUP($AZ348,仮想キートップ,キー位置),Y$17,Y$5,IF($AZ348=_xlfn.XLOOKUP($AZ348,仮想キートップ,入力キー),Y$7,Y$10),_xlfn.XLOOKUP($AZ348,仮想キートップ,入力コード),Y$13,$BK348,Y$14,_xlfn.XLOOKUP($AZ348,仮想キートップ,キー位置),Y$15,_xlfn.XLOOKUP($AZ348,仮想キートップ,キー位置),Y$17,IF($AZ348=_xlfn.XLOOKUP($AZ348,仮想キートップ,入力キー),Y$12,Y$11),_xlfn.XLOOKUP($AZ348,仮想キートップ,入力コード),Y$13,$BK348,Y$14,_xlfn.XLOOKUP($AZ348,仮想キートップ,キー位置),Y$16,_xlfn.XLOOKUP($AZ348,仮想キートップ,キー位置),IF(COUNTA($AT348:$AT$352)&gt;1,Y$17,Y$18)))),"")</f>
        <v>{"description":"[英数] M","conditions":[{"type":"variable_unless","name":"USC","value":0}],"from":{"key_code":"m","modifiers":{"optional":["shift","caps_lock"]}},"to":[{"key_code":"m"},{"set_variable":{"name":"KC_M","value":1}},{"set_variable":{"name":"USC","value":2}},{"set_variable":{"name":"LKS","value":1}}],"to_after_key_up":[{"set_variable":{"name":"KC_M","value":0}},{"set_variable":{"name":"USC","value":0}}],"type":"basic"},{"from":{"key_code":"m","modifiers":{"optional":["shift","caps_lock"]}},"to":[{"key_code":"m"},{"set_variable":{"name":"KC_M","value":1}},{"set_variable":{"name":"USC","value":1}},{"set_variable":{"name":"LKS","value":1}}],"to_after_key_up":[{"set_variable":{"name":"KC_M","value":0}},{"set_variable":{"name":"USC","value":0}}],"type":"basic"},</v>
      </c>
      <c r="Z348" s="325"/>
      <c r="AB348" s="28">
        <f t="shared" si="229"/>
        <v>1</v>
      </c>
      <c r="AC348" s="27" t="str">
        <f t="shared" si="230"/>
        <v>@</v>
      </c>
      <c r="AD348" s="27">
        <f t="shared" si="231"/>
        <v>0</v>
      </c>
      <c r="AE348" s="27">
        <f t="shared" si="232"/>
        <v>0</v>
      </c>
      <c r="AF348" s="34">
        <f t="shared" si="233"/>
        <v>8796093022208</v>
      </c>
      <c r="AG348" s="203">
        <f t="shared" si="240"/>
        <v>0</v>
      </c>
      <c r="AH348" s="90"/>
      <c r="AI348" s="466" t="str">
        <f t="shared" si="241"/>
        <v/>
      </c>
      <c r="AJ348" s="57" t="str">
        <f t="shared" si="234"/>
        <v/>
      </c>
      <c r="AK348" s="58">
        <f t="shared" si="235"/>
        <v>0</v>
      </c>
      <c r="AL348" s="56" t="str">
        <f t="shared" si="242"/>
        <v/>
      </c>
      <c r="AM348" s="57" t="str">
        <f t="shared" si="236"/>
        <v/>
      </c>
      <c r="AN348" s="55">
        <f t="shared" si="237"/>
        <v>0</v>
      </c>
      <c r="AO348" s="466" t="str">
        <f t="shared" si="243"/>
        <v/>
      </c>
      <c r="AP348" s="57" t="str">
        <f t="shared" si="238"/>
        <v/>
      </c>
      <c r="AQ348" s="58">
        <f t="shared" si="239"/>
        <v>0</v>
      </c>
      <c r="AR348" s="90"/>
      <c r="AS348" s="242">
        <v>45</v>
      </c>
      <c r="AT348" s="395" t="s">
        <v>296</v>
      </c>
      <c r="AU348" s="393"/>
      <c r="AV348" s="393"/>
      <c r="AW348" s="243"/>
      <c r="AX348" s="244"/>
      <c r="AY348" s="173"/>
      <c r="AZ348" s="173" t="s">
        <v>95</v>
      </c>
      <c r="BA348" s="173"/>
      <c r="BB348" s="245"/>
      <c r="BC348" s="307"/>
      <c r="BD348" s="308"/>
      <c r="BE348" s="309"/>
      <c r="BF348" s="310"/>
      <c r="BG348" s="311"/>
      <c r="BH348" s="312"/>
      <c r="BI348" s="311" t="str">
        <f t="shared" si="244"/>
        <v>{"key_code":"m"}</v>
      </c>
      <c r="BJ348" s="364"/>
      <c r="BK348" s="365"/>
    </row>
    <row r="349" spans="1:63" ht="21">
      <c r="A349" s="322"/>
      <c r="B349" s="323"/>
      <c r="C349" s="323"/>
      <c r="D349" s="323"/>
      <c r="E349" s="323"/>
      <c r="F349" s="323"/>
      <c r="G349" s="323"/>
      <c r="H349" s="323"/>
      <c r="I349" s="323"/>
      <c r="J349" s="323"/>
      <c r="K349" s="323"/>
      <c r="L349" s="323"/>
      <c r="M349" s="323"/>
      <c r="N349" s="323"/>
      <c r="O349" s="323"/>
      <c r="P349" s="323"/>
      <c r="Q349" s="323"/>
      <c r="R349" s="323"/>
      <c r="S349" s="323"/>
      <c r="T349" s="323"/>
      <c r="U349" s="323"/>
      <c r="V349" s="233" t="str">
        <f t="shared" si="245"/>
        <v/>
      </c>
      <c r="W349" s="101" t="str">
        <f t="shared" si="246"/>
        <v/>
      </c>
      <c r="X349" s="101" t="str">
        <f t="shared" si="247"/>
        <v/>
      </c>
      <c r="Y349" s="108" t="str">
        <f>IF(AND($AT349&lt;&gt;"",$AB349=1),_xlfn.CONCAT(Y$3,PROPER(_xlfn.XLOOKUP($AZ349,入力キー,入力コード)),IF(OR($BK349="",$BK349=$BI349),_xlfn.CONCAT(Y$4,IF($AZ349=_xlfn.XLOOKUP($AZ349,仮想キートップ,入力キー),Y$7,Y$10),_xlfn.XLOOKUP($AZ349,仮想キートップ,入力コード),Y$13,$BI349,Y$14,_xlfn.XLOOKUP($AZ349,仮想キートップ,キー位置),Y$15,_xlfn.XLOOKUP($AZ349,仮想キートップ,キー位置),Y$17,IF($AZ349=_xlfn.XLOOKUP($AZ349,仮想キートップ,入力キー),Y$12,Y$11),_xlfn.XLOOKUP($AZ349,仮想キートップ,入力コード),Y$13,$BI349,Y$14,_xlfn.XLOOKUP($AZ349,仮想キートップ,キー位置),Y$16,_xlfn.XLOOKUP($AZ349,仮想キートップ,キー位置),IF(COUNTA($AT349:$AT$352)&gt;1,Y$17,Y$18)),_xlfn.CONCAT(Y$4,Y$6,IF($AZ349=_xlfn.XLOOKUP($AZ349,仮想キートップ,入力キー),Y$7,Y$10),_xlfn.XLOOKUP($AZ349,仮想キートップ,入力コード),Y$13,$BI349,Y$14,_xlfn.XLOOKUP($AZ349,仮想キートップ,キー位置),Y$15,_xlfn.XLOOKUP($AZ349,仮想キートップ,キー位置),Y$17,IF($AZ349=_xlfn.XLOOKUP($AZ349,仮想キートップ,入力キー),Y$8,Y$9),_xlfn.XLOOKUP($AZ349,仮想キートップ,入力コード),Y$13,$BI349,Y$14,_xlfn.XLOOKUP($AZ349,仮想キートップ,キー位置),Y$16,_xlfn.XLOOKUP($AZ349,仮想キートップ,キー位置),Y$17,Y$5,IF($AZ349=_xlfn.XLOOKUP($AZ349,仮想キートップ,入力キー),Y$7,Y$10),_xlfn.XLOOKUP($AZ349,仮想キートップ,入力コード),Y$13,$BK349,Y$14,_xlfn.XLOOKUP($AZ349,仮想キートップ,キー位置),Y$15,_xlfn.XLOOKUP($AZ349,仮想キートップ,キー位置),Y$17,IF($AZ349=_xlfn.XLOOKUP($AZ349,仮想キートップ,入力キー),Y$12,Y$11),_xlfn.XLOOKUP($AZ349,仮想キートップ,入力コード),Y$13,$BK349,Y$14,_xlfn.XLOOKUP($AZ349,仮想キートップ,キー位置),Y$16,_xlfn.XLOOKUP($AZ349,仮想キートップ,キー位置),IF(COUNTA($AT349:$AT$352)&gt;1,Y$17,Y$18)))),"")</f>
        <v>{"description":"[英数] Comma","conditions":[{"type":"variable_unless","name":"USC","value":0}],"from":{"key_code":"comma","modifiers":{"optional":["shift","caps_lock"]}},"to":[{"key_code":"comma"},{"set_variable":{"name":"KC_COMM","value":1}},{"set_variable":{"name":"USC","value":2}},{"set_variable":{"name":"LKS","value":1}}],"to_after_key_up":[{"set_variable":{"name":"KC_COMM","value":0}},{"set_variable":{"name":"USC","value":0}}],"type":"basic"},{"from":{"key_code":"comma","modifiers":{"optional":["shift","caps_lock"]}},"to":[{"key_code":"comma"},{"set_variable":{"name":"KC_COMM","value":1}},{"set_variable":{"name":"USC","value":1}},{"set_variable":{"name":"LKS","value":1}}],"to_after_key_up":[{"set_variable":{"name":"KC_COMM","value":0}},{"set_variable":{"name":"USC","value":0}}],"type":"basic"},</v>
      </c>
      <c r="Z349" s="325"/>
      <c r="AB349" s="28">
        <f t="shared" si="229"/>
        <v>1</v>
      </c>
      <c r="AC349" s="27" t="str">
        <f t="shared" si="230"/>
        <v>@</v>
      </c>
      <c r="AD349" s="27">
        <f t="shared" si="231"/>
        <v>0</v>
      </c>
      <c r="AE349" s="27">
        <f t="shared" si="232"/>
        <v>0</v>
      </c>
      <c r="AF349" s="34">
        <f t="shared" si="233"/>
        <v>17592186044416</v>
      </c>
      <c r="AG349" s="203">
        <f t="shared" si="240"/>
        <v>0</v>
      </c>
      <c r="AH349" s="90"/>
      <c r="AI349" s="466" t="str">
        <f t="shared" si="241"/>
        <v/>
      </c>
      <c r="AJ349" s="57" t="str">
        <f t="shared" si="234"/>
        <v/>
      </c>
      <c r="AK349" s="58">
        <f t="shared" si="235"/>
        <v>0</v>
      </c>
      <c r="AL349" s="56" t="str">
        <f t="shared" si="242"/>
        <v/>
      </c>
      <c r="AM349" s="57" t="str">
        <f t="shared" si="236"/>
        <v/>
      </c>
      <c r="AN349" s="55">
        <f t="shared" si="237"/>
        <v>0</v>
      </c>
      <c r="AO349" s="466" t="str">
        <f t="shared" si="243"/>
        <v/>
      </c>
      <c r="AP349" s="57" t="str">
        <f t="shared" si="238"/>
        <v/>
      </c>
      <c r="AQ349" s="58">
        <f t="shared" si="239"/>
        <v>0</v>
      </c>
      <c r="AR349" s="90"/>
      <c r="AS349" s="242">
        <v>46</v>
      </c>
      <c r="AT349" s="395" t="s">
        <v>296</v>
      </c>
      <c r="AU349" s="393"/>
      <c r="AV349" s="393"/>
      <c r="AW349" s="243"/>
      <c r="AX349" s="244"/>
      <c r="AY349" s="173"/>
      <c r="AZ349" s="173" t="s">
        <v>97</v>
      </c>
      <c r="BA349" s="173"/>
      <c r="BB349" s="245"/>
      <c r="BC349" s="307"/>
      <c r="BD349" s="308"/>
      <c r="BE349" s="309"/>
      <c r="BF349" s="310"/>
      <c r="BG349" s="311"/>
      <c r="BH349" s="312"/>
      <c r="BI349" s="311" t="str">
        <f t="shared" si="244"/>
        <v>{"key_code":"comma"}</v>
      </c>
      <c r="BJ349" s="364"/>
      <c r="BK349" s="365"/>
    </row>
    <row r="350" spans="1:63" ht="21">
      <c r="A350" s="322"/>
      <c r="B350" s="323"/>
      <c r="C350" s="323"/>
      <c r="D350" s="323"/>
      <c r="E350" s="323"/>
      <c r="F350" s="323"/>
      <c r="G350" s="323"/>
      <c r="H350" s="323"/>
      <c r="I350" s="323"/>
      <c r="J350" s="323"/>
      <c r="K350" s="323"/>
      <c r="L350" s="323"/>
      <c r="M350" s="323"/>
      <c r="N350" s="323"/>
      <c r="O350" s="323"/>
      <c r="P350" s="323"/>
      <c r="Q350" s="323"/>
      <c r="R350" s="323"/>
      <c r="S350" s="323"/>
      <c r="T350" s="323"/>
      <c r="U350" s="323"/>
      <c r="V350" s="233" t="str">
        <f t="shared" si="245"/>
        <v/>
      </c>
      <c r="W350" s="101" t="str">
        <f t="shared" si="246"/>
        <v/>
      </c>
      <c r="X350" s="101" t="str">
        <f t="shared" si="247"/>
        <v/>
      </c>
      <c r="Y350" s="108" t="str">
        <f>IF(AND($AT350&lt;&gt;"",$AB350=1),_xlfn.CONCAT(Y$3,PROPER(_xlfn.XLOOKUP($AZ350,入力キー,入力コード)),IF(OR($BK350="",$BK350=$BI350),_xlfn.CONCAT(Y$4,IF($AZ350=_xlfn.XLOOKUP($AZ350,仮想キートップ,入力キー),Y$7,Y$10),_xlfn.XLOOKUP($AZ350,仮想キートップ,入力コード),Y$13,$BI350,Y$14,_xlfn.XLOOKUP($AZ350,仮想キートップ,キー位置),Y$15,_xlfn.XLOOKUP($AZ350,仮想キートップ,キー位置),Y$17,IF($AZ350=_xlfn.XLOOKUP($AZ350,仮想キートップ,入力キー),Y$12,Y$11),_xlfn.XLOOKUP($AZ350,仮想キートップ,入力コード),Y$13,$BI350,Y$14,_xlfn.XLOOKUP($AZ350,仮想キートップ,キー位置),Y$16,_xlfn.XLOOKUP($AZ350,仮想キートップ,キー位置),IF(COUNTA($AT350:$AT$352)&gt;1,Y$17,Y$18)),_xlfn.CONCAT(Y$4,Y$6,IF($AZ350=_xlfn.XLOOKUP($AZ350,仮想キートップ,入力キー),Y$7,Y$10),_xlfn.XLOOKUP($AZ350,仮想キートップ,入力コード),Y$13,$BI350,Y$14,_xlfn.XLOOKUP($AZ350,仮想キートップ,キー位置),Y$15,_xlfn.XLOOKUP($AZ350,仮想キートップ,キー位置),Y$17,IF($AZ350=_xlfn.XLOOKUP($AZ350,仮想キートップ,入力キー),Y$8,Y$9),_xlfn.XLOOKUP($AZ350,仮想キートップ,入力コード),Y$13,$BI350,Y$14,_xlfn.XLOOKUP($AZ350,仮想キートップ,キー位置),Y$16,_xlfn.XLOOKUP($AZ350,仮想キートップ,キー位置),Y$17,Y$5,IF($AZ350=_xlfn.XLOOKUP($AZ350,仮想キートップ,入力キー),Y$7,Y$10),_xlfn.XLOOKUP($AZ350,仮想キートップ,入力コード),Y$13,$BK350,Y$14,_xlfn.XLOOKUP($AZ350,仮想キートップ,キー位置),Y$15,_xlfn.XLOOKUP($AZ350,仮想キートップ,キー位置),Y$17,IF($AZ350=_xlfn.XLOOKUP($AZ350,仮想キートップ,入力キー),Y$12,Y$11),_xlfn.XLOOKUP($AZ350,仮想キートップ,入力コード),Y$13,$BK350,Y$14,_xlfn.XLOOKUP($AZ350,仮想キートップ,キー位置),Y$16,_xlfn.XLOOKUP($AZ350,仮想キートップ,キー位置),IF(COUNTA($AT350:$AT$352)&gt;1,Y$17,Y$18)))),"")</f>
        <v>{"description":"[英数] Period","conditions":[{"type":"variable_unless","name":"USC","value":0}],"from":{"key_code":"period","modifiers":{"optional":["shift","caps_lock"]}},"to":[{"key_code":"period"},{"set_variable":{"name":"KC_DOT","value":1}},{"set_variable":{"name":"USC","value":2}},{"set_variable":{"name":"LKS","value":1}}],"to_after_key_up":[{"set_variable":{"name":"KC_DOT","value":0}},{"set_variable":{"name":"USC","value":0}}],"type":"basic"},{"from":{"key_code":"period","modifiers":{"optional":["shift","caps_lock"]}},"to":[{"key_code":"period"},{"set_variable":{"name":"KC_DOT","value":1}},{"set_variable":{"name":"USC","value":1}},{"set_variable":{"name":"LKS","value":1}}],"to_after_key_up":[{"set_variable":{"name":"KC_DOT","value":0}},{"set_variable":{"name":"USC","value":0}}],"type":"basic"},</v>
      </c>
      <c r="Z350" s="325"/>
      <c r="AB350" s="28">
        <f t="shared" si="229"/>
        <v>1</v>
      </c>
      <c r="AC350" s="27" t="str">
        <f t="shared" si="230"/>
        <v>@</v>
      </c>
      <c r="AD350" s="27">
        <f t="shared" si="231"/>
        <v>0</v>
      </c>
      <c r="AE350" s="27">
        <f t="shared" si="232"/>
        <v>0</v>
      </c>
      <c r="AF350" s="34">
        <f t="shared" si="233"/>
        <v>35184372088832</v>
      </c>
      <c r="AG350" s="203">
        <f t="shared" si="240"/>
        <v>0</v>
      </c>
      <c r="AH350" s="90"/>
      <c r="AI350" s="466" t="str">
        <f t="shared" si="241"/>
        <v/>
      </c>
      <c r="AJ350" s="57" t="str">
        <f t="shared" si="234"/>
        <v/>
      </c>
      <c r="AK350" s="58">
        <f t="shared" si="235"/>
        <v>0</v>
      </c>
      <c r="AL350" s="56" t="str">
        <f t="shared" si="242"/>
        <v/>
      </c>
      <c r="AM350" s="57" t="str">
        <f t="shared" si="236"/>
        <v/>
      </c>
      <c r="AN350" s="55">
        <f t="shared" si="237"/>
        <v>0</v>
      </c>
      <c r="AO350" s="466" t="str">
        <f t="shared" si="243"/>
        <v/>
      </c>
      <c r="AP350" s="57" t="str">
        <f t="shared" si="238"/>
        <v/>
      </c>
      <c r="AQ350" s="58">
        <f t="shared" si="239"/>
        <v>0</v>
      </c>
      <c r="AR350" s="90"/>
      <c r="AS350" s="242">
        <v>47</v>
      </c>
      <c r="AT350" s="395" t="s">
        <v>296</v>
      </c>
      <c r="AU350" s="393"/>
      <c r="AV350" s="393"/>
      <c r="AW350" s="243"/>
      <c r="AX350" s="244"/>
      <c r="AY350" s="173"/>
      <c r="AZ350" s="173" t="s">
        <v>99</v>
      </c>
      <c r="BA350" s="173"/>
      <c r="BB350" s="245"/>
      <c r="BC350" s="307"/>
      <c r="BD350" s="308"/>
      <c r="BE350" s="309"/>
      <c r="BF350" s="310"/>
      <c r="BG350" s="311"/>
      <c r="BH350" s="312"/>
      <c r="BI350" s="311" t="str">
        <f t="shared" si="244"/>
        <v>{"key_code":"period"}</v>
      </c>
      <c r="BJ350" s="364"/>
      <c r="BK350" s="365"/>
    </row>
    <row r="351" spans="1:63" ht="21">
      <c r="A351" s="322"/>
      <c r="B351" s="323"/>
      <c r="C351" s="323"/>
      <c r="D351" s="323"/>
      <c r="E351" s="323"/>
      <c r="F351" s="323"/>
      <c r="G351" s="323"/>
      <c r="H351" s="323"/>
      <c r="I351" s="323"/>
      <c r="J351" s="323"/>
      <c r="K351" s="323"/>
      <c r="L351" s="323"/>
      <c r="M351" s="323"/>
      <c r="N351" s="323"/>
      <c r="O351" s="323"/>
      <c r="P351" s="323"/>
      <c r="Q351" s="323"/>
      <c r="R351" s="323"/>
      <c r="S351" s="323"/>
      <c r="T351" s="323"/>
      <c r="U351" s="323"/>
      <c r="V351" s="233" t="str">
        <f t="shared" si="245"/>
        <v/>
      </c>
      <c r="W351" s="101" t="str">
        <f t="shared" si="246"/>
        <v/>
      </c>
      <c r="X351" s="101" t="str">
        <f t="shared" si="247"/>
        <v/>
      </c>
      <c r="Y351" s="108" t="str">
        <f>IF(AND($AT351&lt;&gt;"",$AB351=1),_xlfn.CONCAT(Y$3,PROPER(_xlfn.XLOOKUP($AZ351,入力キー,入力コード)),IF(OR($BK351="",$BK351=$BI351),_xlfn.CONCAT(Y$4,IF($AZ351=_xlfn.XLOOKUP($AZ351,仮想キートップ,入力キー),Y$7,Y$10),_xlfn.XLOOKUP($AZ351,仮想キートップ,入力コード),Y$13,$BI351,Y$14,_xlfn.XLOOKUP($AZ351,仮想キートップ,キー位置),Y$15,_xlfn.XLOOKUP($AZ351,仮想キートップ,キー位置),Y$17,IF($AZ351=_xlfn.XLOOKUP($AZ351,仮想キートップ,入力キー),Y$12,Y$11),_xlfn.XLOOKUP($AZ351,仮想キートップ,入力コード),Y$13,$BI351,Y$14,_xlfn.XLOOKUP($AZ351,仮想キートップ,キー位置),Y$16,_xlfn.XLOOKUP($AZ351,仮想キートップ,キー位置),IF(COUNTA($AT351:$AT$352)&gt;1,Y$17,Y$18)),_xlfn.CONCAT(Y$4,Y$6,IF($AZ351=_xlfn.XLOOKUP($AZ351,仮想キートップ,入力キー),Y$7,Y$10),_xlfn.XLOOKUP($AZ351,仮想キートップ,入力コード),Y$13,$BI351,Y$14,_xlfn.XLOOKUP($AZ351,仮想キートップ,キー位置),Y$15,_xlfn.XLOOKUP($AZ351,仮想キートップ,キー位置),Y$17,IF($AZ351=_xlfn.XLOOKUP($AZ351,仮想キートップ,入力キー),Y$8,Y$9),_xlfn.XLOOKUP($AZ351,仮想キートップ,入力コード),Y$13,$BI351,Y$14,_xlfn.XLOOKUP($AZ351,仮想キートップ,キー位置),Y$16,_xlfn.XLOOKUP($AZ351,仮想キートップ,キー位置),Y$17,Y$5,IF($AZ351=_xlfn.XLOOKUP($AZ351,仮想キートップ,入力キー),Y$7,Y$10),_xlfn.XLOOKUP($AZ351,仮想キートップ,入力コード),Y$13,$BK351,Y$14,_xlfn.XLOOKUP($AZ351,仮想キートップ,キー位置),Y$15,_xlfn.XLOOKUP($AZ351,仮想キートップ,キー位置),Y$17,IF($AZ351=_xlfn.XLOOKUP($AZ351,仮想キートップ,入力キー),Y$12,Y$11),_xlfn.XLOOKUP($AZ351,仮想キートップ,入力コード),Y$13,$BK351,Y$14,_xlfn.XLOOKUP($AZ351,仮想キートップ,キー位置),Y$16,_xlfn.XLOOKUP($AZ351,仮想キートップ,キー位置),IF(COUNTA($AT351:$AT$352)&gt;1,Y$17,Y$18)))),"")</f>
        <v>{"description":"[英数] Slash","conditions":[{"type":"variable_unless","name":"USC","value":0}],"from":{"key_code":"slash","modifiers":{"optional":["shift","caps_lock"]}},"to":[{"key_code":"slash"},{"set_variable":{"name":"KC_SLSH","value":1}},{"set_variable":{"name":"USC","value":2}},{"set_variable":{"name":"LKS","value":1}}],"to_after_key_up":[{"set_variable":{"name":"KC_SLSH","value":0}},{"set_variable":{"name":"USC","value":0}}],"type":"basic"},{"from":{"key_code":"slash","modifiers":{"optional":["shift","caps_lock"]}},"to":[{"key_code":"slash"},{"set_variable":{"name":"KC_SLSH","value":1}},{"set_variable":{"name":"USC","value":1}},{"set_variable":{"name":"LKS","value":1}}],"to_after_key_up":[{"set_variable":{"name":"KC_SLSH","value":0}},{"set_variable":{"name":"USC","value":0}}],"type":"basic"},</v>
      </c>
      <c r="Z351" s="325"/>
      <c r="AB351" s="28">
        <f t="shared" si="229"/>
        <v>1</v>
      </c>
      <c r="AC351" s="27" t="str">
        <f t="shared" si="230"/>
        <v>@</v>
      </c>
      <c r="AD351" s="27">
        <f t="shared" si="231"/>
        <v>0</v>
      </c>
      <c r="AE351" s="27">
        <f t="shared" si="232"/>
        <v>0</v>
      </c>
      <c r="AF351" s="34">
        <f t="shared" si="233"/>
        <v>70368744177664</v>
      </c>
      <c r="AG351" s="203">
        <f t="shared" si="240"/>
        <v>0</v>
      </c>
      <c r="AH351" s="90"/>
      <c r="AI351" s="466" t="str">
        <f t="shared" si="241"/>
        <v/>
      </c>
      <c r="AJ351" s="57" t="str">
        <f t="shared" si="234"/>
        <v/>
      </c>
      <c r="AK351" s="58">
        <f t="shared" si="235"/>
        <v>0</v>
      </c>
      <c r="AL351" s="56" t="str">
        <f t="shared" si="242"/>
        <v/>
      </c>
      <c r="AM351" s="57" t="str">
        <f t="shared" si="236"/>
        <v/>
      </c>
      <c r="AN351" s="55">
        <f t="shared" si="237"/>
        <v>0</v>
      </c>
      <c r="AO351" s="466" t="str">
        <f t="shared" si="243"/>
        <v/>
      </c>
      <c r="AP351" s="57" t="str">
        <f t="shared" si="238"/>
        <v/>
      </c>
      <c r="AQ351" s="58">
        <f t="shared" si="239"/>
        <v>0</v>
      </c>
      <c r="AR351" s="90"/>
      <c r="AS351" s="242">
        <v>48</v>
      </c>
      <c r="AT351" s="395" t="s">
        <v>296</v>
      </c>
      <c r="AU351" s="393"/>
      <c r="AV351" s="393"/>
      <c r="AW351" s="243"/>
      <c r="AX351" s="244"/>
      <c r="AY351" s="173"/>
      <c r="AZ351" s="173" t="s">
        <v>184</v>
      </c>
      <c r="BA351" s="173"/>
      <c r="BB351" s="245"/>
      <c r="BC351" s="307"/>
      <c r="BD351" s="308"/>
      <c r="BE351" s="309"/>
      <c r="BF351" s="310"/>
      <c r="BG351" s="311"/>
      <c r="BH351" s="312"/>
      <c r="BI351" s="311" t="str">
        <f t="shared" si="244"/>
        <v>{"key_code":"slash"}</v>
      </c>
      <c r="BJ351" s="364"/>
      <c r="BK351" s="365"/>
    </row>
    <row r="352" spans="1:63" ht="21">
      <c r="A352" s="327"/>
      <c r="B352" s="320"/>
      <c r="C352" s="320"/>
      <c r="D352" s="320"/>
      <c r="E352" s="320"/>
      <c r="F352" s="320"/>
      <c r="G352" s="320"/>
      <c r="H352" s="320"/>
      <c r="I352" s="320"/>
      <c r="J352" s="320"/>
      <c r="K352" s="320"/>
      <c r="L352" s="320"/>
      <c r="M352" s="320"/>
      <c r="N352" s="320"/>
      <c r="O352" s="320"/>
      <c r="P352" s="320"/>
      <c r="Q352" s="320"/>
      <c r="R352" s="320"/>
      <c r="S352" s="320"/>
      <c r="T352" s="320"/>
      <c r="U352" s="320"/>
      <c r="V352" s="234" t="str">
        <f t="shared" si="245"/>
        <v/>
      </c>
      <c r="W352" s="104" t="str">
        <f t="shared" si="246"/>
        <v/>
      </c>
      <c r="X352" s="104" t="str">
        <f t="shared" si="247"/>
        <v/>
      </c>
      <c r="Y352" s="105" t="str">
        <f>IF(AND($AT352&lt;&gt;"",$AB352=1),_xlfn.CONCAT(Y$3,PROPER(_xlfn.XLOOKUP($AZ352,入力キー,入力コード)),IF(OR($BK352="",$BK352=$BI352),_xlfn.CONCAT(Y$4,IF($AZ352=_xlfn.XLOOKUP($AZ352,仮想キートップ,入力キー),Y$7,Y$10),_xlfn.XLOOKUP($AZ352,仮想キートップ,入力コード),Y$13,$BI352,Y$14,_xlfn.XLOOKUP($AZ352,仮想キートップ,キー位置),Y$15,_xlfn.XLOOKUP($AZ352,仮想キートップ,キー位置),Y$17,IF($AZ352=_xlfn.XLOOKUP($AZ352,仮想キートップ,入力キー),Y$12,Y$11),_xlfn.XLOOKUP($AZ352,仮想キートップ,入力コード),Y$13,$BI352,Y$14,_xlfn.XLOOKUP($AZ352,仮想キートップ,キー位置),Y$16,_xlfn.XLOOKUP($AZ352,仮想キートップ,キー位置),IF(COUNTA($AT352:$AT$352)&gt;1,Y$17,Y$18)),_xlfn.CONCAT(Y$4,Y$6,IF($AZ352=_xlfn.XLOOKUP($AZ352,仮想キートップ,入力キー),Y$7,Y$10),_xlfn.XLOOKUP($AZ352,仮想キートップ,入力コード),Y$13,$BI352,Y$14,_xlfn.XLOOKUP($AZ352,仮想キートップ,キー位置),Y$15,_xlfn.XLOOKUP($AZ352,仮想キートップ,キー位置),Y$17,IF($AZ352=_xlfn.XLOOKUP($AZ352,仮想キートップ,入力キー),Y$8,Y$9),_xlfn.XLOOKUP($AZ352,仮想キートップ,入力コード),Y$13,$BI352,Y$14,_xlfn.XLOOKUP($AZ352,仮想キートップ,キー位置),Y$16,_xlfn.XLOOKUP($AZ352,仮想キートップ,キー位置),Y$17,Y$5,IF($AZ352=_xlfn.XLOOKUP($AZ352,仮想キートップ,入力キー),Y$7,Y$10),_xlfn.XLOOKUP($AZ352,仮想キートップ,入力コード),Y$13,$BK352,Y$14,_xlfn.XLOOKUP($AZ352,仮想キートップ,キー位置),Y$15,_xlfn.XLOOKUP($AZ352,仮想キートップ,キー位置),Y$17,IF($AZ352=_xlfn.XLOOKUP($AZ352,仮想キートップ,入力キー),Y$12,Y$11),_xlfn.XLOOKUP($AZ352,仮想キートップ,入力コード),Y$13,$BK352,Y$14,_xlfn.XLOOKUP($AZ352,仮想キートップ,キー位置),Y$16,_xlfn.XLOOKUP($AZ352,仮想キートップ,キー位置),IF(COUNTA($AT352:$AT$352)&gt;1,Y$17,Y$18)))),"")</f>
        <v>{"description":"[英数] International1","conditions":[{"type":"keyboard_type_if","keyboard_types":["jis"]},{"type":"variable_unless","name":"USC","value":0}],"from":{"key_code":"international1","modifiers":{"optional":["shift","caps_lock"]}},"to":[{"key_code":"international1"},{"set_variable":{"name":"KC_INT1","value":1}},{"set_variable":{"name":"USC","value":2}},{"set_variable":{"name":"LKS","value":1}}],"to_after_key_up":[{"set_variable":{"name":"KC_INT1","value":0}},{"set_variable":{"name":"USC","value":0}}],"type":"basic"},{"conditions":[{"type":"keyboard_type_if","keyboard_types":["jis"]}],"from":{"key_code":"international1","modifiers":{"optional":["shift","caps_lock"]}},"to":[{"key_code":"international1"},{"set_variable":{"name":"KC_INT1","value":1}},{"set_variable":{"name":"USC","value":1}},{"set_variable":{"name":"LKS","value":1}}],"to_after_key_up":[{"set_variable":{"name":"KC_INT1","value":0}},{"set_variable":{"name":"USC","value":0}}],"type":"basic"},{"conditions":[{"type":"variable_unless","name":"USC","value":0}],"from":{"key_code":"international1","modifiers":{"optional":["shift","caps_lock"]}},"to":[{"key_code":"hyphen","modifiers":["shift"]},{"set_variable":{"name":"KC_INT1","value":1}},{"set_variable":{"name":"USC","value":2}},{"set_variable":{"name":"LKS","value":1}}],"to_after_key_up":[{"set_variable":{"name":"KC_INT1","value":0}},{"set_variable":{"name":"USC","value":0}}],"type":"basic"},{"from":{"key_code":"international1","modifiers":{"optional":["shift","caps_lock"]}},"to":[{"key_code":"hyphen","modifiers":["shift"]},{"set_variable":{"name":"KC_INT1","value":1}},{"set_variable":{"name":"USC","value":1}},{"set_variable":{"name":"LKS","value":1}}],"to_after_key_up":[{"set_variable":{"name":"KC_INT1","value":0}},{"set_variable":{"name":"USC","value":0}}],"type":"basic"}</v>
      </c>
      <c r="Z352" s="109" t="str">
        <f>Z$3</f>
        <v>]}]}</v>
      </c>
      <c r="AB352" s="74">
        <f t="shared" si="229"/>
        <v>1</v>
      </c>
      <c r="AC352" s="75" t="str">
        <f t="shared" si="230"/>
        <v>@</v>
      </c>
      <c r="AD352" s="75">
        <f t="shared" si="231"/>
        <v>0</v>
      </c>
      <c r="AE352" s="75">
        <f t="shared" si="232"/>
        <v>0</v>
      </c>
      <c r="AF352" s="76">
        <f t="shared" si="233"/>
        <v>140737488355328</v>
      </c>
      <c r="AG352" s="204">
        <f t="shared" si="240"/>
        <v>0</v>
      </c>
      <c r="AH352" s="90"/>
      <c r="AI352" s="467" t="str">
        <f t="shared" si="241"/>
        <v/>
      </c>
      <c r="AJ352" s="86" t="str">
        <f t="shared" si="234"/>
        <v/>
      </c>
      <c r="AK352" s="87">
        <f t="shared" si="235"/>
        <v>0</v>
      </c>
      <c r="AL352" s="85" t="str">
        <f t="shared" si="242"/>
        <v/>
      </c>
      <c r="AM352" s="86" t="str">
        <f t="shared" si="236"/>
        <v/>
      </c>
      <c r="AN352" s="84">
        <f t="shared" si="237"/>
        <v>0</v>
      </c>
      <c r="AO352" s="467" t="str">
        <f t="shared" si="243"/>
        <v/>
      </c>
      <c r="AP352" s="86" t="str">
        <f t="shared" si="238"/>
        <v/>
      </c>
      <c r="AQ352" s="87">
        <f t="shared" si="239"/>
        <v>0</v>
      </c>
      <c r="AR352" s="90"/>
      <c r="AS352" s="246">
        <v>49</v>
      </c>
      <c r="AT352" s="396" t="s">
        <v>296</v>
      </c>
      <c r="AU352" s="179"/>
      <c r="AV352" s="179"/>
      <c r="AW352" s="247"/>
      <c r="AX352" s="248"/>
      <c r="AY352" s="174"/>
      <c r="AZ352" s="174" t="s">
        <v>114</v>
      </c>
      <c r="BA352" s="174"/>
      <c r="BB352" s="249"/>
      <c r="BC352" s="313"/>
      <c r="BD352" s="314"/>
      <c r="BE352" s="315"/>
      <c r="BF352" s="111"/>
      <c r="BG352" s="112"/>
      <c r="BH352" s="141"/>
      <c r="BI352" s="112" t="str">
        <f t="shared" si="244"/>
        <v>{"key_code":"international1"}</v>
      </c>
      <c r="BJ352" s="366"/>
      <c r="BK352" s="367" t="s">
        <v>961</v>
      </c>
    </row>
    <row r="354" spans="46:57">
      <c r="AT354" s="581" t="s">
        <v>487</v>
      </c>
      <c r="AU354" s="582"/>
      <c r="AV354" s="582"/>
      <c r="AW354" s="583"/>
      <c r="AX354" s="590" t="s">
        <v>1027</v>
      </c>
      <c r="AY354" s="590"/>
      <c r="AZ354" s="590"/>
      <c r="BA354" s="590"/>
      <c r="BB354" s="590"/>
      <c r="BC354" s="590"/>
      <c r="BD354" s="590"/>
      <c r="BE354" s="590"/>
    </row>
    <row r="355" spans="46:57">
      <c r="AT355" s="584" t="s">
        <v>488</v>
      </c>
      <c r="AU355" s="585"/>
      <c r="AV355" s="585"/>
      <c r="AW355" s="586"/>
      <c r="AX355" s="591" t="s">
        <v>1028</v>
      </c>
      <c r="AY355" s="591"/>
      <c r="AZ355" s="591"/>
      <c r="BA355" s="591"/>
      <c r="BB355" s="591"/>
      <c r="BC355" s="591"/>
      <c r="BD355" s="591"/>
      <c r="BE355" s="591"/>
    </row>
    <row r="357" spans="46:57">
      <c r="AT357" s="587" t="s">
        <v>893</v>
      </c>
      <c r="AU357" s="588"/>
      <c r="AV357" s="588"/>
      <c r="AW357" s="589"/>
      <c r="AX357" s="453" t="s">
        <v>296</v>
      </c>
    </row>
  </sheetData>
  <sheetProtection sheet="1" objects="1" scenarios="1" selectLockedCells="1"/>
  <sortState xmlns:xlrd2="http://schemas.microsoft.com/office/spreadsheetml/2017/richdata2" ref="AB74:BK298">
    <sortCondition descending="1" ref="AB74:AB298"/>
    <sortCondition ref="AC74:AC298"/>
    <sortCondition ref="AS74:AS298"/>
  </sortState>
  <mergeCells count="25">
    <mergeCell ref="C2:D2"/>
    <mergeCell ref="C22:D22"/>
    <mergeCell ref="F2:H2"/>
    <mergeCell ref="V2:X2"/>
    <mergeCell ref="L2:M2"/>
    <mergeCell ref="N2:O2"/>
    <mergeCell ref="P2:Q2"/>
    <mergeCell ref="I2:K2"/>
    <mergeCell ref="F22:H22"/>
    <mergeCell ref="I22:K22"/>
    <mergeCell ref="L22:M22"/>
    <mergeCell ref="N22:O22"/>
    <mergeCell ref="P22:Q22"/>
    <mergeCell ref="V22:X22"/>
    <mergeCell ref="AC22:AE22"/>
    <mergeCell ref="BJ21:BK21"/>
    <mergeCell ref="BH22:BI22"/>
    <mergeCell ref="BF22:BG22"/>
    <mergeCell ref="AZ23:BB23"/>
    <mergeCell ref="AX22:AY22"/>
    <mergeCell ref="AT354:AW354"/>
    <mergeCell ref="AT355:AW355"/>
    <mergeCell ref="AT357:AW357"/>
    <mergeCell ref="AX354:BE354"/>
    <mergeCell ref="AX355:BE355"/>
  </mergeCells>
  <phoneticPr fontId="1"/>
  <conditionalFormatting sqref="AZ24:BB352">
    <cfRule type="expression" dxfId="13" priority="5">
      <formula>COUNTIF(仮想キートップ,AZ24)=0</formula>
    </cfRule>
  </conditionalFormatting>
  <conditionalFormatting sqref="BH74:BI352">
    <cfRule type="expression" dxfId="12" priority="32">
      <formula>AND($BH74&lt;&gt;"",_xlfn.XLOOKUP($BC74,仮想キートップ,入力コード,"")&lt;&gt;"")</formula>
    </cfRule>
  </conditionalFormatting>
  <conditionalFormatting sqref="BH74:BI303">
    <cfRule type="expression" dxfId="11" priority="31">
      <formula>AND($AT74&lt;&gt;"",$BG74&lt;&gt;$BI74)</formula>
    </cfRule>
  </conditionalFormatting>
  <conditionalFormatting sqref="BF74:BG303">
    <cfRule type="expression" dxfId="10" priority="6">
      <formula>$BG74=""</formula>
    </cfRule>
    <cfRule type="expression" dxfId="9" priority="28">
      <formula>AND($BF74&lt;&gt;"",_xlfn.XLOOKUP($BC74,ひらがな,ローマ字コード,"")&lt;&gt;"")</formula>
    </cfRule>
  </conditionalFormatting>
  <conditionalFormatting sqref="BJ74:BJ352">
    <cfRule type="expression" dxfId="8" priority="33">
      <formula>AND($BJ74&lt;&gt;"",$BG74&lt;&gt;$BJ74)</formula>
    </cfRule>
  </conditionalFormatting>
  <conditionalFormatting sqref="BK74:BK169 BK171:BK352">
    <cfRule type="expression" dxfId="7" priority="34">
      <formula>AND($AT74&lt;&gt;"",$BK74&lt;&gt;"",$BI74&lt;&gt;$BK74)</formula>
    </cfRule>
  </conditionalFormatting>
  <conditionalFormatting sqref="AZ24:BA352">
    <cfRule type="expression" dxfId="6" priority="4">
      <formula>AND(AZ24="",COUNTA(BA24:$BB24)&gt;0)</formula>
    </cfRule>
    <cfRule type="expression" dxfId="5" priority="8">
      <formula>AND($AZ24&lt;&gt;"",_xlfn.XLOOKUP($AZ24,仮想キートップ,ビット)=_xlfn.XLOOKUP($BA24,仮想キートップ,ビット))</formula>
    </cfRule>
  </conditionalFormatting>
  <conditionalFormatting sqref="AZ24:AZ352 BB24:BB352">
    <cfRule type="expression" dxfId="4" priority="9">
      <formula>AND($AZ24&lt;&gt;"",_xlfn.XLOOKUP($AZ24,仮想キートップ,ビット)=_xlfn.XLOOKUP($BB24,仮想キートップ,ビット))</formula>
    </cfRule>
  </conditionalFormatting>
  <conditionalFormatting sqref="BA24:BB352">
    <cfRule type="expression" dxfId="3" priority="10">
      <formula>AND($BA24&lt;&gt;"",_xlfn.XLOOKUP($BA24,仮想キートップ,ビット)=_xlfn.XLOOKUP($BB24,仮想キートップ,ビット))</formula>
    </cfRule>
  </conditionalFormatting>
  <conditionalFormatting sqref="AX24:BB303">
    <cfRule type="expression" dxfId="2" priority="39">
      <formula>AND($AZ24&lt;&gt;"",COUNTIFS(シフト非押下時,$AD24,ビットパターン,$AF24)+COUNTIFS(シフト押下時,$AE24,ビットパターン,$AF24)&gt;2)</formula>
    </cfRule>
  </conditionalFormatting>
  <conditionalFormatting sqref="BK170">
    <cfRule type="expression" dxfId="1" priority="1">
      <formula>AND($AT170&lt;&gt;"",$BK170&lt;&gt;"",$BI170&lt;&gt;$BK170)</formula>
    </cfRule>
  </conditionalFormatting>
  <dataValidations count="1">
    <dataValidation imeMode="off" allowBlank="1" showInputMessage="1" showErrorMessage="1" sqref="BF24:BI352 AS24:AY352" xr:uid="{050F391E-66ED-3547-9E7D-5E6BFC719D55}"/>
  </dataValidations>
  <pageMargins left="0.78740157480314965" right="0.78740157480314965" top="0.23622047244094491" bottom="0.51181102362204722" header="0.31496062992125984" footer="0.23622047244094491"/>
  <pageSetup paperSize="9" scale="70" fitToHeight="0" orientation="landscape" verticalDpi="180" r:id="rId1"/>
  <headerFooter>
    <oddFooter>&amp;L&amp;P /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21AE-E624-6B42-ABF3-6E82A62370A5}">
  <sheetPr>
    <pageSetUpPr fitToPage="1"/>
  </sheetPr>
  <dimension ref="A1:M258"/>
  <sheetViews>
    <sheetView showGridLines="0" showRowColHeaders="0" zoomScaleNormal="100" workbookViewId="0">
      <pane ySplit="3" topLeftCell="A4" activePane="bottomLeft" state="frozen"/>
      <selection pane="bottomLeft" activeCell="A4" sqref="A4"/>
    </sheetView>
  </sheetViews>
  <sheetFormatPr baseColWidth="10" defaultColWidth="11.5703125" defaultRowHeight="20"/>
  <cols>
    <col min="1" max="2" width="8.5703125" bestFit="1" customWidth="1"/>
    <col min="3" max="3" width="8.5703125" customWidth="1"/>
    <col min="4" max="4" width="75" bestFit="1" customWidth="1"/>
    <col min="5" max="7" width="6.140625" bestFit="1" customWidth="1"/>
    <col min="8" max="8" width="6.85546875" bestFit="1" customWidth="1"/>
    <col min="9" max="13" width="2.7109375" bestFit="1" customWidth="1"/>
  </cols>
  <sheetData>
    <row r="1" spans="1:13" ht="27">
      <c r="A1" s="1" t="s">
        <v>489</v>
      </c>
      <c r="D1" s="122" t="s">
        <v>490</v>
      </c>
      <c r="E1" s="122"/>
      <c r="F1" s="122"/>
      <c r="G1" s="122"/>
      <c r="H1" s="33" t="s">
        <v>491</v>
      </c>
      <c r="I1" s="49" t="s">
        <v>492</v>
      </c>
      <c r="J1" s="50" t="s">
        <v>193</v>
      </c>
      <c r="K1" s="51" t="s">
        <v>262</v>
      </c>
    </row>
    <row r="2" spans="1:13">
      <c r="A2" t="s">
        <v>493</v>
      </c>
      <c r="E2" s="596" t="s">
        <v>964</v>
      </c>
      <c r="F2" s="611"/>
      <c r="G2" s="597"/>
    </row>
    <row r="3" spans="1:13">
      <c r="A3" s="41" t="s">
        <v>494</v>
      </c>
      <c r="B3" s="42" t="s">
        <v>495</v>
      </c>
      <c r="C3" s="258" t="s">
        <v>607</v>
      </c>
      <c r="D3" s="37" t="s">
        <v>496</v>
      </c>
      <c r="E3" s="438">
        <v>1</v>
      </c>
      <c r="F3" s="439">
        <v>2</v>
      </c>
      <c r="G3" s="440">
        <v>3</v>
      </c>
      <c r="H3" s="345" t="s">
        <v>497</v>
      </c>
      <c r="I3" s="252">
        <v>1</v>
      </c>
      <c r="J3" s="252">
        <v>2</v>
      </c>
      <c r="K3" s="252">
        <v>3</v>
      </c>
      <c r="L3" s="252">
        <v>4</v>
      </c>
      <c r="M3" s="253">
        <v>5</v>
      </c>
    </row>
    <row r="4" spans="1:13">
      <c r="A4" s="414" t="s">
        <v>67</v>
      </c>
      <c r="B4" s="415" t="s">
        <v>499</v>
      </c>
      <c r="C4" s="441">
        <v>1</v>
      </c>
      <c r="D4" s="416" t="str">
        <f t="shared" ref="D4:D67" si="0">_xlfn.CONCAT(I4:M4)</f>
        <v>{"key_code":"a"}</v>
      </c>
      <c r="E4" s="444">
        <f t="shared" ref="E4:G23" si="1">COUNTIFS(出力かな,$A4,入力キー数,E$3)</f>
        <v>1</v>
      </c>
      <c r="F4" s="445">
        <f t="shared" si="1"/>
        <v>0</v>
      </c>
      <c r="G4" s="446">
        <f t="shared" si="1"/>
        <v>0</v>
      </c>
      <c r="H4" s="43">
        <f t="shared" ref="H4:H67" si="2">LEN(B4)</f>
        <v>1</v>
      </c>
      <c r="I4" s="44" t="str">
        <f t="shared" ref="I4:I67" si="3">IF($H4=I$3,_xlfn.CONCAT($I$1,_xlfn.XLOOKUP($B4,入力キー,入力コード),$K$1),"")</f>
        <v>{"key_code":"a"}</v>
      </c>
      <c r="J4" s="44" t="str">
        <f t="shared" ref="J4:J67" si="4">IF($H4=J$3,_xlfn.CONCAT($I$1,_xlfn.XLOOKUP(LEFT($B4),入力キー,入力コード),$J$1,_xlfn.XLOOKUP(RIGHT($B4),入力キー,入力コード),$K$1),"")</f>
        <v/>
      </c>
      <c r="K4" s="44" t="str">
        <f t="shared" ref="K4:K67" si="5">IF($H4=K$3,_xlfn.CONCAT($I$1,_xlfn.XLOOKUP(LEFT($B4),入力キー,入力コード),$J$1,_xlfn.XLOOKUP(MID($B4,2,1),入力キー,入力コード),$J$1,_xlfn.XLOOKUP(RIGHT($B4),入力キー,入力コード),$K$1),"")</f>
        <v/>
      </c>
      <c r="L4" s="44" t="str">
        <f t="shared" ref="L4:L67" si="6">IF($H4=L$3,_xlfn.CONCAT($I$1,_xlfn.XLOOKUP(LEFT($B4),入力キー,入力コード),$J$1,_xlfn.XLOOKUP(MID($B4,2,1),入力キー,入力コード),$J$1,_xlfn.XLOOKUP(MID($B4,3,1),入力キー,入力コード),$J$1,_xlfn.XLOOKUP(RIGHT($B4),入力キー,入力コード),$K$1),"")</f>
        <v/>
      </c>
      <c r="M4" s="45" t="str">
        <f t="shared" ref="M4:M67" si="7">IF($H4=M$3,_xlfn.CONCAT($I$1,_xlfn.XLOOKUP(LEFT($B4),入力キー,入力コード),$J$1,_xlfn.XLOOKUP(MID($B4,2,1),入力キー,入力コード),$J$1,_xlfn.XLOOKUP(MID($B4,3,1),入力キー,入力コード),$J$1,_xlfn.XLOOKUP(MID($B4,4,1),入力キー,入力コード),$J$1,_xlfn.XLOOKUP(RIGHT($B4),入力キー,入力コード),$K$1),"")</f>
        <v/>
      </c>
    </row>
    <row r="5" spans="1:13">
      <c r="A5" s="19" t="s">
        <v>444</v>
      </c>
      <c r="B5" s="22" t="s">
        <v>500</v>
      </c>
      <c r="C5" s="442">
        <v>1</v>
      </c>
      <c r="D5" s="10" t="str">
        <f t="shared" si="0"/>
        <v>{"key_code":"b"},{"key_code":"a"}</v>
      </c>
      <c r="E5" s="447">
        <f t="shared" si="1"/>
        <v>0</v>
      </c>
      <c r="F5" s="448">
        <f t="shared" si="1"/>
        <v>1</v>
      </c>
      <c r="G5" s="449">
        <f t="shared" si="1"/>
        <v>0</v>
      </c>
      <c r="H5" s="43">
        <f t="shared" si="2"/>
        <v>2</v>
      </c>
      <c r="I5" s="44" t="str">
        <f t="shared" si="3"/>
        <v/>
      </c>
      <c r="J5" s="44" t="str">
        <f t="shared" si="4"/>
        <v>{"key_code":"b"},{"key_code":"a"}</v>
      </c>
      <c r="K5" s="44" t="str">
        <f t="shared" si="5"/>
        <v/>
      </c>
      <c r="L5" s="44" t="str">
        <f t="shared" si="6"/>
        <v/>
      </c>
      <c r="M5" s="45" t="str">
        <f t="shared" si="7"/>
        <v/>
      </c>
    </row>
    <row r="6" spans="1:13">
      <c r="A6" s="19" t="s">
        <v>433</v>
      </c>
      <c r="B6" s="22" t="s">
        <v>501</v>
      </c>
      <c r="C6" s="442">
        <v>1</v>
      </c>
      <c r="D6" s="10" t="str">
        <f t="shared" si="0"/>
        <v>{"key_code":"b"},{"key_code":"e"}</v>
      </c>
      <c r="E6" s="447">
        <f t="shared" si="1"/>
        <v>0</v>
      </c>
      <c r="F6" s="448">
        <f t="shared" si="1"/>
        <v>1</v>
      </c>
      <c r="G6" s="449">
        <f t="shared" si="1"/>
        <v>0</v>
      </c>
      <c r="H6" s="43">
        <f t="shared" si="2"/>
        <v>2</v>
      </c>
      <c r="I6" s="44" t="str">
        <f t="shared" si="3"/>
        <v/>
      </c>
      <c r="J6" s="44" t="str">
        <f t="shared" si="4"/>
        <v>{"key_code":"b"},{"key_code":"e"}</v>
      </c>
      <c r="K6" s="44" t="str">
        <f t="shared" si="5"/>
        <v/>
      </c>
      <c r="L6" s="44" t="str">
        <f t="shared" si="6"/>
        <v/>
      </c>
      <c r="M6" s="45" t="str">
        <f t="shared" si="7"/>
        <v/>
      </c>
    </row>
    <row r="7" spans="1:13">
      <c r="A7" s="19" t="s">
        <v>443</v>
      </c>
      <c r="B7" s="22" t="s">
        <v>502</v>
      </c>
      <c r="C7" s="442">
        <v>1</v>
      </c>
      <c r="D7" s="10" t="str">
        <f t="shared" si="0"/>
        <v>{"key_code":"b"},{"key_code":"i"}</v>
      </c>
      <c r="E7" s="447">
        <f t="shared" si="1"/>
        <v>0</v>
      </c>
      <c r="F7" s="448">
        <f t="shared" si="1"/>
        <v>1</v>
      </c>
      <c r="G7" s="449">
        <f t="shared" si="1"/>
        <v>0</v>
      </c>
      <c r="H7" s="43">
        <f t="shared" si="2"/>
        <v>2</v>
      </c>
      <c r="I7" s="44" t="str">
        <f t="shared" si="3"/>
        <v/>
      </c>
      <c r="J7" s="44" t="str">
        <f t="shared" si="4"/>
        <v>{"key_code":"b"},{"key_code":"i"}</v>
      </c>
      <c r="K7" s="44" t="str">
        <f t="shared" si="5"/>
        <v/>
      </c>
      <c r="L7" s="44" t="str">
        <f t="shared" si="6"/>
        <v/>
      </c>
      <c r="M7" s="45" t="str">
        <f t="shared" si="7"/>
        <v/>
      </c>
    </row>
    <row r="8" spans="1:13">
      <c r="A8" s="19" t="s">
        <v>442</v>
      </c>
      <c r="B8" s="22" t="s">
        <v>503</v>
      </c>
      <c r="C8" s="442">
        <v>1</v>
      </c>
      <c r="D8" s="10" t="str">
        <f t="shared" si="0"/>
        <v>{"key_code":"b"},{"key_code":"o"}</v>
      </c>
      <c r="E8" s="447">
        <f t="shared" si="1"/>
        <v>0</v>
      </c>
      <c r="F8" s="448">
        <f t="shared" si="1"/>
        <v>1</v>
      </c>
      <c r="G8" s="449">
        <f t="shared" si="1"/>
        <v>0</v>
      </c>
      <c r="H8" s="43">
        <f t="shared" si="2"/>
        <v>2</v>
      </c>
      <c r="I8" s="44" t="str">
        <f t="shared" si="3"/>
        <v/>
      </c>
      <c r="J8" s="44" t="str">
        <f t="shared" si="4"/>
        <v>{"key_code":"b"},{"key_code":"o"}</v>
      </c>
      <c r="K8" s="44" t="str">
        <f t="shared" si="5"/>
        <v/>
      </c>
      <c r="L8" s="44" t="str">
        <f t="shared" si="6"/>
        <v/>
      </c>
      <c r="M8" s="45" t="str">
        <f t="shared" si="7"/>
        <v/>
      </c>
    </row>
    <row r="9" spans="1:13">
      <c r="A9" s="19" t="s">
        <v>431</v>
      </c>
      <c r="B9" s="22" t="s">
        <v>504</v>
      </c>
      <c r="C9" s="442">
        <v>1</v>
      </c>
      <c r="D9" s="10" t="str">
        <f t="shared" si="0"/>
        <v>{"key_code":"b"},{"key_code":"u"}</v>
      </c>
      <c r="E9" s="447">
        <f t="shared" si="1"/>
        <v>0</v>
      </c>
      <c r="F9" s="448">
        <f t="shared" si="1"/>
        <v>1</v>
      </c>
      <c r="G9" s="449">
        <f t="shared" si="1"/>
        <v>0</v>
      </c>
      <c r="H9" s="43">
        <f t="shared" si="2"/>
        <v>2</v>
      </c>
      <c r="I9" s="44" t="str">
        <f t="shared" si="3"/>
        <v/>
      </c>
      <c r="J9" s="44" t="str">
        <f t="shared" si="4"/>
        <v>{"key_code":"b"},{"key_code":"u"}</v>
      </c>
      <c r="K9" s="44" t="str">
        <f t="shared" si="5"/>
        <v/>
      </c>
      <c r="L9" s="44" t="str">
        <f t="shared" si="6"/>
        <v/>
      </c>
      <c r="M9" s="45" t="str">
        <f t="shared" si="7"/>
        <v/>
      </c>
    </row>
    <row r="10" spans="1:13">
      <c r="A10" s="19" t="s">
        <v>374</v>
      </c>
      <c r="B10" s="22" t="s">
        <v>693</v>
      </c>
      <c r="C10" s="442">
        <v>1</v>
      </c>
      <c r="D10" s="10" t="str">
        <f t="shared" si="0"/>
        <v>{"key_code":"b"},{"key_code":"y"},{"key_code":"a"}</v>
      </c>
      <c r="E10" s="447">
        <f t="shared" si="1"/>
        <v>0</v>
      </c>
      <c r="F10" s="448">
        <f t="shared" si="1"/>
        <v>0</v>
      </c>
      <c r="G10" s="449">
        <f t="shared" si="1"/>
        <v>1</v>
      </c>
      <c r="H10" s="43">
        <f t="shared" si="2"/>
        <v>3</v>
      </c>
      <c r="I10" s="44" t="str">
        <f t="shared" si="3"/>
        <v/>
      </c>
      <c r="J10" s="44" t="str">
        <f t="shared" si="4"/>
        <v/>
      </c>
      <c r="K10" s="44" t="str">
        <f t="shared" si="5"/>
        <v>{"key_code":"b"},{"key_code":"y"},{"key_code":"a"}</v>
      </c>
      <c r="L10" s="44" t="str">
        <f t="shared" si="6"/>
        <v/>
      </c>
      <c r="M10" s="45" t="str">
        <f t="shared" si="7"/>
        <v/>
      </c>
    </row>
    <row r="11" spans="1:13">
      <c r="A11" s="19" t="s">
        <v>694</v>
      </c>
      <c r="B11" s="22" t="s">
        <v>695</v>
      </c>
      <c r="C11" s="442">
        <v>1</v>
      </c>
      <c r="D11" s="10" t="str">
        <f t="shared" si="0"/>
        <v>{"key_code":"b"},{"key_code":"y"},{"key_code":"e"}</v>
      </c>
      <c r="E11" s="447">
        <f t="shared" si="1"/>
        <v>0</v>
      </c>
      <c r="F11" s="448">
        <f t="shared" si="1"/>
        <v>0</v>
      </c>
      <c r="G11" s="449">
        <f t="shared" si="1"/>
        <v>0</v>
      </c>
      <c r="H11" s="43">
        <f t="shared" si="2"/>
        <v>3</v>
      </c>
      <c r="I11" s="44" t="str">
        <f t="shared" si="3"/>
        <v/>
      </c>
      <c r="J11" s="44" t="str">
        <f t="shared" si="4"/>
        <v/>
      </c>
      <c r="K11" s="44" t="str">
        <f t="shared" si="5"/>
        <v>{"key_code":"b"},{"key_code":"y"},{"key_code":"e"}</v>
      </c>
      <c r="L11" s="44" t="str">
        <f t="shared" si="6"/>
        <v/>
      </c>
      <c r="M11" s="45" t="str">
        <f t="shared" si="7"/>
        <v/>
      </c>
    </row>
    <row r="12" spans="1:13">
      <c r="A12" s="19" t="s">
        <v>696</v>
      </c>
      <c r="B12" s="22" t="s">
        <v>697</v>
      </c>
      <c r="C12" s="442">
        <v>1</v>
      </c>
      <c r="D12" s="10" t="str">
        <f t="shared" si="0"/>
        <v>{"key_code":"b"},{"key_code":"y"},{"key_code":"i"}</v>
      </c>
      <c r="E12" s="447">
        <f t="shared" si="1"/>
        <v>0</v>
      </c>
      <c r="F12" s="448">
        <f t="shared" si="1"/>
        <v>0</v>
      </c>
      <c r="G12" s="449">
        <f t="shared" si="1"/>
        <v>0</v>
      </c>
      <c r="H12" s="43">
        <f t="shared" si="2"/>
        <v>3</v>
      </c>
      <c r="I12" s="44" t="str">
        <f t="shared" si="3"/>
        <v/>
      </c>
      <c r="J12" s="44" t="str">
        <f t="shared" si="4"/>
        <v/>
      </c>
      <c r="K12" s="44" t="str">
        <f t="shared" si="5"/>
        <v>{"key_code":"b"},{"key_code":"y"},{"key_code":"i"}</v>
      </c>
      <c r="L12" s="44" t="str">
        <f t="shared" si="6"/>
        <v/>
      </c>
      <c r="M12" s="45" t="str">
        <f t="shared" si="7"/>
        <v/>
      </c>
    </row>
    <row r="13" spans="1:13">
      <c r="A13" s="19" t="s">
        <v>376</v>
      </c>
      <c r="B13" s="22" t="s">
        <v>698</v>
      </c>
      <c r="C13" s="442">
        <v>1</v>
      </c>
      <c r="D13" s="10" t="str">
        <f t="shared" si="0"/>
        <v>{"key_code":"b"},{"key_code":"y"},{"key_code":"o"}</v>
      </c>
      <c r="E13" s="447">
        <f t="shared" si="1"/>
        <v>0</v>
      </c>
      <c r="F13" s="448">
        <f t="shared" si="1"/>
        <v>0</v>
      </c>
      <c r="G13" s="449">
        <f t="shared" si="1"/>
        <v>1</v>
      </c>
      <c r="H13" s="43">
        <f t="shared" si="2"/>
        <v>3</v>
      </c>
      <c r="I13" s="44" t="str">
        <f t="shared" si="3"/>
        <v/>
      </c>
      <c r="J13" s="44" t="str">
        <f t="shared" si="4"/>
        <v/>
      </c>
      <c r="K13" s="44" t="str">
        <f t="shared" si="5"/>
        <v>{"key_code":"b"},{"key_code":"y"},{"key_code":"o"}</v>
      </c>
      <c r="L13" s="44" t="str">
        <f t="shared" si="6"/>
        <v/>
      </c>
      <c r="M13" s="45" t="str">
        <f t="shared" si="7"/>
        <v/>
      </c>
    </row>
    <row r="14" spans="1:13">
      <c r="A14" s="19" t="s">
        <v>375</v>
      </c>
      <c r="B14" s="22" t="s">
        <v>699</v>
      </c>
      <c r="C14" s="442">
        <v>1</v>
      </c>
      <c r="D14" s="10" t="str">
        <f t="shared" si="0"/>
        <v>{"key_code":"b"},{"key_code":"y"},{"key_code":"u"}</v>
      </c>
      <c r="E14" s="447">
        <f t="shared" si="1"/>
        <v>0</v>
      </c>
      <c r="F14" s="448">
        <f t="shared" si="1"/>
        <v>0</v>
      </c>
      <c r="G14" s="449">
        <f t="shared" si="1"/>
        <v>1</v>
      </c>
      <c r="H14" s="43">
        <f t="shared" si="2"/>
        <v>3</v>
      </c>
      <c r="I14" s="44" t="str">
        <f t="shared" si="3"/>
        <v/>
      </c>
      <c r="J14" s="44" t="str">
        <f t="shared" si="4"/>
        <v/>
      </c>
      <c r="K14" s="44" t="str">
        <f t="shared" si="5"/>
        <v>{"key_code":"b"},{"key_code":"y"},{"key_code":"u"}</v>
      </c>
      <c r="L14" s="44" t="str">
        <f t="shared" si="6"/>
        <v/>
      </c>
      <c r="M14" s="45" t="str">
        <f t="shared" si="7"/>
        <v/>
      </c>
    </row>
    <row r="15" spans="1:13">
      <c r="A15" s="19" t="s">
        <v>430</v>
      </c>
      <c r="B15" s="22" t="s">
        <v>505</v>
      </c>
      <c r="C15" s="442">
        <v>1</v>
      </c>
      <c r="D15" s="10" t="str">
        <f t="shared" si="0"/>
        <v>{"key_code":"d"},{"key_code":"a"}</v>
      </c>
      <c r="E15" s="447">
        <f t="shared" si="1"/>
        <v>0</v>
      </c>
      <c r="F15" s="448">
        <f t="shared" si="1"/>
        <v>1</v>
      </c>
      <c r="G15" s="449">
        <f t="shared" si="1"/>
        <v>0</v>
      </c>
      <c r="H15" s="43">
        <f t="shared" si="2"/>
        <v>2</v>
      </c>
      <c r="I15" s="44" t="str">
        <f t="shared" si="3"/>
        <v/>
      </c>
      <c r="J15" s="44" t="str">
        <f t="shared" si="4"/>
        <v>{"key_code":"d"},{"key_code":"a"}</v>
      </c>
      <c r="K15" s="44" t="str">
        <f t="shared" si="5"/>
        <v/>
      </c>
      <c r="L15" s="44" t="str">
        <f t="shared" si="6"/>
        <v/>
      </c>
      <c r="M15" s="45" t="str">
        <f t="shared" si="7"/>
        <v/>
      </c>
    </row>
    <row r="16" spans="1:13">
      <c r="A16" s="19" t="s">
        <v>435</v>
      </c>
      <c r="B16" s="22" t="s">
        <v>506</v>
      </c>
      <c r="C16" s="442">
        <v>1</v>
      </c>
      <c r="D16" s="10" t="str">
        <f t="shared" si="0"/>
        <v>{"key_code":"d"},{"key_code":"e"}</v>
      </c>
      <c r="E16" s="447">
        <f t="shared" si="1"/>
        <v>0</v>
      </c>
      <c r="F16" s="448">
        <f t="shared" si="1"/>
        <v>1</v>
      </c>
      <c r="G16" s="449">
        <f t="shared" si="1"/>
        <v>0</v>
      </c>
      <c r="H16" s="43">
        <f t="shared" si="2"/>
        <v>2</v>
      </c>
      <c r="I16" s="44" t="str">
        <f t="shared" si="3"/>
        <v/>
      </c>
      <c r="J16" s="44" t="str">
        <f t="shared" si="4"/>
        <v>{"key_code":"d"},{"key_code":"e"}</v>
      </c>
      <c r="K16" s="44" t="str">
        <f t="shared" si="5"/>
        <v/>
      </c>
      <c r="L16" s="44" t="str">
        <f t="shared" si="6"/>
        <v/>
      </c>
      <c r="M16" s="45" t="str">
        <f t="shared" si="7"/>
        <v/>
      </c>
    </row>
    <row r="17" spans="1:13">
      <c r="A17" s="20" t="s">
        <v>700</v>
      </c>
      <c r="B17" s="22" t="s">
        <v>701</v>
      </c>
      <c r="C17" s="442">
        <v>1</v>
      </c>
      <c r="D17" s="10" t="str">
        <f t="shared" si="0"/>
        <v>{"key_code":"d"},{"key_code":"h"},{"key_code":"a"}</v>
      </c>
      <c r="E17" s="447">
        <f t="shared" si="1"/>
        <v>0</v>
      </c>
      <c r="F17" s="448">
        <f t="shared" si="1"/>
        <v>0</v>
      </c>
      <c r="G17" s="449">
        <f t="shared" si="1"/>
        <v>0</v>
      </c>
      <c r="H17" s="43">
        <f t="shared" si="2"/>
        <v>3</v>
      </c>
      <c r="I17" s="44" t="str">
        <f t="shared" si="3"/>
        <v/>
      </c>
      <c r="J17" s="44" t="str">
        <f t="shared" si="4"/>
        <v/>
      </c>
      <c r="K17" s="44" t="str">
        <f t="shared" si="5"/>
        <v>{"key_code":"d"},{"key_code":"h"},{"key_code":"a"}</v>
      </c>
      <c r="L17" s="44" t="str">
        <f t="shared" si="6"/>
        <v/>
      </c>
      <c r="M17" s="45" t="str">
        <f t="shared" si="7"/>
        <v/>
      </c>
    </row>
    <row r="18" spans="1:13">
      <c r="A18" s="20" t="s">
        <v>702</v>
      </c>
      <c r="B18" s="22" t="s">
        <v>703</v>
      </c>
      <c r="C18" s="442">
        <v>1</v>
      </c>
      <c r="D18" s="10" t="str">
        <f t="shared" si="0"/>
        <v>{"key_code":"d"},{"key_code":"h"},{"key_code":"e"}</v>
      </c>
      <c r="E18" s="447">
        <f t="shared" si="1"/>
        <v>0</v>
      </c>
      <c r="F18" s="448">
        <f t="shared" si="1"/>
        <v>0</v>
      </c>
      <c r="G18" s="449">
        <f t="shared" si="1"/>
        <v>0</v>
      </c>
      <c r="H18" s="43">
        <f t="shared" si="2"/>
        <v>3</v>
      </c>
      <c r="I18" s="44" t="str">
        <f t="shared" si="3"/>
        <v/>
      </c>
      <c r="J18" s="44" t="str">
        <f t="shared" si="4"/>
        <v/>
      </c>
      <c r="K18" s="44" t="str">
        <f t="shared" si="5"/>
        <v>{"key_code":"d"},{"key_code":"h"},{"key_code":"e"}</v>
      </c>
      <c r="L18" s="44" t="str">
        <f t="shared" si="6"/>
        <v/>
      </c>
      <c r="M18" s="45" t="str">
        <f t="shared" si="7"/>
        <v/>
      </c>
    </row>
    <row r="19" spans="1:13">
      <c r="A19" s="20" t="s">
        <v>382</v>
      </c>
      <c r="B19" s="22" t="s">
        <v>704</v>
      </c>
      <c r="C19" s="442">
        <v>1</v>
      </c>
      <c r="D19" s="10" t="str">
        <f t="shared" si="0"/>
        <v>{"key_code":"d"},{"key_code":"h"},{"key_code":"i"}</v>
      </c>
      <c r="E19" s="447">
        <f t="shared" si="1"/>
        <v>0</v>
      </c>
      <c r="F19" s="448">
        <f t="shared" si="1"/>
        <v>0</v>
      </c>
      <c r="G19" s="449">
        <f t="shared" si="1"/>
        <v>1</v>
      </c>
      <c r="H19" s="43">
        <f t="shared" si="2"/>
        <v>3</v>
      </c>
      <c r="I19" s="44" t="str">
        <f t="shared" si="3"/>
        <v/>
      </c>
      <c r="J19" s="44" t="str">
        <f t="shared" si="4"/>
        <v/>
      </c>
      <c r="K19" s="44" t="str">
        <f t="shared" si="5"/>
        <v>{"key_code":"d"},{"key_code":"h"},{"key_code":"i"}</v>
      </c>
      <c r="L19" s="44" t="str">
        <f t="shared" si="6"/>
        <v/>
      </c>
      <c r="M19" s="45" t="str">
        <f t="shared" si="7"/>
        <v/>
      </c>
    </row>
    <row r="20" spans="1:13">
      <c r="A20" s="20" t="s">
        <v>705</v>
      </c>
      <c r="B20" s="22" t="s">
        <v>706</v>
      </c>
      <c r="C20" s="442">
        <v>1</v>
      </c>
      <c r="D20" s="10" t="str">
        <f t="shared" si="0"/>
        <v>{"key_code":"d"},{"key_code":"h"},{"key_code":"o"}</v>
      </c>
      <c r="E20" s="447">
        <f t="shared" si="1"/>
        <v>0</v>
      </c>
      <c r="F20" s="448">
        <f t="shared" si="1"/>
        <v>0</v>
      </c>
      <c r="G20" s="449">
        <f t="shared" si="1"/>
        <v>0</v>
      </c>
      <c r="H20" s="43">
        <f t="shared" si="2"/>
        <v>3</v>
      </c>
      <c r="I20" s="44" t="str">
        <f t="shared" si="3"/>
        <v/>
      </c>
      <c r="J20" s="44" t="str">
        <f t="shared" si="4"/>
        <v/>
      </c>
      <c r="K20" s="44" t="str">
        <f t="shared" si="5"/>
        <v>{"key_code":"d"},{"key_code":"h"},{"key_code":"o"}</v>
      </c>
      <c r="L20" s="44" t="str">
        <f t="shared" si="6"/>
        <v/>
      </c>
      <c r="M20" s="45" t="str">
        <f t="shared" si="7"/>
        <v/>
      </c>
    </row>
    <row r="21" spans="1:13">
      <c r="A21" s="20" t="s">
        <v>383</v>
      </c>
      <c r="B21" s="22" t="s">
        <v>707</v>
      </c>
      <c r="C21" s="442">
        <v>1</v>
      </c>
      <c r="D21" s="10" t="str">
        <f t="shared" si="0"/>
        <v>{"key_code":"d"},{"key_code":"h"},{"key_code":"u"}</v>
      </c>
      <c r="E21" s="447">
        <f t="shared" si="1"/>
        <v>0</v>
      </c>
      <c r="F21" s="448">
        <f t="shared" si="1"/>
        <v>0</v>
      </c>
      <c r="G21" s="449">
        <f t="shared" si="1"/>
        <v>1</v>
      </c>
      <c r="H21" s="43">
        <f t="shared" si="2"/>
        <v>3</v>
      </c>
      <c r="I21" s="44" t="str">
        <f t="shared" si="3"/>
        <v/>
      </c>
      <c r="J21" s="44" t="str">
        <f t="shared" si="4"/>
        <v/>
      </c>
      <c r="K21" s="44" t="str">
        <f t="shared" si="5"/>
        <v>{"key_code":"d"},{"key_code":"h"},{"key_code":"u"}</v>
      </c>
      <c r="L21" s="44" t="str">
        <f t="shared" si="6"/>
        <v/>
      </c>
      <c r="M21" s="45" t="str">
        <f t="shared" si="7"/>
        <v/>
      </c>
    </row>
    <row r="22" spans="1:13">
      <c r="A22" s="19" t="s">
        <v>441</v>
      </c>
      <c r="B22" s="22" t="s">
        <v>507</v>
      </c>
      <c r="C22" s="442">
        <v>1</v>
      </c>
      <c r="D22" s="10" t="str">
        <f t="shared" si="0"/>
        <v>{"key_code":"d"},{"key_code":"i"}</v>
      </c>
      <c r="E22" s="447">
        <f t="shared" si="1"/>
        <v>0</v>
      </c>
      <c r="F22" s="448">
        <f t="shared" si="1"/>
        <v>1</v>
      </c>
      <c r="G22" s="449">
        <f t="shared" si="1"/>
        <v>0</v>
      </c>
      <c r="H22" s="43">
        <f t="shared" si="2"/>
        <v>2</v>
      </c>
      <c r="I22" s="44" t="str">
        <f t="shared" si="3"/>
        <v/>
      </c>
      <c r="J22" s="44" t="str">
        <f t="shared" si="4"/>
        <v>{"key_code":"d"},{"key_code":"i"}</v>
      </c>
      <c r="K22" s="44" t="str">
        <f t="shared" si="5"/>
        <v/>
      </c>
      <c r="L22" s="44" t="str">
        <f t="shared" si="6"/>
        <v/>
      </c>
      <c r="M22" s="45" t="str">
        <f t="shared" si="7"/>
        <v/>
      </c>
    </row>
    <row r="23" spans="1:13">
      <c r="A23" s="19" t="s">
        <v>439</v>
      </c>
      <c r="B23" s="22" t="s">
        <v>508</v>
      </c>
      <c r="C23" s="442">
        <v>1</v>
      </c>
      <c r="D23" s="10" t="str">
        <f t="shared" si="0"/>
        <v>{"key_code":"d"},{"key_code":"o"}</v>
      </c>
      <c r="E23" s="447">
        <f t="shared" si="1"/>
        <v>0</v>
      </c>
      <c r="F23" s="448">
        <f t="shared" si="1"/>
        <v>1</v>
      </c>
      <c r="G23" s="449">
        <f t="shared" si="1"/>
        <v>0</v>
      </c>
      <c r="H23" s="43">
        <f t="shared" si="2"/>
        <v>2</v>
      </c>
      <c r="I23" s="44" t="str">
        <f t="shared" si="3"/>
        <v/>
      </c>
      <c r="J23" s="44" t="str">
        <f t="shared" si="4"/>
        <v>{"key_code":"d"},{"key_code":"o"}</v>
      </c>
      <c r="K23" s="44" t="str">
        <f t="shared" si="5"/>
        <v/>
      </c>
      <c r="L23" s="44" t="str">
        <f t="shared" si="6"/>
        <v/>
      </c>
      <c r="M23" s="45" t="str">
        <f t="shared" si="7"/>
        <v/>
      </c>
    </row>
    <row r="24" spans="1:13">
      <c r="A24" s="19" t="s">
        <v>429</v>
      </c>
      <c r="B24" s="22" t="s">
        <v>509</v>
      </c>
      <c r="C24" s="442">
        <v>1</v>
      </c>
      <c r="D24" s="10" t="str">
        <f t="shared" si="0"/>
        <v>{"key_code":"d"},{"key_code":"u"}</v>
      </c>
      <c r="E24" s="447">
        <f t="shared" ref="E24:G43" si="8">COUNTIFS(出力かな,$A24,入力キー数,E$3)</f>
        <v>0</v>
      </c>
      <c r="F24" s="448">
        <f t="shared" si="8"/>
        <v>1</v>
      </c>
      <c r="G24" s="449">
        <f t="shared" si="8"/>
        <v>0</v>
      </c>
      <c r="H24" s="43">
        <f t="shared" si="2"/>
        <v>2</v>
      </c>
      <c r="I24" s="44" t="str">
        <f t="shared" si="3"/>
        <v/>
      </c>
      <c r="J24" s="44" t="str">
        <f t="shared" si="4"/>
        <v>{"key_code":"d"},{"key_code":"u"}</v>
      </c>
      <c r="K24" s="44" t="str">
        <f t="shared" si="5"/>
        <v/>
      </c>
      <c r="L24" s="44" t="str">
        <f t="shared" si="6"/>
        <v/>
      </c>
      <c r="M24" s="45" t="str">
        <f t="shared" si="7"/>
        <v/>
      </c>
    </row>
    <row r="25" spans="1:13">
      <c r="A25" s="20" t="s">
        <v>708</v>
      </c>
      <c r="B25" s="22" t="s">
        <v>709</v>
      </c>
      <c r="C25" s="442">
        <v>1</v>
      </c>
      <c r="D25" s="10" t="str">
        <f t="shared" si="0"/>
        <v>{"key_code":"d"},{"key_code":"w"},{"key_code":"a"}</v>
      </c>
      <c r="E25" s="447">
        <f t="shared" si="8"/>
        <v>0</v>
      </c>
      <c r="F25" s="448">
        <f t="shared" si="8"/>
        <v>0</v>
      </c>
      <c r="G25" s="449">
        <f t="shared" si="8"/>
        <v>0</v>
      </c>
      <c r="H25" s="43">
        <f t="shared" si="2"/>
        <v>3</v>
      </c>
      <c r="I25" s="44" t="str">
        <f t="shared" si="3"/>
        <v/>
      </c>
      <c r="J25" s="44" t="str">
        <f t="shared" si="4"/>
        <v/>
      </c>
      <c r="K25" s="44" t="str">
        <f t="shared" si="5"/>
        <v>{"key_code":"d"},{"key_code":"w"},{"key_code":"a"}</v>
      </c>
      <c r="L25" s="44" t="str">
        <f t="shared" si="6"/>
        <v/>
      </c>
      <c r="M25" s="45" t="str">
        <f t="shared" si="7"/>
        <v/>
      </c>
    </row>
    <row r="26" spans="1:13">
      <c r="A26" s="20" t="s">
        <v>710</v>
      </c>
      <c r="B26" s="22" t="s">
        <v>711</v>
      </c>
      <c r="C26" s="442">
        <v>1</v>
      </c>
      <c r="D26" s="10" t="str">
        <f t="shared" si="0"/>
        <v>{"key_code":"d"},{"key_code":"w"},{"key_code":"e"}</v>
      </c>
      <c r="E26" s="447">
        <f t="shared" si="8"/>
        <v>0</v>
      </c>
      <c r="F26" s="448">
        <f t="shared" si="8"/>
        <v>0</v>
      </c>
      <c r="G26" s="449">
        <f t="shared" si="8"/>
        <v>0</v>
      </c>
      <c r="H26" s="43">
        <f t="shared" si="2"/>
        <v>3</v>
      </c>
      <c r="I26" s="44" t="str">
        <f t="shared" si="3"/>
        <v/>
      </c>
      <c r="J26" s="44" t="str">
        <f t="shared" si="4"/>
        <v/>
      </c>
      <c r="K26" s="44" t="str">
        <f t="shared" si="5"/>
        <v>{"key_code":"d"},{"key_code":"w"},{"key_code":"e"}</v>
      </c>
      <c r="L26" s="44" t="str">
        <f t="shared" si="6"/>
        <v/>
      </c>
      <c r="M26" s="45" t="str">
        <f t="shared" si="7"/>
        <v/>
      </c>
    </row>
    <row r="27" spans="1:13">
      <c r="A27" s="20" t="s">
        <v>712</v>
      </c>
      <c r="B27" s="22" t="s">
        <v>713</v>
      </c>
      <c r="C27" s="442">
        <v>1</v>
      </c>
      <c r="D27" s="10" t="str">
        <f t="shared" si="0"/>
        <v>{"key_code":"d"},{"key_code":"w"},{"key_code":"i"}</v>
      </c>
      <c r="E27" s="447">
        <f t="shared" si="8"/>
        <v>0</v>
      </c>
      <c r="F27" s="448">
        <f t="shared" si="8"/>
        <v>0</v>
      </c>
      <c r="G27" s="449">
        <f t="shared" si="8"/>
        <v>0</v>
      </c>
      <c r="H27" s="43">
        <f t="shared" si="2"/>
        <v>3</v>
      </c>
      <c r="I27" s="44" t="str">
        <f t="shared" si="3"/>
        <v/>
      </c>
      <c r="J27" s="44" t="str">
        <f t="shared" si="4"/>
        <v/>
      </c>
      <c r="K27" s="44" t="str">
        <f t="shared" si="5"/>
        <v>{"key_code":"d"},{"key_code":"w"},{"key_code":"i"}</v>
      </c>
      <c r="L27" s="44" t="str">
        <f t="shared" si="6"/>
        <v/>
      </c>
      <c r="M27" s="45" t="str">
        <f t="shared" si="7"/>
        <v/>
      </c>
    </row>
    <row r="28" spans="1:13">
      <c r="A28" s="20" t="s">
        <v>714</v>
      </c>
      <c r="B28" s="22" t="s">
        <v>715</v>
      </c>
      <c r="C28" s="442">
        <v>1</v>
      </c>
      <c r="D28" s="10" t="str">
        <f t="shared" si="0"/>
        <v>{"key_code":"d"},{"key_code":"w"},{"key_code":"o"}</v>
      </c>
      <c r="E28" s="447">
        <f t="shared" si="8"/>
        <v>0</v>
      </c>
      <c r="F28" s="448">
        <f t="shared" si="8"/>
        <v>0</v>
      </c>
      <c r="G28" s="449">
        <f t="shared" si="8"/>
        <v>0</v>
      </c>
      <c r="H28" s="43">
        <f t="shared" si="2"/>
        <v>3</v>
      </c>
      <c r="I28" s="44" t="str">
        <f t="shared" si="3"/>
        <v/>
      </c>
      <c r="J28" s="44" t="str">
        <f t="shared" si="4"/>
        <v/>
      </c>
      <c r="K28" s="44" t="str">
        <f t="shared" si="5"/>
        <v>{"key_code":"d"},{"key_code":"w"},{"key_code":"o"}</v>
      </c>
      <c r="L28" s="44" t="str">
        <f t="shared" si="6"/>
        <v/>
      </c>
      <c r="M28" s="45" t="str">
        <f t="shared" si="7"/>
        <v/>
      </c>
    </row>
    <row r="29" spans="1:13">
      <c r="A29" s="20" t="s">
        <v>385</v>
      </c>
      <c r="B29" s="22" t="s">
        <v>716</v>
      </c>
      <c r="C29" s="442">
        <v>1</v>
      </c>
      <c r="D29" s="10" t="str">
        <f t="shared" si="0"/>
        <v>{"key_code":"d"},{"key_code":"w"},{"key_code":"u"}</v>
      </c>
      <c r="E29" s="447">
        <f t="shared" si="8"/>
        <v>0</v>
      </c>
      <c r="F29" s="448">
        <f t="shared" si="8"/>
        <v>0</v>
      </c>
      <c r="G29" s="449">
        <f t="shared" si="8"/>
        <v>1</v>
      </c>
      <c r="H29" s="43">
        <f t="shared" si="2"/>
        <v>3</v>
      </c>
      <c r="I29" s="44" t="str">
        <f t="shared" si="3"/>
        <v/>
      </c>
      <c r="J29" s="44" t="str">
        <f t="shared" si="4"/>
        <v/>
      </c>
      <c r="K29" s="44" t="str">
        <f t="shared" si="5"/>
        <v>{"key_code":"d"},{"key_code":"w"},{"key_code":"u"}</v>
      </c>
      <c r="L29" s="44" t="str">
        <f t="shared" si="6"/>
        <v/>
      </c>
      <c r="M29" s="45" t="str">
        <f t="shared" si="7"/>
        <v/>
      </c>
    </row>
    <row r="30" spans="1:13">
      <c r="A30" s="19" t="s">
        <v>371</v>
      </c>
      <c r="B30" s="22" t="s">
        <v>717</v>
      </c>
      <c r="C30" s="442">
        <v>1</v>
      </c>
      <c r="D30" s="10" t="str">
        <f t="shared" si="0"/>
        <v>{"key_code":"d"},{"key_code":"y"},{"key_code":"a"}</v>
      </c>
      <c r="E30" s="447">
        <f t="shared" si="8"/>
        <v>0</v>
      </c>
      <c r="F30" s="448">
        <f t="shared" si="8"/>
        <v>0</v>
      </c>
      <c r="G30" s="449">
        <f t="shared" si="8"/>
        <v>1</v>
      </c>
      <c r="H30" s="43">
        <f t="shared" si="2"/>
        <v>3</v>
      </c>
      <c r="I30" s="44" t="str">
        <f t="shared" si="3"/>
        <v/>
      </c>
      <c r="J30" s="44" t="str">
        <f t="shared" si="4"/>
        <v/>
      </c>
      <c r="K30" s="44" t="str">
        <f t="shared" si="5"/>
        <v>{"key_code":"d"},{"key_code":"y"},{"key_code":"a"}</v>
      </c>
      <c r="L30" s="44" t="str">
        <f t="shared" si="6"/>
        <v/>
      </c>
      <c r="M30" s="45" t="str">
        <f t="shared" si="7"/>
        <v/>
      </c>
    </row>
    <row r="31" spans="1:13">
      <c r="A31" s="19" t="s">
        <v>389</v>
      </c>
      <c r="B31" s="22" t="s">
        <v>718</v>
      </c>
      <c r="C31" s="442">
        <v>1</v>
      </c>
      <c r="D31" s="10" t="str">
        <f t="shared" si="0"/>
        <v>{"key_code":"d"},{"key_code":"y"},{"key_code":"e"}</v>
      </c>
      <c r="E31" s="447">
        <f t="shared" si="8"/>
        <v>0</v>
      </c>
      <c r="F31" s="448">
        <f t="shared" si="8"/>
        <v>0</v>
      </c>
      <c r="G31" s="449">
        <f t="shared" si="8"/>
        <v>1</v>
      </c>
      <c r="H31" s="43">
        <f t="shared" si="2"/>
        <v>3</v>
      </c>
      <c r="I31" s="44" t="str">
        <f t="shared" si="3"/>
        <v/>
      </c>
      <c r="J31" s="44" t="str">
        <f t="shared" si="4"/>
        <v/>
      </c>
      <c r="K31" s="44" t="str">
        <f t="shared" si="5"/>
        <v>{"key_code":"d"},{"key_code":"y"},{"key_code":"e"}</v>
      </c>
      <c r="L31" s="44" t="str">
        <f t="shared" si="6"/>
        <v/>
      </c>
      <c r="M31" s="45" t="str">
        <f t="shared" si="7"/>
        <v/>
      </c>
    </row>
    <row r="32" spans="1:13">
      <c r="A32" s="19" t="s">
        <v>719</v>
      </c>
      <c r="B32" s="22" t="s">
        <v>720</v>
      </c>
      <c r="C32" s="442">
        <v>1</v>
      </c>
      <c r="D32" s="10" t="str">
        <f t="shared" si="0"/>
        <v>{"key_code":"d"},{"key_code":"y"},{"key_code":"i"}</v>
      </c>
      <c r="E32" s="447">
        <f t="shared" si="8"/>
        <v>0</v>
      </c>
      <c r="F32" s="448">
        <f t="shared" si="8"/>
        <v>0</v>
      </c>
      <c r="G32" s="449">
        <f t="shared" si="8"/>
        <v>0</v>
      </c>
      <c r="H32" s="43">
        <f t="shared" si="2"/>
        <v>3</v>
      </c>
      <c r="I32" s="44" t="str">
        <f t="shared" si="3"/>
        <v/>
      </c>
      <c r="J32" s="44" t="str">
        <f t="shared" si="4"/>
        <v/>
      </c>
      <c r="K32" s="44" t="str">
        <f t="shared" si="5"/>
        <v>{"key_code":"d"},{"key_code":"y"},{"key_code":"i"}</v>
      </c>
      <c r="L32" s="44" t="str">
        <f t="shared" si="6"/>
        <v/>
      </c>
      <c r="M32" s="45" t="str">
        <f t="shared" si="7"/>
        <v/>
      </c>
    </row>
    <row r="33" spans="1:13">
      <c r="A33" s="19" t="s">
        <v>373</v>
      </c>
      <c r="B33" s="22" t="s">
        <v>721</v>
      </c>
      <c r="C33" s="442">
        <v>1</v>
      </c>
      <c r="D33" s="10" t="str">
        <f t="shared" si="0"/>
        <v>{"key_code":"d"},{"key_code":"y"},{"key_code":"o"}</v>
      </c>
      <c r="E33" s="447">
        <f t="shared" si="8"/>
        <v>0</v>
      </c>
      <c r="F33" s="448">
        <f t="shared" si="8"/>
        <v>0</v>
      </c>
      <c r="G33" s="449">
        <f t="shared" si="8"/>
        <v>1</v>
      </c>
      <c r="H33" s="43">
        <f t="shared" si="2"/>
        <v>3</v>
      </c>
      <c r="I33" s="44" t="str">
        <f t="shared" si="3"/>
        <v/>
      </c>
      <c r="J33" s="44" t="str">
        <f t="shared" si="4"/>
        <v/>
      </c>
      <c r="K33" s="44" t="str">
        <f t="shared" si="5"/>
        <v>{"key_code":"d"},{"key_code":"y"},{"key_code":"o"}</v>
      </c>
      <c r="L33" s="44" t="str">
        <f t="shared" si="6"/>
        <v/>
      </c>
      <c r="M33" s="45" t="str">
        <f t="shared" si="7"/>
        <v/>
      </c>
    </row>
    <row r="34" spans="1:13">
      <c r="A34" s="19" t="s">
        <v>372</v>
      </c>
      <c r="B34" s="22" t="s">
        <v>722</v>
      </c>
      <c r="C34" s="442">
        <v>1</v>
      </c>
      <c r="D34" s="10" t="str">
        <f t="shared" si="0"/>
        <v>{"key_code":"d"},{"key_code":"y"},{"key_code":"u"}</v>
      </c>
      <c r="E34" s="447">
        <f t="shared" si="8"/>
        <v>0</v>
      </c>
      <c r="F34" s="448">
        <f t="shared" si="8"/>
        <v>0</v>
      </c>
      <c r="G34" s="449">
        <f t="shared" si="8"/>
        <v>1</v>
      </c>
      <c r="H34" s="43">
        <f t="shared" si="2"/>
        <v>3</v>
      </c>
      <c r="I34" s="44" t="str">
        <f t="shared" si="3"/>
        <v/>
      </c>
      <c r="J34" s="44" t="str">
        <f t="shared" si="4"/>
        <v/>
      </c>
      <c r="K34" s="44" t="str">
        <f t="shared" si="5"/>
        <v>{"key_code":"d"},{"key_code":"y"},{"key_code":"u"}</v>
      </c>
      <c r="L34" s="44" t="str">
        <f t="shared" si="6"/>
        <v/>
      </c>
      <c r="M34" s="45" t="str">
        <f t="shared" si="7"/>
        <v/>
      </c>
    </row>
    <row r="35" spans="1:13">
      <c r="A35" s="19" t="s">
        <v>20</v>
      </c>
      <c r="B35" s="22" t="s">
        <v>124</v>
      </c>
      <c r="C35" s="442">
        <v>1</v>
      </c>
      <c r="D35" s="10" t="str">
        <f t="shared" si="0"/>
        <v>{"key_code":"e"}</v>
      </c>
      <c r="E35" s="447">
        <f t="shared" si="8"/>
        <v>1</v>
      </c>
      <c r="F35" s="448">
        <f t="shared" si="8"/>
        <v>0</v>
      </c>
      <c r="G35" s="449">
        <f t="shared" si="8"/>
        <v>0</v>
      </c>
      <c r="H35" s="43">
        <f t="shared" si="2"/>
        <v>1</v>
      </c>
      <c r="I35" s="44" t="str">
        <f t="shared" si="3"/>
        <v>{"key_code":"e"}</v>
      </c>
      <c r="J35" s="44" t="str">
        <f t="shared" si="4"/>
        <v/>
      </c>
      <c r="K35" s="44" t="str">
        <f t="shared" si="5"/>
        <v/>
      </c>
      <c r="L35" s="44" t="str">
        <f t="shared" si="6"/>
        <v/>
      </c>
      <c r="M35" s="45" t="str">
        <f t="shared" si="7"/>
        <v/>
      </c>
    </row>
    <row r="36" spans="1:13">
      <c r="A36" s="20" t="s">
        <v>390</v>
      </c>
      <c r="B36" s="22" t="s">
        <v>723</v>
      </c>
      <c r="C36" s="442">
        <v>1</v>
      </c>
      <c r="D36" s="10" t="str">
        <f t="shared" si="0"/>
        <v>{"key_code":"f"},{"key_code":"a"}</v>
      </c>
      <c r="E36" s="447">
        <f t="shared" si="8"/>
        <v>0</v>
      </c>
      <c r="F36" s="448">
        <f t="shared" si="8"/>
        <v>0</v>
      </c>
      <c r="G36" s="449">
        <f t="shared" si="8"/>
        <v>1</v>
      </c>
      <c r="H36" s="43">
        <f t="shared" si="2"/>
        <v>2</v>
      </c>
      <c r="I36" s="44" t="str">
        <f t="shared" si="3"/>
        <v/>
      </c>
      <c r="J36" s="44" t="str">
        <f t="shared" si="4"/>
        <v>{"key_code":"f"},{"key_code":"a"}</v>
      </c>
      <c r="K36" s="44" t="str">
        <f t="shared" si="5"/>
        <v/>
      </c>
      <c r="L36" s="44" t="str">
        <f t="shared" si="6"/>
        <v/>
      </c>
      <c r="M36" s="45" t="str">
        <f t="shared" si="7"/>
        <v/>
      </c>
    </row>
    <row r="37" spans="1:13">
      <c r="A37" s="20" t="s">
        <v>392</v>
      </c>
      <c r="B37" s="22" t="s">
        <v>724</v>
      </c>
      <c r="C37" s="442">
        <v>1</v>
      </c>
      <c r="D37" s="10" t="str">
        <f t="shared" si="0"/>
        <v>{"key_code":"f"},{"key_code":"e"}</v>
      </c>
      <c r="E37" s="447">
        <f t="shared" si="8"/>
        <v>0</v>
      </c>
      <c r="F37" s="448">
        <f t="shared" si="8"/>
        <v>0</v>
      </c>
      <c r="G37" s="449">
        <f t="shared" si="8"/>
        <v>1</v>
      </c>
      <c r="H37" s="43">
        <f t="shared" si="2"/>
        <v>2</v>
      </c>
      <c r="I37" s="44" t="str">
        <f t="shared" si="3"/>
        <v/>
      </c>
      <c r="J37" s="44" t="str">
        <f t="shared" si="4"/>
        <v>{"key_code":"f"},{"key_code":"e"}</v>
      </c>
      <c r="K37" s="44" t="str">
        <f t="shared" si="5"/>
        <v/>
      </c>
      <c r="L37" s="44" t="str">
        <f t="shared" si="6"/>
        <v/>
      </c>
      <c r="M37" s="45" t="str">
        <f t="shared" si="7"/>
        <v/>
      </c>
    </row>
    <row r="38" spans="1:13">
      <c r="A38" s="20" t="s">
        <v>391</v>
      </c>
      <c r="B38" s="22" t="s">
        <v>725</v>
      </c>
      <c r="C38" s="442">
        <v>1</v>
      </c>
      <c r="D38" s="10" t="str">
        <f t="shared" si="0"/>
        <v>{"key_code":"f"},{"key_code":"i"}</v>
      </c>
      <c r="E38" s="447">
        <f t="shared" si="8"/>
        <v>0</v>
      </c>
      <c r="F38" s="448">
        <f t="shared" si="8"/>
        <v>0</v>
      </c>
      <c r="G38" s="449">
        <f t="shared" si="8"/>
        <v>1</v>
      </c>
      <c r="H38" s="43">
        <f t="shared" si="2"/>
        <v>2</v>
      </c>
      <c r="I38" s="44" t="str">
        <f t="shared" si="3"/>
        <v/>
      </c>
      <c r="J38" s="44" t="str">
        <f t="shared" si="4"/>
        <v>{"key_code":"f"},{"key_code":"i"}</v>
      </c>
      <c r="K38" s="44" t="str">
        <f t="shared" si="5"/>
        <v/>
      </c>
      <c r="L38" s="44" t="str">
        <f t="shared" si="6"/>
        <v/>
      </c>
      <c r="M38" s="45" t="str">
        <f t="shared" si="7"/>
        <v/>
      </c>
    </row>
    <row r="39" spans="1:13">
      <c r="A39" s="20" t="s">
        <v>393</v>
      </c>
      <c r="B39" s="22" t="s">
        <v>726</v>
      </c>
      <c r="C39" s="442">
        <v>1</v>
      </c>
      <c r="D39" s="10" t="str">
        <f t="shared" si="0"/>
        <v>{"key_code":"f"},{"key_code":"o"}</v>
      </c>
      <c r="E39" s="447">
        <f t="shared" si="8"/>
        <v>0</v>
      </c>
      <c r="F39" s="448">
        <f t="shared" si="8"/>
        <v>0</v>
      </c>
      <c r="G39" s="449">
        <f t="shared" si="8"/>
        <v>1</v>
      </c>
      <c r="H39" s="43">
        <f t="shared" si="2"/>
        <v>2</v>
      </c>
      <c r="I39" s="44" t="str">
        <f t="shared" si="3"/>
        <v/>
      </c>
      <c r="J39" s="44" t="str">
        <f t="shared" si="4"/>
        <v>{"key_code":"f"},{"key_code":"o"}</v>
      </c>
      <c r="K39" s="44" t="str">
        <f t="shared" si="5"/>
        <v/>
      </c>
      <c r="L39" s="44" t="str">
        <f t="shared" si="6"/>
        <v/>
      </c>
      <c r="M39" s="45" t="str">
        <f t="shared" si="7"/>
        <v/>
      </c>
    </row>
    <row r="40" spans="1:13">
      <c r="A40" s="20" t="s">
        <v>727</v>
      </c>
      <c r="B40" s="22" t="s">
        <v>728</v>
      </c>
      <c r="C40" s="442">
        <v>1</v>
      </c>
      <c r="D40" s="10" t="str">
        <f t="shared" si="0"/>
        <v>{"key_code":"f"},{"key_code":"w"},{"key_code":"u"}</v>
      </c>
      <c r="E40" s="447">
        <f t="shared" si="8"/>
        <v>0</v>
      </c>
      <c r="F40" s="448">
        <f t="shared" si="8"/>
        <v>0</v>
      </c>
      <c r="G40" s="449">
        <f t="shared" si="8"/>
        <v>0</v>
      </c>
      <c r="H40" s="43">
        <f t="shared" si="2"/>
        <v>3</v>
      </c>
      <c r="I40" s="44" t="str">
        <f t="shared" si="3"/>
        <v/>
      </c>
      <c r="J40" s="44" t="str">
        <f t="shared" si="4"/>
        <v/>
      </c>
      <c r="K40" s="44" t="str">
        <f t="shared" si="5"/>
        <v>{"key_code":"f"},{"key_code":"w"},{"key_code":"u"}</v>
      </c>
      <c r="L40" s="44" t="str">
        <f t="shared" si="6"/>
        <v/>
      </c>
      <c r="M40" s="45" t="str">
        <f t="shared" si="7"/>
        <v/>
      </c>
    </row>
    <row r="41" spans="1:13">
      <c r="A41" s="20" t="s">
        <v>729</v>
      </c>
      <c r="B41" s="22" t="s">
        <v>730</v>
      </c>
      <c r="C41" s="442">
        <v>1</v>
      </c>
      <c r="D41" s="10" t="str">
        <f t="shared" si="0"/>
        <v>{"key_code":"f"},{"key_code":"y"},{"key_code":"a"}</v>
      </c>
      <c r="E41" s="447">
        <f t="shared" si="8"/>
        <v>0</v>
      </c>
      <c r="F41" s="448">
        <f t="shared" si="8"/>
        <v>0</v>
      </c>
      <c r="G41" s="449">
        <f t="shared" si="8"/>
        <v>0</v>
      </c>
      <c r="H41" s="43">
        <f t="shared" si="2"/>
        <v>3</v>
      </c>
      <c r="I41" s="44" t="str">
        <f t="shared" si="3"/>
        <v/>
      </c>
      <c r="J41" s="44" t="str">
        <f t="shared" si="4"/>
        <v/>
      </c>
      <c r="K41" s="44" t="str">
        <f t="shared" si="5"/>
        <v>{"key_code":"f"},{"key_code":"y"},{"key_code":"a"}</v>
      </c>
      <c r="L41" s="44" t="str">
        <f t="shared" si="6"/>
        <v/>
      </c>
      <c r="M41" s="45" t="str">
        <f t="shared" si="7"/>
        <v/>
      </c>
    </row>
    <row r="42" spans="1:13">
      <c r="A42" s="20" t="s">
        <v>731</v>
      </c>
      <c r="B42" s="22" t="s">
        <v>732</v>
      </c>
      <c r="C42" s="442">
        <v>1</v>
      </c>
      <c r="D42" s="10" t="str">
        <f t="shared" si="0"/>
        <v>{"key_code":"f"},{"key_code":"y"},{"key_code":"o"}</v>
      </c>
      <c r="E42" s="447">
        <f t="shared" si="8"/>
        <v>0</v>
      </c>
      <c r="F42" s="448">
        <f t="shared" si="8"/>
        <v>0</v>
      </c>
      <c r="G42" s="449">
        <f t="shared" si="8"/>
        <v>0</v>
      </c>
      <c r="H42" s="43">
        <f t="shared" si="2"/>
        <v>3</v>
      </c>
      <c r="I42" s="44" t="str">
        <f t="shared" si="3"/>
        <v/>
      </c>
      <c r="J42" s="44" t="str">
        <f t="shared" si="4"/>
        <v/>
      </c>
      <c r="K42" s="44" t="str">
        <f t="shared" si="5"/>
        <v>{"key_code":"f"},{"key_code":"y"},{"key_code":"o"}</v>
      </c>
      <c r="L42" s="44" t="str">
        <f t="shared" si="6"/>
        <v/>
      </c>
      <c r="M42" s="45" t="str">
        <f t="shared" si="7"/>
        <v/>
      </c>
    </row>
    <row r="43" spans="1:13">
      <c r="A43" s="19" t="s">
        <v>394</v>
      </c>
      <c r="B43" s="22" t="s">
        <v>733</v>
      </c>
      <c r="C43" s="442">
        <v>1</v>
      </c>
      <c r="D43" s="10" t="str">
        <f t="shared" si="0"/>
        <v>{"key_code":"f"},{"key_code":"y"},{"key_code":"u"}</v>
      </c>
      <c r="E43" s="447">
        <f t="shared" si="8"/>
        <v>0</v>
      </c>
      <c r="F43" s="448">
        <f t="shared" si="8"/>
        <v>0</v>
      </c>
      <c r="G43" s="449">
        <f t="shared" si="8"/>
        <v>1</v>
      </c>
      <c r="H43" s="43">
        <f t="shared" si="2"/>
        <v>3</v>
      </c>
      <c r="I43" s="44" t="str">
        <f t="shared" si="3"/>
        <v/>
      </c>
      <c r="J43" s="44" t="str">
        <f t="shared" si="4"/>
        <v/>
      </c>
      <c r="K43" s="44" t="str">
        <f t="shared" si="5"/>
        <v>{"key_code":"f"},{"key_code":"y"},{"key_code":"u"}</v>
      </c>
      <c r="L43" s="44" t="str">
        <f t="shared" si="6"/>
        <v/>
      </c>
      <c r="M43" s="45" t="str">
        <f t="shared" si="7"/>
        <v/>
      </c>
    </row>
    <row r="44" spans="1:13">
      <c r="A44" s="19" t="s">
        <v>440</v>
      </c>
      <c r="B44" s="22" t="s">
        <v>510</v>
      </c>
      <c r="C44" s="442">
        <v>1</v>
      </c>
      <c r="D44" s="10" t="str">
        <f t="shared" si="0"/>
        <v>{"key_code":"g"},{"key_code":"a"}</v>
      </c>
      <c r="E44" s="447">
        <f t="shared" ref="E44:G63" si="9">COUNTIFS(出力かな,$A44,入力キー数,E$3)</f>
        <v>0</v>
      </c>
      <c r="F44" s="448">
        <f t="shared" si="9"/>
        <v>1</v>
      </c>
      <c r="G44" s="449">
        <f t="shared" si="9"/>
        <v>0</v>
      </c>
      <c r="H44" s="43">
        <f t="shared" si="2"/>
        <v>2</v>
      </c>
      <c r="I44" s="44" t="str">
        <f t="shared" si="3"/>
        <v/>
      </c>
      <c r="J44" s="44" t="str">
        <f t="shared" si="4"/>
        <v>{"key_code":"g"},{"key_code":"a"}</v>
      </c>
      <c r="K44" s="44" t="str">
        <f t="shared" si="5"/>
        <v/>
      </c>
      <c r="L44" s="44" t="str">
        <f t="shared" si="6"/>
        <v/>
      </c>
      <c r="M44" s="45" t="str">
        <f t="shared" si="7"/>
        <v/>
      </c>
    </row>
    <row r="45" spans="1:13">
      <c r="A45" s="19" t="s">
        <v>434</v>
      </c>
      <c r="B45" s="22" t="s">
        <v>511</v>
      </c>
      <c r="C45" s="442">
        <v>1</v>
      </c>
      <c r="D45" s="10" t="str">
        <f t="shared" si="0"/>
        <v>{"key_code":"g"},{"key_code":"e"}</v>
      </c>
      <c r="E45" s="447">
        <f t="shared" si="9"/>
        <v>0</v>
      </c>
      <c r="F45" s="448">
        <f t="shared" si="9"/>
        <v>1</v>
      </c>
      <c r="G45" s="449">
        <f t="shared" si="9"/>
        <v>0</v>
      </c>
      <c r="H45" s="43">
        <f t="shared" si="2"/>
        <v>2</v>
      </c>
      <c r="I45" s="44" t="str">
        <f t="shared" si="3"/>
        <v/>
      </c>
      <c r="J45" s="44" t="str">
        <f t="shared" si="4"/>
        <v>{"key_code":"g"},{"key_code":"e"}</v>
      </c>
      <c r="K45" s="44" t="str">
        <f t="shared" si="5"/>
        <v/>
      </c>
      <c r="L45" s="44" t="str">
        <f t="shared" si="6"/>
        <v/>
      </c>
      <c r="M45" s="45" t="str">
        <f t="shared" si="7"/>
        <v/>
      </c>
    </row>
    <row r="46" spans="1:13">
      <c r="A46" s="19" t="s">
        <v>438</v>
      </c>
      <c r="B46" s="22" t="s">
        <v>512</v>
      </c>
      <c r="C46" s="442">
        <v>1</v>
      </c>
      <c r="D46" s="10" t="str">
        <f t="shared" si="0"/>
        <v>{"key_code":"g"},{"key_code":"i"}</v>
      </c>
      <c r="E46" s="447">
        <f t="shared" si="9"/>
        <v>0</v>
      </c>
      <c r="F46" s="448">
        <f t="shared" si="9"/>
        <v>1</v>
      </c>
      <c r="G46" s="449">
        <f t="shared" si="9"/>
        <v>0</v>
      </c>
      <c r="H46" s="43">
        <f t="shared" si="2"/>
        <v>2</v>
      </c>
      <c r="I46" s="44" t="str">
        <f t="shared" si="3"/>
        <v/>
      </c>
      <c r="J46" s="44" t="str">
        <f t="shared" si="4"/>
        <v>{"key_code":"g"},{"key_code":"i"}</v>
      </c>
      <c r="K46" s="44" t="str">
        <f t="shared" si="5"/>
        <v/>
      </c>
      <c r="L46" s="44" t="str">
        <f t="shared" si="6"/>
        <v/>
      </c>
      <c r="M46" s="45" t="str">
        <f t="shared" si="7"/>
        <v/>
      </c>
    </row>
    <row r="47" spans="1:13">
      <c r="A47" s="19" t="s">
        <v>445</v>
      </c>
      <c r="B47" s="22" t="s">
        <v>513</v>
      </c>
      <c r="C47" s="442">
        <v>1</v>
      </c>
      <c r="D47" s="10" t="str">
        <f t="shared" si="0"/>
        <v>{"key_code":"g"},{"key_code":"o"}</v>
      </c>
      <c r="E47" s="447">
        <f t="shared" si="9"/>
        <v>0</v>
      </c>
      <c r="F47" s="448">
        <f t="shared" si="9"/>
        <v>1</v>
      </c>
      <c r="G47" s="449">
        <f t="shared" si="9"/>
        <v>0</v>
      </c>
      <c r="H47" s="43">
        <f t="shared" si="2"/>
        <v>2</v>
      </c>
      <c r="I47" s="44" t="str">
        <f t="shared" si="3"/>
        <v/>
      </c>
      <c r="J47" s="44" t="str">
        <f t="shared" si="4"/>
        <v>{"key_code":"g"},{"key_code":"o"}</v>
      </c>
      <c r="K47" s="44" t="str">
        <f t="shared" si="5"/>
        <v/>
      </c>
      <c r="L47" s="44" t="str">
        <f t="shared" si="6"/>
        <v/>
      </c>
      <c r="M47" s="45" t="str">
        <f t="shared" si="7"/>
        <v/>
      </c>
    </row>
    <row r="48" spans="1:13">
      <c r="A48" s="20" t="s">
        <v>427</v>
      </c>
      <c r="B48" s="22" t="s">
        <v>514</v>
      </c>
      <c r="C48" s="442">
        <v>1</v>
      </c>
      <c r="D48" s="10" t="str">
        <f t="shared" si="0"/>
        <v>{"key_code":"g"},{"key_code":"u"}</v>
      </c>
      <c r="E48" s="447">
        <f t="shared" si="9"/>
        <v>0</v>
      </c>
      <c r="F48" s="448">
        <f t="shared" si="9"/>
        <v>1</v>
      </c>
      <c r="G48" s="449">
        <f t="shared" si="9"/>
        <v>0</v>
      </c>
      <c r="H48" s="43">
        <f t="shared" si="2"/>
        <v>2</v>
      </c>
      <c r="I48" s="44" t="str">
        <f t="shared" si="3"/>
        <v/>
      </c>
      <c r="J48" s="44" t="str">
        <f t="shared" si="4"/>
        <v>{"key_code":"g"},{"key_code":"u"}</v>
      </c>
      <c r="K48" s="44" t="str">
        <f t="shared" si="5"/>
        <v/>
      </c>
      <c r="L48" s="44" t="str">
        <f t="shared" si="6"/>
        <v/>
      </c>
      <c r="M48" s="45" t="str">
        <f t="shared" si="7"/>
        <v/>
      </c>
    </row>
    <row r="49" spans="1:13">
      <c r="A49" s="20" t="s">
        <v>408</v>
      </c>
      <c r="B49" s="22" t="s">
        <v>515</v>
      </c>
      <c r="C49" s="442">
        <v>1</v>
      </c>
      <c r="D49" s="10" t="str">
        <f t="shared" si="0"/>
        <v>{"key_code":"g"},{"key_code":"w"},{"key_code":"a"}</v>
      </c>
      <c r="E49" s="447">
        <f t="shared" si="9"/>
        <v>0</v>
      </c>
      <c r="F49" s="448">
        <f t="shared" si="9"/>
        <v>0</v>
      </c>
      <c r="G49" s="449">
        <f t="shared" si="9"/>
        <v>1</v>
      </c>
      <c r="H49" s="43">
        <f t="shared" si="2"/>
        <v>3</v>
      </c>
      <c r="I49" s="44" t="str">
        <f t="shared" si="3"/>
        <v/>
      </c>
      <c r="J49" s="44" t="str">
        <f t="shared" si="4"/>
        <v/>
      </c>
      <c r="K49" s="44" t="str">
        <f t="shared" si="5"/>
        <v>{"key_code":"g"},{"key_code":"w"},{"key_code":"a"}</v>
      </c>
      <c r="L49" s="44" t="str">
        <f t="shared" si="6"/>
        <v/>
      </c>
      <c r="M49" s="45" t="str">
        <f t="shared" si="7"/>
        <v/>
      </c>
    </row>
    <row r="50" spans="1:13">
      <c r="A50" s="20" t="s">
        <v>410</v>
      </c>
      <c r="B50" s="22" t="s">
        <v>734</v>
      </c>
      <c r="C50" s="442">
        <v>1</v>
      </c>
      <c r="D50" s="10" t="str">
        <f t="shared" si="0"/>
        <v>{"key_code":"g"},{"key_code":"w"},{"key_code":"e"}</v>
      </c>
      <c r="E50" s="447">
        <f t="shared" si="9"/>
        <v>0</v>
      </c>
      <c r="F50" s="448">
        <f t="shared" si="9"/>
        <v>0</v>
      </c>
      <c r="G50" s="449">
        <f t="shared" si="9"/>
        <v>1</v>
      </c>
      <c r="H50" s="43">
        <f t="shared" si="2"/>
        <v>3</v>
      </c>
      <c r="I50" s="44" t="str">
        <f t="shared" si="3"/>
        <v/>
      </c>
      <c r="J50" s="44" t="str">
        <f t="shared" si="4"/>
        <v/>
      </c>
      <c r="K50" s="44" t="str">
        <f t="shared" si="5"/>
        <v>{"key_code":"g"},{"key_code":"w"},{"key_code":"e"}</v>
      </c>
      <c r="L50" s="44" t="str">
        <f t="shared" si="6"/>
        <v/>
      </c>
      <c r="M50" s="45" t="str">
        <f t="shared" si="7"/>
        <v/>
      </c>
    </row>
    <row r="51" spans="1:13">
      <c r="A51" s="20" t="s">
        <v>409</v>
      </c>
      <c r="B51" s="22" t="s">
        <v>735</v>
      </c>
      <c r="C51" s="442">
        <v>1</v>
      </c>
      <c r="D51" s="10" t="str">
        <f t="shared" si="0"/>
        <v>{"key_code":"g"},{"key_code":"w"},{"key_code":"i"}</v>
      </c>
      <c r="E51" s="447">
        <f t="shared" si="9"/>
        <v>0</v>
      </c>
      <c r="F51" s="448">
        <f t="shared" si="9"/>
        <v>0</v>
      </c>
      <c r="G51" s="449">
        <f t="shared" si="9"/>
        <v>1</v>
      </c>
      <c r="H51" s="43">
        <f t="shared" si="2"/>
        <v>3</v>
      </c>
      <c r="I51" s="44" t="str">
        <f t="shared" si="3"/>
        <v/>
      </c>
      <c r="J51" s="44" t="str">
        <f t="shared" si="4"/>
        <v/>
      </c>
      <c r="K51" s="44" t="str">
        <f t="shared" si="5"/>
        <v>{"key_code":"g"},{"key_code":"w"},{"key_code":"i"}</v>
      </c>
      <c r="L51" s="44" t="str">
        <f t="shared" si="6"/>
        <v/>
      </c>
      <c r="M51" s="45" t="str">
        <f t="shared" si="7"/>
        <v/>
      </c>
    </row>
    <row r="52" spans="1:13">
      <c r="A52" s="20" t="s">
        <v>411</v>
      </c>
      <c r="B52" s="22" t="s">
        <v>736</v>
      </c>
      <c r="C52" s="442">
        <v>1</v>
      </c>
      <c r="D52" s="10" t="str">
        <f t="shared" si="0"/>
        <v>{"key_code":"g"},{"key_code":"w"},{"key_code":"o"}</v>
      </c>
      <c r="E52" s="447">
        <f t="shared" si="9"/>
        <v>0</v>
      </c>
      <c r="F52" s="448">
        <f t="shared" si="9"/>
        <v>0</v>
      </c>
      <c r="G52" s="449">
        <f t="shared" si="9"/>
        <v>1</v>
      </c>
      <c r="H52" s="43">
        <f t="shared" si="2"/>
        <v>3</v>
      </c>
      <c r="I52" s="44" t="str">
        <f t="shared" si="3"/>
        <v/>
      </c>
      <c r="J52" s="44" t="str">
        <f t="shared" si="4"/>
        <v/>
      </c>
      <c r="K52" s="44" t="str">
        <f t="shared" si="5"/>
        <v>{"key_code":"g"},{"key_code":"w"},{"key_code":"o"}</v>
      </c>
      <c r="L52" s="44" t="str">
        <f t="shared" si="6"/>
        <v/>
      </c>
      <c r="M52" s="45" t="str">
        <f t="shared" si="7"/>
        <v/>
      </c>
    </row>
    <row r="53" spans="1:13">
      <c r="A53" s="20" t="s">
        <v>516</v>
      </c>
      <c r="B53" s="22" t="s">
        <v>737</v>
      </c>
      <c r="C53" s="442">
        <v>1</v>
      </c>
      <c r="D53" s="10" t="str">
        <f t="shared" si="0"/>
        <v>{"key_code":"g"},{"key_code":"w"},{"key_code":"u"}</v>
      </c>
      <c r="E53" s="447">
        <f t="shared" si="9"/>
        <v>0</v>
      </c>
      <c r="F53" s="448">
        <f t="shared" si="9"/>
        <v>0</v>
      </c>
      <c r="G53" s="449">
        <f t="shared" si="9"/>
        <v>0</v>
      </c>
      <c r="H53" s="43">
        <f t="shared" si="2"/>
        <v>3</v>
      </c>
      <c r="I53" s="44" t="str">
        <f t="shared" si="3"/>
        <v/>
      </c>
      <c r="J53" s="44" t="str">
        <f t="shared" si="4"/>
        <v/>
      </c>
      <c r="K53" s="44" t="str">
        <f t="shared" si="5"/>
        <v>{"key_code":"g"},{"key_code":"w"},{"key_code":"u"}</v>
      </c>
      <c r="L53" s="44" t="str">
        <f t="shared" si="6"/>
        <v/>
      </c>
      <c r="M53" s="45" t="str">
        <f t="shared" si="7"/>
        <v/>
      </c>
    </row>
    <row r="54" spans="1:13">
      <c r="A54" s="19" t="s">
        <v>412</v>
      </c>
      <c r="B54" s="22" t="s">
        <v>738</v>
      </c>
      <c r="C54" s="442">
        <v>1</v>
      </c>
      <c r="D54" s="10" t="str">
        <f t="shared" si="0"/>
        <v>{"key_code":"g"},{"key_code":"w"},{"key_code":"w"}</v>
      </c>
      <c r="E54" s="447">
        <f t="shared" si="9"/>
        <v>0</v>
      </c>
      <c r="F54" s="448">
        <f t="shared" si="9"/>
        <v>0</v>
      </c>
      <c r="G54" s="449">
        <f t="shared" si="9"/>
        <v>1</v>
      </c>
      <c r="H54" s="43">
        <f t="shared" si="2"/>
        <v>3</v>
      </c>
      <c r="I54" s="44" t="str">
        <f t="shared" si="3"/>
        <v/>
      </c>
      <c r="J54" s="44" t="str">
        <f t="shared" si="4"/>
        <v/>
      </c>
      <c r="K54" s="44" t="str">
        <f t="shared" si="5"/>
        <v>{"key_code":"g"},{"key_code":"w"},{"key_code":"w"}</v>
      </c>
      <c r="L54" s="44" t="str">
        <f t="shared" si="6"/>
        <v/>
      </c>
      <c r="M54" s="45" t="str">
        <f t="shared" si="7"/>
        <v/>
      </c>
    </row>
    <row r="55" spans="1:13">
      <c r="A55" s="19" t="s">
        <v>368</v>
      </c>
      <c r="B55" s="22" t="s">
        <v>739</v>
      </c>
      <c r="C55" s="442">
        <v>1</v>
      </c>
      <c r="D55" s="10" t="str">
        <f t="shared" si="0"/>
        <v>{"key_code":"g"},{"key_code":"y"},{"key_code":"a"}</v>
      </c>
      <c r="E55" s="447">
        <f t="shared" si="9"/>
        <v>0</v>
      </c>
      <c r="F55" s="448">
        <f t="shared" si="9"/>
        <v>0</v>
      </c>
      <c r="G55" s="449">
        <f t="shared" si="9"/>
        <v>1</v>
      </c>
      <c r="H55" s="43">
        <f t="shared" si="2"/>
        <v>3</v>
      </c>
      <c r="I55" s="44" t="str">
        <f t="shared" si="3"/>
        <v/>
      </c>
      <c r="J55" s="44" t="str">
        <f t="shared" si="4"/>
        <v/>
      </c>
      <c r="K55" s="44" t="str">
        <f t="shared" si="5"/>
        <v>{"key_code":"g"},{"key_code":"y"},{"key_code":"a"}</v>
      </c>
      <c r="L55" s="44" t="str">
        <f t="shared" si="6"/>
        <v/>
      </c>
      <c r="M55" s="45" t="str">
        <f t="shared" si="7"/>
        <v/>
      </c>
    </row>
    <row r="56" spans="1:13">
      <c r="A56" s="19" t="s">
        <v>740</v>
      </c>
      <c r="B56" s="22" t="s">
        <v>741</v>
      </c>
      <c r="C56" s="442">
        <v>1</v>
      </c>
      <c r="D56" s="10" t="str">
        <f t="shared" si="0"/>
        <v>{"key_code":"g"},{"key_code":"y"},{"key_code":"e"}</v>
      </c>
      <c r="E56" s="447">
        <f t="shared" si="9"/>
        <v>0</v>
      </c>
      <c r="F56" s="448">
        <f t="shared" si="9"/>
        <v>0</v>
      </c>
      <c r="G56" s="449">
        <f t="shared" si="9"/>
        <v>0</v>
      </c>
      <c r="H56" s="43">
        <f t="shared" si="2"/>
        <v>3</v>
      </c>
      <c r="I56" s="44" t="str">
        <f t="shared" si="3"/>
        <v/>
      </c>
      <c r="J56" s="44" t="str">
        <f t="shared" si="4"/>
        <v/>
      </c>
      <c r="K56" s="44" t="str">
        <f t="shared" si="5"/>
        <v>{"key_code":"g"},{"key_code":"y"},{"key_code":"e"}</v>
      </c>
      <c r="L56" s="44" t="str">
        <f t="shared" si="6"/>
        <v/>
      </c>
      <c r="M56" s="45" t="str">
        <f t="shared" si="7"/>
        <v/>
      </c>
    </row>
    <row r="57" spans="1:13">
      <c r="A57" s="19" t="s">
        <v>742</v>
      </c>
      <c r="B57" s="22" t="s">
        <v>743</v>
      </c>
      <c r="C57" s="442">
        <v>1</v>
      </c>
      <c r="D57" s="10" t="str">
        <f t="shared" si="0"/>
        <v>{"key_code":"g"},{"key_code":"y"},{"key_code":"i"}</v>
      </c>
      <c r="E57" s="447">
        <f t="shared" si="9"/>
        <v>0</v>
      </c>
      <c r="F57" s="448">
        <f t="shared" si="9"/>
        <v>0</v>
      </c>
      <c r="G57" s="449">
        <f t="shared" si="9"/>
        <v>0</v>
      </c>
      <c r="H57" s="43">
        <f t="shared" si="2"/>
        <v>3</v>
      </c>
      <c r="I57" s="44" t="str">
        <f t="shared" si="3"/>
        <v/>
      </c>
      <c r="J57" s="44" t="str">
        <f t="shared" si="4"/>
        <v/>
      </c>
      <c r="K57" s="44" t="str">
        <f t="shared" si="5"/>
        <v>{"key_code":"g"},{"key_code":"y"},{"key_code":"i"}</v>
      </c>
      <c r="L57" s="44" t="str">
        <f t="shared" si="6"/>
        <v/>
      </c>
      <c r="M57" s="45" t="str">
        <f t="shared" si="7"/>
        <v/>
      </c>
    </row>
    <row r="58" spans="1:13">
      <c r="A58" s="19" t="s">
        <v>370</v>
      </c>
      <c r="B58" s="22" t="s">
        <v>744</v>
      </c>
      <c r="C58" s="442">
        <v>1</v>
      </c>
      <c r="D58" s="10" t="str">
        <f t="shared" si="0"/>
        <v>{"key_code":"g"},{"key_code":"y"},{"key_code":"o"}</v>
      </c>
      <c r="E58" s="447">
        <f t="shared" si="9"/>
        <v>0</v>
      </c>
      <c r="F58" s="448">
        <f t="shared" si="9"/>
        <v>0</v>
      </c>
      <c r="G58" s="449">
        <f t="shared" si="9"/>
        <v>1</v>
      </c>
      <c r="H58" s="43">
        <f t="shared" si="2"/>
        <v>3</v>
      </c>
      <c r="I58" s="44" t="str">
        <f t="shared" si="3"/>
        <v/>
      </c>
      <c r="J58" s="44" t="str">
        <f t="shared" si="4"/>
        <v/>
      </c>
      <c r="K58" s="44" t="str">
        <f t="shared" si="5"/>
        <v>{"key_code":"g"},{"key_code":"y"},{"key_code":"o"}</v>
      </c>
      <c r="L58" s="44" t="str">
        <f t="shared" si="6"/>
        <v/>
      </c>
      <c r="M58" s="45" t="str">
        <f t="shared" si="7"/>
        <v/>
      </c>
    </row>
    <row r="59" spans="1:13">
      <c r="A59" s="19" t="s">
        <v>369</v>
      </c>
      <c r="B59" s="22" t="s">
        <v>745</v>
      </c>
      <c r="C59" s="442">
        <v>1</v>
      </c>
      <c r="D59" s="10" t="str">
        <f t="shared" si="0"/>
        <v>{"key_code":"g"},{"key_code":"y"},{"key_code":"u"}</v>
      </c>
      <c r="E59" s="447">
        <f t="shared" si="9"/>
        <v>0</v>
      </c>
      <c r="F59" s="448">
        <f t="shared" si="9"/>
        <v>0</v>
      </c>
      <c r="G59" s="449">
        <f t="shared" si="9"/>
        <v>1</v>
      </c>
      <c r="H59" s="43">
        <f t="shared" si="2"/>
        <v>3</v>
      </c>
      <c r="I59" s="44" t="str">
        <f t="shared" si="3"/>
        <v/>
      </c>
      <c r="J59" s="44" t="str">
        <f t="shared" si="4"/>
        <v/>
      </c>
      <c r="K59" s="44" t="str">
        <f t="shared" si="5"/>
        <v>{"key_code":"g"},{"key_code":"y"},{"key_code":"u"}</v>
      </c>
      <c r="L59" s="44" t="str">
        <f t="shared" si="6"/>
        <v/>
      </c>
      <c r="M59" s="45" t="str">
        <f t="shared" si="7"/>
        <v/>
      </c>
    </row>
    <row r="60" spans="1:13">
      <c r="A60" s="19" t="s">
        <v>88</v>
      </c>
      <c r="B60" s="22" t="s">
        <v>517</v>
      </c>
      <c r="C60" s="442">
        <v>1</v>
      </c>
      <c r="D60" s="10" t="str">
        <f t="shared" si="0"/>
        <v>{"key_code":"h"},{"key_code":"a"}</v>
      </c>
      <c r="E60" s="447">
        <f t="shared" si="9"/>
        <v>1</v>
      </c>
      <c r="F60" s="448">
        <f t="shared" si="9"/>
        <v>0</v>
      </c>
      <c r="G60" s="449">
        <f t="shared" si="9"/>
        <v>0</v>
      </c>
      <c r="H60" s="43">
        <f t="shared" si="2"/>
        <v>2</v>
      </c>
      <c r="I60" s="44" t="str">
        <f t="shared" si="3"/>
        <v/>
      </c>
      <c r="J60" s="44" t="str">
        <f t="shared" si="4"/>
        <v>{"key_code":"h"},{"key_code":"a"}</v>
      </c>
      <c r="K60" s="44" t="str">
        <f t="shared" si="5"/>
        <v/>
      </c>
      <c r="L60" s="44" t="str">
        <f t="shared" si="6"/>
        <v/>
      </c>
      <c r="M60" s="45" t="str">
        <f t="shared" si="7"/>
        <v/>
      </c>
    </row>
    <row r="61" spans="1:13">
      <c r="A61" s="19" t="s">
        <v>41</v>
      </c>
      <c r="B61" s="22" t="s">
        <v>518</v>
      </c>
      <c r="C61" s="442">
        <v>1</v>
      </c>
      <c r="D61" s="10" t="str">
        <f t="shared" si="0"/>
        <v>{"key_code":"h"},{"key_code":"e"}</v>
      </c>
      <c r="E61" s="447">
        <f t="shared" si="9"/>
        <v>1</v>
      </c>
      <c r="F61" s="448">
        <f t="shared" si="9"/>
        <v>0</v>
      </c>
      <c r="G61" s="449">
        <f t="shared" si="9"/>
        <v>0</v>
      </c>
      <c r="H61" s="43">
        <f t="shared" si="2"/>
        <v>2</v>
      </c>
      <c r="I61" s="44" t="str">
        <f t="shared" si="3"/>
        <v/>
      </c>
      <c r="J61" s="44" t="str">
        <f t="shared" si="4"/>
        <v>{"key_code":"h"},{"key_code":"e"}</v>
      </c>
      <c r="K61" s="44" t="str">
        <f t="shared" si="5"/>
        <v/>
      </c>
      <c r="L61" s="44" t="str">
        <f t="shared" si="6"/>
        <v/>
      </c>
      <c r="M61" s="45" t="str">
        <f t="shared" si="7"/>
        <v/>
      </c>
    </row>
    <row r="62" spans="1:13">
      <c r="A62" s="19" t="s">
        <v>86</v>
      </c>
      <c r="B62" s="22" t="s">
        <v>519</v>
      </c>
      <c r="C62" s="442">
        <v>1</v>
      </c>
      <c r="D62" s="10" t="str">
        <f t="shared" si="0"/>
        <v>{"key_code":"h"},{"key_code":"i"}</v>
      </c>
      <c r="E62" s="447">
        <f t="shared" si="9"/>
        <v>1</v>
      </c>
      <c r="F62" s="448">
        <f t="shared" si="9"/>
        <v>0</v>
      </c>
      <c r="G62" s="449">
        <f t="shared" si="9"/>
        <v>0</v>
      </c>
      <c r="H62" s="43">
        <f t="shared" si="2"/>
        <v>2</v>
      </c>
      <c r="I62" s="44" t="str">
        <f t="shared" si="3"/>
        <v/>
      </c>
      <c r="J62" s="44" t="str">
        <f t="shared" si="4"/>
        <v>{"key_code":"h"},{"key_code":"i"}</v>
      </c>
      <c r="K62" s="44" t="str">
        <f t="shared" si="5"/>
        <v/>
      </c>
      <c r="L62" s="44" t="str">
        <f t="shared" si="6"/>
        <v/>
      </c>
      <c r="M62" s="45" t="str">
        <f t="shared" si="7"/>
        <v/>
      </c>
    </row>
    <row r="63" spans="1:13">
      <c r="A63" s="19" t="s">
        <v>84</v>
      </c>
      <c r="B63" s="22" t="s">
        <v>520</v>
      </c>
      <c r="C63" s="442">
        <v>1</v>
      </c>
      <c r="D63" s="10" t="str">
        <f t="shared" si="0"/>
        <v>{"key_code":"h"},{"key_code":"o"}</v>
      </c>
      <c r="E63" s="447">
        <f t="shared" si="9"/>
        <v>1</v>
      </c>
      <c r="F63" s="448">
        <f t="shared" si="9"/>
        <v>0</v>
      </c>
      <c r="G63" s="449">
        <f t="shared" si="9"/>
        <v>0</v>
      </c>
      <c r="H63" s="43">
        <f t="shared" si="2"/>
        <v>2</v>
      </c>
      <c r="I63" s="44" t="str">
        <f t="shared" si="3"/>
        <v/>
      </c>
      <c r="J63" s="44" t="str">
        <f t="shared" si="4"/>
        <v>{"key_code":"h"},{"key_code":"o"}</v>
      </c>
      <c r="K63" s="44" t="str">
        <f t="shared" si="5"/>
        <v/>
      </c>
      <c r="L63" s="44" t="str">
        <f t="shared" si="6"/>
        <v/>
      </c>
      <c r="M63" s="45" t="str">
        <f t="shared" si="7"/>
        <v/>
      </c>
    </row>
    <row r="64" spans="1:13">
      <c r="A64" s="19" t="s">
        <v>82</v>
      </c>
      <c r="B64" s="22" t="s">
        <v>746</v>
      </c>
      <c r="C64" s="442">
        <v>1</v>
      </c>
      <c r="D64" s="10" t="str">
        <f t="shared" si="0"/>
        <v>{"key_code":"h"},{"key_code":"u"}</v>
      </c>
      <c r="E64" s="447">
        <f t="shared" ref="E64:G83" si="10">COUNTIFS(出力かな,$A64,入力キー数,E$3)</f>
        <v>1</v>
      </c>
      <c r="F64" s="448">
        <f t="shared" si="10"/>
        <v>0</v>
      </c>
      <c r="G64" s="449">
        <f t="shared" si="10"/>
        <v>0</v>
      </c>
      <c r="H64" s="43">
        <f t="shared" si="2"/>
        <v>2</v>
      </c>
      <c r="I64" s="44" t="str">
        <f t="shared" si="3"/>
        <v/>
      </c>
      <c r="J64" s="44" t="str">
        <f t="shared" si="4"/>
        <v>{"key_code":"h"},{"key_code":"u"}</v>
      </c>
      <c r="K64" s="44" t="str">
        <f t="shared" si="5"/>
        <v/>
      </c>
      <c r="L64" s="44" t="str">
        <f t="shared" si="6"/>
        <v/>
      </c>
      <c r="M64" s="45" t="str">
        <f t="shared" si="7"/>
        <v/>
      </c>
    </row>
    <row r="65" spans="1:13">
      <c r="A65" s="19" t="s">
        <v>470</v>
      </c>
      <c r="B65" s="22" t="s">
        <v>747</v>
      </c>
      <c r="C65" s="442">
        <v>1</v>
      </c>
      <c r="D65" s="10" t="str">
        <f t="shared" si="0"/>
        <v>{"key_code":"h"},{"key_code":"y"},{"key_code":"a"}</v>
      </c>
      <c r="E65" s="447">
        <f t="shared" si="10"/>
        <v>0</v>
      </c>
      <c r="F65" s="448">
        <f t="shared" si="10"/>
        <v>1</v>
      </c>
      <c r="G65" s="449">
        <f t="shared" si="10"/>
        <v>0</v>
      </c>
      <c r="H65" s="43">
        <f t="shared" si="2"/>
        <v>3</v>
      </c>
      <c r="I65" s="44" t="str">
        <f t="shared" si="3"/>
        <v/>
      </c>
      <c r="J65" s="44" t="str">
        <f t="shared" si="4"/>
        <v/>
      </c>
      <c r="K65" s="44" t="str">
        <f t="shared" si="5"/>
        <v>{"key_code":"h"},{"key_code":"y"},{"key_code":"a"}</v>
      </c>
      <c r="L65" s="44" t="str">
        <f t="shared" si="6"/>
        <v/>
      </c>
      <c r="M65" s="45" t="str">
        <f t="shared" si="7"/>
        <v/>
      </c>
    </row>
    <row r="66" spans="1:13">
      <c r="A66" s="19" t="s">
        <v>748</v>
      </c>
      <c r="B66" s="22" t="s">
        <v>749</v>
      </c>
      <c r="C66" s="442">
        <v>1</v>
      </c>
      <c r="D66" s="10" t="str">
        <f t="shared" si="0"/>
        <v>{"key_code":"h"},{"key_code":"y"},{"key_code":"e"}</v>
      </c>
      <c r="E66" s="447">
        <f t="shared" si="10"/>
        <v>0</v>
      </c>
      <c r="F66" s="448">
        <f t="shared" si="10"/>
        <v>0</v>
      </c>
      <c r="G66" s="449">
        <f t="shared" si="10"/>
        <v>0</v>
      </c>
      <c r="H66" s="43">
        <f t="shared" si="2"/>
        <v>3</v>
      </c>
      <c r="I66" s="44" t="str">
        <f t="shared" si="3"/>
        <v/>
      </c>
      <c r="J66" s="44" t="str">
        <f t="shared" si="4"/>
        <v/>
      </c>
      <c r="K66" s="44" t="str">
        <f t="shared" si="5"/>
        <v>{"key_code":"h"},{"key_code":"y"},{"key_code":"e"}</v>
      </c>
      <c r="L66" s="44" t="str">
        <f t="shared" si="6"/>
        <v/>
      </c>
      <c r="M66" s="45" t="str">
        <f t="shared" si="7"/>
        <v/>
      </c>
    </row>
    <row r="67" spans="1:13">
      <c r="A67" s="19" t="s">
        <v>750</v>
      </c>
      <c r="B67" s="22" t="s">
        <v>751</v>
      </c>
      <c r="C67" s="442">
        <v>1</v>
      </c>
      <c r="D67" s="10" t="str">
        <f t="shared" si="0"/>
        <v>{"key_code":"h"},{"key_code":"y"},{"key_code":"i"}</v>
      </c>
      <c r="E67" s="447">
        <f t="shared" si="10"/>
        <v>0</v>
      </c>
      <c r="F67" s="448">
        <f t="shared" si="10"/>
        <v>0</v>
      </c>
      <c r="G67" s="449">
        <f t="shared" si="10"/>
        <v>0</v>
      </c>
      <c r="H67" s="43">
        <f t="shared" si="2"/>
        <v>3</v>
      </c>
      <c r="I67" s="44" t="str">
        <f t="shared" si="3"/>
        <v/>
      </c>
      <c r="J67" s="44" t="str">
        <f t="shared" si="4"/>
        <v/>
      </c>
      <c r="K67" s="44" t="str">
        <f t="shared" si="5"/>
        <v>{"key_code":"h"},{"key_code":"y"},{"key_code":"i"}</v>
      </c>
      <c r="L67" s="44" t="str">
        <f t="shared" si="6"/>
        <v/>
      </c>
      <c r="M67" s="45" t="str">
        <f t="shared" si="7"/>
        <v/>
      </c>
    </row>
    <row r="68" spans="1:13">
      <c r="A68" s="19" t="s">
        <v>472</v>
      </c>
      <c r="B68" s="22" t="s">
        <v>752</v>
      </c>
      <c r="C68" s="442">
        <v>1</v>
      </c>
      <c r="D68" s="10" t="str">
        <f t="shared" ref="D68:D131" si="11">_xlfn.CONCAT(I68:M68)</f>
        <v>{"key_code":"h"},{"key_code":"y"},{"key_code":"o"}</v>
      </c>
      <c r="E68" s="447">
        <f t="shared" si="10"/>
        <v>0</v>
      </c>
      <c r="F68" s="448">
        <f t="shared" si="10"/>
        <v>1</v>
      </c>
      <c r="G68" s="449">
        <f t="shared" si="10"/>
        <v>0</v>
      </c>
      <c r="H68" s="43">
        <f t="shared" ref="H68:H131" si="12">LEN(B68)</f>
        <v>3</v>
      </c>
      <c r="I68" s="44" t="str">
        <f t="shared" ref="I68:I131" si="13">IF($H68=I$3,_xlfn.CONCAT($I$1,_xlfn.XLOOKUP($B68,入力キー,入力コード),$K$1),"")</f>
        <v/>
      </c>
      <c r="J68" s="44" t="str">
        <f t="shared" ref="J68:J131" si="14">IF($H68=J$3,_xlfn.CONCAT($I$1,_xlfn.XLOOKUP(LEFT($B68),入力キー,入力コード),$J$1,_xlfn.XLOOKUP(RIGHT($B68),入力キー,入力コード),$K$1),"")</f>
        <v/>
      </c>
      <c r="K68" s="44" t="str">
        <f t="shared" ref="K68:K131" si="15">IF($H68=K$3,_xlfn.CONCAT($I$1,_xlfn.XLOOKUP(LEFT($B68),入力キー,入力コード),$J$1,_xlfn.XLOOKUP(MID($B68,2,1),入力キー,入力コード),$J$1,_xlfn.XLOOKUP(RIGHT($B68),入力キー,入力コード),$K$1),"")</f>
        <v>{"key_code":"h"},{"key_code":"y"},{"key_code":"o"}</v>
      </c>
      <c r="L68" s="44" t="str">
        <f t="shared" ref="L68:L131" si="16">IF($H68=L$3,_xlfn.CONCAT($I$1,_xlfn.XLOOKUP(LEFT($B68),入力キー,入力コード),$J$1,_xlfn.XLOOKUP(MID($B68,2,1),入力キー,入力コード),$J$1,_xlfn.XLOOKUP(MID($B68,3,1),入力キー,入力コード),$J$1,_xlfn.XLOOKUP(RIGHT($B68),入力キー,入力コード),$K$1),"")</f>
        <v/>
      </c>
      <c r="M68" s="45" t="str">
        <f t="shared" ref="M68:M131" si="17">IF($H68=M$3,_xlfn.CONCAT($I$1,_xlfn.XLOOKUP(LEFT($B68),入力キー,入力コード),$J$1,_xlfn.XLOOKUP(MID($B68,2,1),入力キー,入力コード),$J$1,_xlfn.XLOOKUP(MID($B68,3,1),入力キー,入力コード),$J$1,_xlfn.XLOOKUP(MID($B68,4,1),入力キー,入力コード),$J$1,_xlfn.XLOOKUP(RIGHT($B68),入力キー,入力コード),$K$1),"")</f>
        <v/>
      </c>
    </row>
    <row r="69" spans="1:13">
      <c r="A69" s="19" t="s">
        <v>471</v>
      </c>
      <c r="B69" s="22" t="s">
        <v>753</v>
      </c>
      <c r="C69" s="442">
        <v>1</v>
      </c>
      <c r="D69" s="10" t="str">
        <f t="shared" si="11"/>
        <v>{"key_code":"h"},{"key_code":"y"},{"key_code":"u"}</v>
      </c>
      <c r="E69" s="447">
        <f t="shared" si="10"/>
        <v>0</v>
      </c>
      <c r="F69" s="448">
        <f t="shared" si="10"/>
        <v>1</v>
      </c>
      <c r="G69" s="449">
        <f t="shared" si="10"/>
        <v>0</v>
      </c>
      <c r="H69" s="43">
        <f t="shared" si="12"/>
        <v>3</v>
      </c>
      <c r="I69" s="44" t="str">
        <f t="shared" si="13"/>
        <v/>
      </c>
      <c r="J69" s="44" t="str">
        <f t="shared" si="14"/>
        <v/>
      </c>
      <c r="K69" s="44" t="str">
        <f t="shared" si="15"/>
        <v>{"key_code":"h"},{"key_code":"y"},{"key_code":"u"}</v>
      </c>
      <c r="L69" s="44" t="str">
        <f t="shared" si="16"/>
        <v/>
      </c>
      <c r="M69" s="45" t="str">
        <f t="shared" si="17"/>
        <v/>
      </c>
    </row>
    <row r="70" spans="1:13">
      <c r="A70" s="19" t="s">
        <v>69</v>
      </c>
      <c r="B70" s="22" t="s">
        <v>134</v>
      </c>
      <c r="C70" s="442">
        <v>1</v>
      </c>
      <c r="D70" s="10" t="str">
        <f t="shared" si="11"/>
        <v>{"key_code":"i"}</v>
      </c>
      <c r="E70" s="447">
        <f t="shared" si="10"/>
        <v>1</v>
      </c>
      <c r="F70" s="448">
        <f t="shared" si="10"/>
        <v>0</v>
      </c>
      <c r="G70" s="449">
        <f t="shared" si="10"/>
        <v>0</v>
      </c>
      <c r="H70" s="43">
        <f t="shared" si="12"/>
        <v>1</v>
      </c>
      <c r="I70" s="44" t="str">
        <f t="shared" si="13"/>
        <v>{"key_code":"i"}</v>
      </c>
      <c r="J70" s="44" t="str">
        <f t="shared" si="14"/>
        <v/>
      </c>
      <c r="K70" s="44" t="str">
        <f t="shared" si="15"/>
        <v/>
      </c>
      <c r="L70" s="44" t="str">
        <f t="shared" si="16"/>
        <v/>
      </c>
      <c r="M70" s="45" t="str">
        <f t="shared" si="17"/>
        <v/>
      </c>
    </row>
    <row r="71" spans="1:13">
      <c r="A71" s="19" t="s">
        <v>365</v>
      </c>
      <c r="B71" s="22" t="s">
        <v>754</v>
      </c>
      <c r="C71" s="442">
        <v>1</v>
      </c>
      <c r="D71" s="10" t="str">
        <f t="shared" si="11"/>
        <v>{"key_code":"j"},{"key_code":"a"}</v>
      </c>
      <c r="E71" s="447">
        <f t="shared" si="10"/>
        <v>0</v>
      </c>
      <c r="F71" s="448">
        <f t="shared" si="10"/>
        <v>0</v>
      </c>
      <c r="G71" s="449">
        <f t="shared" si="10"/>
        <v>1</v>
      </c>
      <c r="H71" s="43">
        <f t="shared" si="12"/>
        <v>2</v>
      </c>
      <c r="I71" s="44" t="str">
        <f t="shared" si="13"/>
        <v/>
      </c>
      <c r="J71" s="44" t="str">
        <f t="shared" si="14"/>
        <v>{"key_code":"j"},{"key_code":"a"}</v>
      </c>
      <c r="K71" s="44" t="str">
        <f t="shared" si="15"/>
        <v/>
      </c>
      <c r="L71" s="44" t="str">
        <f t="shared" si="16"/>
        <v/>
      </c>
      <c r="M71" s="45" t="str">
        <f t="shared" si="17"/>
        <v/>
      </c>
    </row>
    <row r="72" spans="1:13">
      <c r="A72" s="19" t="s">
        <v>388</v>
      </c>
      <c r="B72" s="22" t="s">
        <v>755</v>
      </c>
      <c r="C72" s="442">
        <v>1</v>
      </c>
      <c r="D72" s="10" t="str">
        <f t="shared" si="11"/>
        <v>{"key_code":"j"},{"key_code":"e"}</v>
      </c>
      <c r="E72" s="447">
        <f t="shared" si="10"/>
        <v>0</v>
      </c>
      <c r="F72" s="448">
        <f t="shared" si="10"/>
        <v>0</v>
      </c>
      <c r="G72" s="449">
        <f t="shared" si="10"/>
        <v>1</v>
      </c>
      <c r="H72" s="43">
        <f t="shared" si="12"/>
        <v>2</v>
      </c>
      <c r="I72" s="44" t="str">
        <f t="shared" si="13"/>
        <v/>
      </c>
      <c r="J72" s="44" t="str">
        <f t="shared" si="14"/>
        <v>{"key_code":"j"},{"key_code":"e"}</v>
      </c>
      <c r="K72" s="44" t="str">
        <f t="shared" si="15"/>
        <v/>
      </c>
      <c r="L72" s="44" t="str">
        <f t="shared" si="16"/>
        <v/>
      </c>
      <c r="M72" s="45" t="str">
        <f t="shared" si="17"/>
        <v/>
      </c>
    </row>
    <row r="73" spans="1:13">
      <c r="A73" s="19" t="s">
        <v>367</v>
      </c>
      <c r="B73" s="22" t="s">
        <v>756</v>
      </c>
      <c r="C73" s="442">
        <v>1</v>
      </c>
      <c r="D73" s="10" t="str">
        <f t="shared" si="11"/>
        <v>{"key_code":"j"},{"key_code":"o"}</v>
      </c>
      <c r="E73" s="447">
        <f t="shared" si="10"/>
        <v>0</v>
      </c>
      <c r="F73" s="448">
        <f t="shared" si="10"/>
        <v>0</v>
      </c>
      <c r="G73" s="449">
        <f t="shared" si="10"/>
        <v>1</v>
      </c>
      <c r="H73" s="43">
        <f t="shared" si="12"/>
        <v>2</v>
      </c>
      <c r="I73" s="44" t="str">
        <f t="shared" si="13"/>
        <v/>
      </c>
      <c r="J73" s="44" t="str">
        <f t="shared" si="14"/>
        <v>{"key_code":"j"},{"key_code":"o"}</v>
      </c>
      <c r="K73" s="44" t="str">
        <f t="shared" si="15"/>
        <v/>
      </c>
      <c r="L73" s="44" t="str">
        <f t="shared" si="16"/>
        <v/>
      </c>
      <c r="M73" s="45" t="str">
        <f t="shared" si="17"/>
        <v/>
      </c>
    </row>
    <row r="74" spans="1:13">
      <c r="A74" s="19" t="s">
        <v>366</v>
      </c>
      <c r="B74" s="22" t="s">
        <v>757</v>
      </c>
      <c r="C74" s="442">
        <v>1</v>
      </c>
      <c r="D74" s="10" t="str">
        <f t="shared" si="11"/>
        <v>{"key_code":"j"},{"key_code":"u"}</v>
      </c>
      <c r="E74" s="447">
        <f t="shared" si="10"/>
        <v>0</v>
      </c>
      <c r="F74" s="448">
        <f t="shared" si="10"/>
        <v>0</v>
      </c>
      <c r="G74" s="449">
        <f t="shared" si="10"/>
        <v>1</v>
      </c>
      <c r="H74" s="43">
        <f t="shared" si="12"/>
        <v>2</v>
      </c>
      <c r="I74" s="44" t="str">
        <f t="shared" si="13"/>
        <v/>
      </c>
      <c r="J74" s="44" t="str">
        <f t="shared" si="14"/>
        <v>{"key_code":"j"},{"key_code":"u"}</v>
      </c>
      <c r="K74" s="44" t="str">
        <f t="shared" si="15"/>
        <v/>
      </c>
      <c r="L74" s="44" t="str">
        <f t="shared" si="16"/>
        <v/>
      </c>
      <c r="M74" s="45" t="str">
        <f t="shared" si="17"/>
        <v/>
      </c>
    </row>
    <row r="75" spans="1:13">
      <c r="A75" s="19" t="s">
        <v>62</v>
      </c>
      <c r="B75" s="22" t="s">
        <v>522</v>
      </c>
      <c r="C75" s="442">
        <v>1</v>
      </c>
      <c r="D75" s="10" t="str">
        <f t="shared" si="11"/>
        <v>{"key_code":"k"},{"key_code":"a"}</v>
      </c>
      <c r="E75" s="447">
        <f t="shared" si="10"/>
        <v>1</v>
      </c>
      <c r="F75" s="448">
        <f t="shared" si="10"/>
        <v>0</v>
      </c>
      <c r="G75" s="449">
        <f t="shared" si="10"/>
        <v>0</v>
      </c>
      <c r="H75" s="43">
        <f t="shared" si="12"/>
        <v>2</v>
      </c>
      <c r="I75" s="44" t="str">
        <f t="shared" si="13"/>
        <v/>
      </c>
      <c r="J75" s="44" t="str">
        <f t="shared" si="14"/>
        <v>{"key_code":"k"},{"key_code":"a"}</v>
      </c>
      <c r="K75" s="44" t="str">
        <f t="shared" si="15"/>
        <v/>
      </c>
      <c r="L75" s="44" t="str">
        <f t="shared" si="16"/>
        <v/>
      </c>
      <c r="M75" s="45" t="str">
        <f t="shared" si="17"/>
        <v/>
      </c>
    </row>
    <row r="76" spans="1:13">
      <c r="A76" s="19" t="s">
        <v>58</v>
      </c>
      <c r="B76" s="22" t="s">
        <v>523</v>
      </c>
      <c r="C76" s="442">
        <v>1</v>
      </c>
      <c r="D76" s="10" t="str">
        <f t="shared" si="11"/>
        <v>{"key_code":"k"},{"key_code":"e"}</v>
      </c>
      <c r="E76" s="447">
        <f t="shared" si="10"/>
        <v>1</v>
      </c>
      <c r="F76" s="448">
        <f t="shared" si="10"/>
        <v>0</v>
      </c>
      <c r="G76" s="449">
        <f t="shared" si="10"/>
        <v>0</v>
      </c>
      <c r="H76" s="43">
        <f t="shared" si="12"/>
        <v>2</v>
      </c>
      <c r="I76" s="44" t="str">
        <f t="shared" si="13"/>
        <v/>
      </c>
      <c r="J76" s="44" t="str">
        <f t="shared" si="14"/>
        <v>{"key_code":"k"},{"key_code":"e"}</v>
      </c>
      <c r="K76" s="44" t="str">
        <f t="shared" si="15"/>
        <v/>
      </c>
      <c r="L76" s="44" t="str">
        <f t="shared" si="16"/>
        <v/>
      </c>
      <c r="M76" s="45" t="str">
        <f t="shared" si="17"/>
        <v/>
      </c>
    </row>
    <row r="77" spans="1:13">
      <c r="A77" s="19" t="s">
        <v>25</v>
      </c>
      <c r="B77" s="22" t="s">
        <v>524</v>
      </c>
      <c r="C77" s="442">
        <v>1</v>
      </c>
      <c r="D77" s="10" t="str">
        <f t="shared" si="11"/>
        <v>{"key_code":"k"},{"key_code":"i"}</v>
      </c>
      <c r="E77" s="447">
        <f t="shared" si="10"/>
        <v>1</v>
      </c>
      <c r="F77" s="448">
        <f t="shared" si="10"/>
        <v>0</v>
      </c>
      <c r="G77" s="449">
        <f t="shared" si="10"/>
        <v>0</v>
      </c>
      <c r="H77" s="43">
        <f t="shared" si="12"/>
        <v>2</v>
      </c>
      <c r="I77" s="44" t="str">
        <f t="shared" si="13"/>
        <v/>
      </c>
      <c r="J77" s="44" t="str">
        <f t="shared" si="14"/>
        <v>{"key_code":"k"},{"key_code":"i"}</v>
      </c>
      <c r="K77" s="44" t="str">
        <f t="shared" si="15"/>
        <v/>
      </c>
      <c r="L77" s="44" t="str">
        <f t="shared" si="16"/>
        <v/>
      </c>
      <c r="M77" s="45" t="str">
        <f t="shared" si="17"/>
        <v/>
      </c>
    </row>
    <row r="78" spans="1:13">
      <c r="A78" s="19" t="s">
        <v>90</v>
      </c>
      <c r="B78" s="22" t="s">
        <v>525</v>
      </c>
      <c r="C78" s="442">
        <v>1</v>
      </c>
      <c r="D78" s="10" t="str">
        <f t="shared" si="11"/>
        <v>{"key_code":"k"},{"key_code":"o"}</v>
      </c>
      <c r="E78" s="447">
        <f t="shared" si="10"/>
        <v>1</v>
      </c>
      <c r="F78" s="448">
        <f t="shared" si="10"/>
        <v>0</v>
      </c>
      <c r="G78" s="449">
        <f t="shared" si="10"/>
        <v>0</v>
      </c>
      <c r="H78" s="43">
        <f t="shared" si="12"/>
        <v>2</v>
      </c>
      <c r="I78" s="44" t="str">
        <f t="shared" si="13"/>
        <v/>
      </c>
      <c r="J78" s="44" t="str">
        <f t="shared" si="14"/>
        <v>{"key_code":"k"},{"key_code":"o"}</v>
      </c>
      <c r="K78" s="44" t="str">
        <f t="shared" si="15"/>
        <v/>
      </c>
      <c r="L78" s="44" t="str">
        <f t="shared" si="16"/>
        <v/>
      </c>
      <c r="M78" s="45" t="str">
        <f t="shared" si="17"/>
        <v/>
      </c>
    </row>
    <row r="79" spans="1:13">
      <c r="A79" s="19" t="s">
        <v>65</v>
      </c>
      <c r="B79" s="22" t="s">
        <v>526</v>
      </c>
      <c r="C79" s="442">
        <v>1</v>
      </c>
      <c r="D79" s="10" t="str">
        <f t="shared" si="11"/>
        <v>{"key_code":"k"},{"key_code":"u"}</v>
      </c>
      <c r="E79" s="447">
        <f t="shared" si="10"/>
        <v>1</v>
      </c>
      <c r="F79" s="448">
        <f t="shared" si="10"/>
        <v>0</v>
      </c>
      <c r="G79" s="449">
        <f t="shared" si="10"/>
        <v>0</v>
      </c>
      <c r="H79" s="43">
        <f t="shared" si="12"/>
        <v>2</v>
      </c>
      <c r="I79" s="44" t="str">
        <f t="shared" si="13"/>
        <v/>
      </c>
      <c r="J79" s="44" t="str">
        <f t="shared" si="14"/>
        <v>{"key_code":"k"},{"key_code":"u"}</v>
      </c>
      <c r="K79" s="44" t="str">
        <f t="shared" si="15"/>
        <v/>
      </c>
      <c r="L79" s="44" t="str">
        <f t="shared" si="16"/>
        <v/>
      </c>
      <c r="M79" s="45" t="str">
        <f t="shared" si="17"/>
        <v/>
      </c>
    </row>
    <row r="80" spans="1:13">
      <c r="A80" s="19" t="s">
        <v>461</v>
      </c>
      <c r="B80" s="22" t="s">
        <v>758</v>
      </c>
      <c r="C80" s="442">
        <v>1</v>
      </c>
      <c r="D80" s="10" t="str">
        <f t="shared" si="11"/>
        <v>{"key_code":"k"},{"key_code":"y"},{"key_code":"a"}</v>
      </c>
      <c r="E80" s="447">
        <f t="shared" si="10"/>
        <v>0</v>
      </c>
      <c r="F80" s="448">
        <f t="shared" si="10"/>
        <v>1</v>
      </c>
      <c r="G80" s="449">
        <f t="shared" si="10"/>
        <v>0</v>
      </c>
      <c r="H80" s="43">
        <f t="shared" si="12"/>
        <v>3</v>
      </c>
      <c r="I80" s="44" t="str">
        <f t="shared" si="13"/>
        <v/>
      </c>
      <c r="J80" s="44" t="str">
        <f t="shared" si="14"/>
        <v/>
      </c>
      <c r="K80" s="44" t="str">
        <f t="shared" si="15"/>
        <v>{"key_code":"k"},{"key_code":"y"},{"key_code":"a"}</v>
      </c>
      <c r="L80" s="44" t="str">
        <f t="shared" si="16"/>
        <v/>
      </c>
      <c r="M80" s="45" t="str">
        <f t="shared" si="17"/>
        <v/>
      </c>
    </row>
    <row r="81" spans="1:13">
      <c r="A81" s="19" t="s">
        <v>759</v>
      </c>
      <c r="B81" s="22" t="s">
        <v>760</v>
      </c>
      <c r="C81" s="442">
        <v>1</v>
      </c>
      <c r="D81" s="10" t="str">
        <f t="shared" si="11"/>
        <v>{"key_code":"k"},{"key_code":"y"},{"key_code":"e"}</v>
      </c>
      <c r="E81" s="447">
        <f t="shared" si="10"/>
        <v>0</v>
      </c>
      <c r="F81" s="448">
        <f t="shared" si="10"/>
        <v>0</v>
      </c>
      <c r="G81" s="449">
        <f t="shared" si="10"/>
        <v>0</v>
      </c>
      <c r="H81" s="43">
        <f t="shared" si="12"/>
        <v>3</v>
      </c>
      <c r="I81" s="44" t="str">
        <f t="shared" si="13"/>
        <v/>
      </c>
      <c r="J81" s="44" t="str">
        <f t="shared" si="14"/>
        <v/>
      </c>
      <c r="K81" s="44" t="str">
        <f t="shared" si="15"/>
        <v>{"key_code":"k"},{"key_code":"y"},{"key_code":"e"}</v>
      </c>
      <c r="L81" s="44" t="str">
        <f t="shared" si="16"/>
        <v/>
      </c>
      <c r="M81" s="45" t="str">
        <f t="shared" si="17"/>
        <v/>
      </c>
    </row>
    <row r="82" spans="1:13">
      <c r="A82" s="19" t="s">
        <v>761</v>
      </c>
      <c r="B82" s="22" t="s">
        <v>762</v>
      </c>
      <c r="C82" s="442">
        <v>1</v>
      </c>
      <c r="D82" s="10" t="str">
        <f t="shared" si="11"/>
        <v>{"key_code":"k"},{"key_code":"y"},{"key_code":"i"}</v>
      </c>
      <c r="E82" s="447">
        <f t="shared" si="10"/>
        <v>0</v>
      </c>
      <c r="F82" s="448">
        <f t="shared" si="10"/>
        <v>0</v>
      </c>
      <c r="G82" s="449">
        <f t="shared" si="10"/>
        <v>0</v>
      </c>
      <c r="H82" s="43">
        <f t="shared" si="12"/>
        <v>3</v>
      </c>
      <c r="I82" s="44" t="str">
        <f t="shared" si="13"/>
        <v/>
      </c>
      <c r="J82" s="44" t="str">
        <f t="shared" si="14"/>
        <v/>
      </c>
      <c r="K82" s="44" t="str">
        <f t="shared" si="15"/>
        <v>{"key_code":"k"},{"key_code":"y"},{"key_code":"i"}</v>
      </c>
      <c r="L82" s="44" t="str">
        <f t="shared" si="16"/>
        <v/>
      </c>
      <c r="M82" s="45" t="str">
        <f t="shared" si="17"/>
        <v/>
      </c>
    </row>
    <row r="83" spans="1:13">
      <c r="A83" s="19" t="s">
        <v>463</v>
      </c>
      <c r="B83" s="22" t="s">
        <v>763</v>
      </c>
      <c r="C83" s="442">
        <v>1</v>
      </c>
      <c r="D83" s="10" t="str">
        <f t="shared" si="11"/>
        <v>{"key_code":"k"},{"key_code":"y"},{"key_code":"o"}</v>
      </c>
      <c r="E83" s="447">
        <f t="shared" si="10"/>
        <v>0</v>
      </c>
      <c r="F83" s="448">
        <f t="shared" si="10"/>
        <v>1</v>
      </c>
      <c r="G83" s="449">
        <f t="shared" si="10"/>
        <v>0</v>
      </c>
      <c r="H83" s="43">
        <f t="shared" si="12"/>
        <v>3</v>
      </c>
      <c r="I83" s="44" t="str">
        <f t="shared" si="13"/>
        <v/>
      </c>
      <c r="J83" s="44" t="str">
        <f t="shared" si="14"/>
        <v/>
      </c>
      <c r="K83" s="44" t="str">
        <f t="shared" si="15"/>
        <v>{"key_code":"k"},{"key_code":"y"},{"key_code":"o"}</v>
      </c>
      <c r="L83" s="44" t="str">
        <f t="shared" si="16"/>
        <v/>
      </c>
      <c r="M83" s="45" t="str">
        <f t="shared" si="17"/>
        <v/>
      </c>
    </row>
    <row r="84" spans="1:13">
      <c r="A84" s="19" t="s">
        <v>462</v>
      </c>
      <c r="B84" s="22" t="s">
        <v>764</v>
      </c>
      <c r="C84" s="442">
        <v>1</v>
      </c>
      <c r="D84" s="10" t="str">
        <f t="shared" si="11"/>
        <v>{"key_code":"k"},{"key_code":"y"},{"key_code":"u"}</v>
      </c>
      <c r="E84" s="447">
        <f t="shared" ref="E84:G103" si="18">COUNTIFS(出力かな,$A84,入力キー数,E$3)</f>
        <v>0</v>
      </c>
      <c r="F84" s="448">
        <f t="shared" si="18"/>
        <v>1</v>
      </c>
      <c r="G84" s="449">
        <f t="shared" si="18"/>
        <v>0</v>
      </c>
      <c r="H84" s="43">
        <f t="shared" si="12"/>
        <v>3</v>
      </c>
      <c r="I84" s="44" t="str">
        <f t="shared" si="13"/>
        <v/>
      </c>
      <c r="J84" s="44" t="str">
        <f t="shared" si="14"/>
        <v/>
      </c>
      <c r="K84" s="44" t="str">
        <f t="shared" si="15"/>
        <v>{"key_code":"k"},{"key_code":"y"},{"key_code":"u"}</v>
      </c>
      <c r="L84" s="44" t="str">
        <f t="shared" si="16"/>
        <v/>
      </c>
      <c r="M84" s="45" t="str">
        <f t="shared" si="17"/>
        <v/>
      </c>
    </row>
    <row r="85" spans="1:13">
      <c r="A85" s="19" t="s">
        <v>48</v>
      </c>
      <c r="B85" s="22" t="s">
        <v>527</v>
      </c>
      <c r="C85" s="442">
        <v>1</v>
      </c>
      <c r="D85" s="10" t="str">
        <f t="shared" si="11"/>
        <v>{"key_code":"m"},{"key_code":"a"}</v>
      </c>
      <c r="E85" s="447">
        <f t="shared" si="18"/>
        <v>1</v>
      </c>
      <c r="F85" s="448">
        <f t="shared" si="18"/>
        <v>0</v>
      </c>
      <c r="G85" s="449">
        <f t="shared" si="18"/>
        <v>0</v>
      </c>
      <c r="H85" s="43">
        <f t="shared" si="12"/>
        <v>2</v>
      </c>
      <c r="I85" s="44" t="str">
        <f t="shared" si="13"/>
        <v/>
      </c>
      <c r="J85" s="44" t="str">
        <f t="shared" si="14"/>
        <v>{"key_code":"m"},{"key_code":"a"}</v>
      </c>
      <c r="K85" s="44" t="str">
        <f t="shared" si="15"/>
        <v/>
      </c>
      <c r="L85" s="44" t="str">
        <f t="shared" si="16"/>
        <v/>
      </c>
      <c r="M85" s="45" t="str">
        <f t="shared" si="17"/>
        <v/>
      </c>
    </row>
    <row r="86" spans="1:13">
      <c r="A86" s="19" t="s">
        <v>17</v>
      </c>
      <c r="B86" s="22" t="s">
        <v>528</v>
      </c>
      <c r="C86" s="442">
        <v>1</v>
      </c>
      <c r="D86" s="10" t="str">
        <f t="shared" si="11"/>
        <v>{"key_code":"m"},{"key_code":"e"}</v>
      </c>
      <c r="E86" s="447">
        <f t="shared" si="18"/>
        <v>1</v>
      </c>
      <c r="F86" s="448">
        <f t="shared" si="18"/>
        <v>0</v>
      </c>
      <c r="G86" s="449">
        <f t="shared" si="18"/>
        <v>0</v>
      </c>
      <c r="H86" s="43">
        <f t="shared" si="12"/>
        <v>2</v>
      </c>
      <c r="I86" s="44" t="str">
        <f t="shared" si="13"/>
        <v/>
      </c>
      <c r="J86" s="44" t="str">
        <f t="shared" si="14"/>
        <v>{"key_code":"m"},{"key_code":"e"}</v>
      </c>
      <c r="K86" s="44" t="str">
        <f t="shared" si="15"/>
        <v/>
      </c>
      <c r="L86" s="44" t="str">
        <f t="shared" si="16"/>
        <v/>
      </c>
      <c r="M86" s="45" t="str">
        <f t="shared" si="17"/>
        <v/>
      </c>
    </row>
    <row r="87" spans="1:13">
      <c r="A87" s="19" t="s">
        <v>78</v>
      </c>
      <c r="B87" s="22" t="s">
        <v>530</v>
      </c>
      <c r="C87" s="442">
        <v>1</v>
      </c>
      <c r="D87" s="10" t="str">
        <f t="shared" si="11"/>
        <v>{"key_code":"m"},{"key_code":"i"}</v>
      </c>
      <c r="E87" s="447">
        <f t="shared" si="18"/>
        <v>1</v>
      </c>
      <c r="F87" s="448">
        <f t="shared" si="18"/>
        <v>0</v>
      </c>
      <c r="G87" s="449">
        <f t="shared" si="18"/>
        <v>0</v>
      </c>
      <c r="H87" s="43">
        <f t="shared" si="12"/>
        <v>2</v>
      </c>
      <c r="I87" s="44" t="str">
        <f t="shared" si="13"/>
        <v/>
      </c>
      <c r="J87" s="44" t="str">
        <f t="shared" si="14"/>
        <v>{"key_code":"m"},{"key_code":"i"}</v>
      </c>
      <c r="K87" s="44" t="str">
        <f t="shared" si="15"/>
        <v/>
      </c>
      <c r="L87" s="44" t="str">
        <f t="shared" si="16"/>
        <v/>
      </c>
      <c r="M87" s="45" t="str">
        <f t="shared" si="17"/>
        <v/>
      </c>
    </row>
    <row r="88" spans="1:13">
      <c r="A88" s="19" t="s">
        <v>53</v>
      </c>
      <c r="B88" s="22" t="s">
        <v>532</v>
      </c>
      <c r="C88" s="442">
        <v>1</v>
      </c>
      <c r="D88" s="10" t="str">
        <f t="shared" si="11"/>
        <v>{"key_code":"m"},{"key_code":"o"}</v>
      </c>
      <c r="E88" s="447">
        <f t="shared" si="18"/>
        <v>1</v>
      </c>
      <c r="F88" s="448">
        <f t="shared" si="18"/>
        <v>0</v>
      </c>
      <c r="G88" s="449">
        <f t="shared" si="18"/>
        <v>0</v>
      </c>
      <c r="H88" s="43">
        <f t="shared" si="12"/>
        <v>2</v>
      </c>
      <c r="I88" s="44" t="str">
        <f t="shared" si="13"/>
        <v/>
      </c>
      <c r="J88" s="44" t="str">
        <f t="shared" si="14"/>
        <v>{"key_code":"m"},{"key_code":"o"}</v>
      </c>
      <c r="K88" s="44" t="str">
        <f t="shared" si="15"/>
        <v/>
      </c>
      <c r="L88" s="44" t="str">
        <f t="shared" si="16"/>
        <v/>
      </c>
      <c r="M88" s="45" t="str">
        <f t="shared" si="17"/>
        <v/>
      </c>
    </row>
    <row r="89" spans="1:13">
      <c r="A89" s="19" t="s">
        <v>45</v>
      </c>
      <c r="B89" s="22" t="s">
        <v>534</v>
      </c>
      <c r="C89" s="442">
        <v>1</v>
      </c>
      <c r="D89" s="10" t="str">
        <f t="shared" si="11"/>
        <v>{"key_code":"m"},{"key_code":"u"}</v>
      </c>
      <c r="E89" s="447">
        <f t="shared" si="18"/>
        <v>1</v>
      </c>
      <c r="F89" s="448">
        <f t="shared" si="18"/>
        <v>0</v>
      </c>
      <c r="G89" s="449">
        <f t="shared" si="18"/>
        <v>0</v>
      </c>
      <c r="H89" s="43">
        <f t="shared" si="12"/>
        <v>2</v>
      </c>
      <c r="I89" s="44" t="str">
        <f t="shared" si="13"/>
        <v/>
      </c>
      <c r="J89" s="44" t="str">
        <f t="shared" si="14"/>
        <v>{"key_code":"m"},{"key_code":"u"}</v>
      </c>
      <c r="K89" s="44" t="str">
        <f t="shared" si="15"/>
        <v/>
      </c>
      <c r="L89" s="44" t="str">
        <f t="shared" si="16"/>
        <v/>
      </c>
      <c r="M89" s="45" t="str">
        <f t="shared" si="17"/>
        <v/>
      </c>
    </row>
    <row r="90" spans="1:13">
      <c r="A90" s="19" t="s">
        <v>452</v>
      </c>
      <c r="B90" s="22" t="s">
        <v>765</v>
      </c>
      <c r="C90" s="442">
        <v>1</v>
      </c>
      <c r="D90" s="10" t="str">
        <f t="shared" si="11"/>
        <v>{"key_code":"m"},{"key_code":"y"},{"key_code":"a"}</v>
      </c>
      <c r="E90" s="447">
        <f t="shared" si="18"/>
        <v>0</v>
      </c>
      <c r="F90" s="448">
        <f t="shared" si="18"/>
        <v>1</v>
      </c>
      <c r="G90" s="449">
        <f t="shared" si="18"/>
        <v>0</v>
      </c>
      <c r="H90" s="43">
        <f t="shared" si="12"/>
        <v>3</v>
      </c>
      <c r="I90" s="44" t="str">
        <f t="shared" si="13"/>
        <v/>
      </c>
      <c r="J90" s="44" t="str">
        <f t="shared" si="14"/>
        <v/>
      </c>
      <c r="K90" s="44" t="str">
        <f t="shared" si="15"/>
        <v>{"key_code":"m"},{"key_code":"y"},{"key_code":"a"}</v>
      </c>
      <c r="L90" s="44" t="str">
        <f t="shared" si="16"/>
        <v/>
      </c>
      <c r="M90" s="45" t="str">
        <f t="shared" si="17"/>
        <v/>
      </c>
    </row>
    <row r="91" spans="1:13">
      <c r="A91" s="19" t="s">
        <v>766</v>
      </c>
      <c r="B91" s="22" t="s">
        <v>767</v>
      </c>
      <c r="C91" s="442">
        <v>1</v>
      </c>
      <c r="D91" s="10" t="str">
        <f t="shared" si="11"/>
        <v>{"key_code":"m"},{"key_code":"y"},{"key_code":"e"}</v>
      </c>
      <c r="E91" s="447">
        <f t="shared" si="18"/>
        <v>0</v>
      </c>
      <c r="F91" s="448">
        <f t="shared" si="18"/>
        <v>0</v>
      </c>
      <c r="G91" s="449">
        <f t="shared" si="18"/>
        <v>0</v>
      </c>
      <c r="H91" s="43">
        <f t="shared" si="12"/>
        <v>3</v>
      </c>
      <c r="I91" s="44" t="str">
        <f t="shared" si="13"/>
        <v/>
      </c>
      <c r="J91" s="44" t="str">
        <f t="shared" si="14"/>
        <v/>
      </c>
      <c r="K91" s="44" t="str">
        <f t="shared" si="15"/>
        <v>{"key_code":"m"},{"key_code":"y"},{"key_code":"e"}</v>
      </c>
      <c r="L91" s="44" t="str">
        <f t="shared" si="16"/>
        <v/>
      </c>
      <c r="M91" s="45" t="str">
        <f t="shared" si="17"/>
        <v/>
      </c>
    </row>
    <row r="92" spans="1:13">
      <c r="A92" s="19" t="s">
        <v>768</v>
      </c>
      <c r="B92" s="22" t="s">
        <v>769</v>
      </c>
      <c r="C92" s="442">
        <v>1</v>
      </c>
      <c r="D92" s="10" t="str">
        <f t="shared" si="11"/>
        <v>{"key_code":"m"},{"key_code":"y"},{"key_code":"i"}</v>
      </c>
      <c r="E92" s="447">
        <f t="shared" si="18"/>
        <v>0</v>
      </c>
      <c r="F92" s="448">
        <f t="shared" si="18"/>
        <v>0</v>
      </c>
      <c r="G92" s="449">
        <f t="shared" si="18"/>
        <v>0</v>
      </c>
      <c r="H92" s="43">
        <f t="shared" si="12"/>
        <v>3</v>
      </c>
      <c r="I92" s="44" t="str">
        <f t="shared" si="13"/>
        <v/>
      </c>
      <c r="J92" s="44" t="str">
        <f t="shared" si="14"/>
        <v/>
      </c>
      <c r="K92" s="44" t="str">
        <f t="shared" si="15"/>
        <v>{"key_code":"m"},{"key_code":"y"},{"key_code":"i"}</v>
      </c>
      <c r="L92" s="44" t="str">
        <f t="shared" si="16"/>
        <v/>
      </c>
      <c r="M92" s="45" t="str">
        <f t="shared" si="17"/>
        <v/>
      </c>
    </row>
    <row r="93" spans="1:13">
      <c r="A93" s="19" t="s">
        <v>454</v>
      </c>
      <c r="B93" s="22" t="s">
        <v>770</v>
      </c>
      <c r="C93" s="442">
        <v>1</v>
      </c>
      <c r="D93" s="10" t="str">
        <f t="shared" si="11"/>
        <v>{"key_code":"m"},{"key_code":"y"},{"key_code":"o"}</v>
      </c>
      <c r="E93" s="447">
        <f t="shared" si="18"/>
        <v>0</v>
      </c>
      <c r="F93" s="448">
        <f t="shared" si="18"/>
        <v>1</v>
      </c>
      <c r="G93" s="449">
        <f t="shared" si="18"/>
        <v>0</v>
      </c>
      <c r="H93" s="43">
        <f t="shared" si="12"/>
        <v>3</v>
      </c>
      <c r="I93" s="44" t="str">
        <f t="shared" si="13"/>
        <v/>
      </c>
      <c r="J93" s="44" t="str">
        <f t="shared" si="14"/>
        <v/>
      </c>
      <c r="K93" s="44" t="str">
        <f t="shared" si="15"/>
        <v>{"key_code":"m"},{"key_code":"y"},{"key_code":"o"}</v>
      </c>
      <c r="L93" s="44" t="str">
        <f t="shared" si="16"/>
        <v/>
      </c>
      <c r="M93" s="45" t="str">
        <f t="shared" si="17"/>
        <v/>
      </c>
    </row>
    <row r="94" spans="1:13">
      <c r="A94" s="19" t="s">
        <v>453</v>
      </c>
      <c r="B94" s="22" t="s">
        <v>771</v>
      </c>
      <c r="C94" s="442">
        <v>1</v>
      </c>
      <c r="D94" s="10" t="str">
        <f t="shared" si="11"/>
        <v>{"key_code":"m"},{"key_code":"y"},{"key_code":"u"}</v>
      </c>
      <c r="E94" s="447">
        <f t="shared" si="18"/>
        <v>0</v>
      </c>
      <c r="F94" s="448">
        <f t="shared" si="18"/>
        <v>1</v>
      </c>
      <c r="G94" s="449">
        <f t="shared" si="18"/>
        <v>0</v>
      </c>
      <c r="H94" s="43">
        <f t="shared" si="12"/>
        <v>3</v>
      </c>
      <c r="I94" s="44" t="str">
        <f t="shared" si="13"/>
        <v/>
      </c>
      <c r="J94" s="44" t="str">
        <f t="shared" si="14"/>
        <v/>
      </c>
      <c r="K94" s="44" t="str">
        <f t="shared" si="15"/>
        <v>{"key_code":"m"},{"key_code":"y"},{"key_code":"u"}</v>
      </c>
      <c r="L94" s="44" t="str">
        <f t="shared" si="16"/>
        <v/>
      </c>
      <c r="M94" s="45" t="str">
        <f t="shared" si="17"/>
        <v/>
      </c>
    </row>
    <row r="95" spans="1:13">
      <c r="A95" s="19" t="s">
        <v>96</v>
      </c>
      <c r="B95" s="22" t="s">
        <v>535</v>
      </c>
      <c r="C95" s="442">
        <v>1</v>
      </c>
      <c r="D95" s="10" t="str">
        <f t="shared" si="11"/>
        <v>{"key_code":"n"},{"key_code":"a"}</v>
      </c>
      <c r="E95" s="447">
        <f t="shared" si="18"/>
        <v>1</v>
      </c>
      <c r="F95" s="448">
        <f t="shared" si="18"/>
        <v>0</v>
      </c>
      <c r="G95" s="449">
        <f t="shared" si="18"/>
        <v>0</v>
      </c>
      <c r="H95" s="43">
        <f t="shared" si="12"/>
        <v>2</v>
      </c>
      <c r="I95" s="44" t="str">
        <f t="shared" si="13"/>
        <v/>
      </c>
      <c r="J95" s="44" t="str">
        <f t="shared" si="14"/>
        <v>{"key_code":"n"},{"key_code":"a"}</v>
      </c>
      <c r="K95" s="44" t="str">
        <f t="shared" si="15"/>
        <v/>
      </c>
      <c r="L95" s="44" t="str">
        <f t="shared" si="16"/>
        <v/>
      </c>
      <c r="M95" s="45" t="str">
        <f t="shared" si="17"/>
        <v/>
      </c>
    </row>
    <row r="96" spans="1:13">
      <c r="A96" s="19" t="s">
        <v>81</v>
      </c>
      <c r="B96" s="22" t="s">
        <v>536</v>
      </c>
      <c r="C96" s="442">
        <v>1</v>
      </c>
      <c r="D96" s="10" t="str">
        <f t="shared" si="11"/>
        <v>{"key_code":"n"},{"key_code":"e"}</v>
      </c>
      <c r="E96" s="447">
        <f t="shared" si="18"/>
        <v>1</v>
      </c>
      <c r="F96" s="448">
        <f t="shared" si="18"/>
        <v>0</v>
      </c>
      <c r="G96" s="449">
        <f t="shared" si="18"/>
        <v>0</v>
      </c>
      <c r="H96" s="43">
        <f t="shared" si="12"/>
        <v>2</v>
      </c>
      <c r="I96" s="44" t="str">
        <f t="shared" si="13"/>
        <v/>
      </c>
      <c r="J96" s="44" t="str">
        <f t="shared" si="14"/>
        <v>{"key_code":"n"},{"key_code":"e"}</v>
      </c>
      <c r="K96" s="44" t="str">
        <f t="shared" si="15"/>
        <v/>
      </c>
      <c r="L96" s="44" t="str">
        <f t="shared" si="16"/>
        <v/>
      </c>
      <c r="M96" s="45" t="str">
        <f t="shared" si="17"/>
        <v/>
      </c>
    </row>
    <row r="97" spans="1:13">
      <c r="A97" s="19" t="s">
        <v>46</v>
      </c>
      <c r="B97" s="22" t="s">
        <v>537</v>
      </c>
      <c r="C97" s="442">
        <v>1</v>
      </c>
      <c r="D97" s="10" t="str">
        <f t="shared" si="11"/>
        <v>{"key_code":"n"},{"key_code":"i"}</v>
      </c>
      <c r="E97" s="447">
        <f t="shared" si="18"/>
        <v>1</v>
      </c>
      <c r="F97" s="448">
        <f t="shared" si="18"/>
        <v>0</v>
      </c>
      <c r="G97" s="449">
        <f t="shared" si="18"/>
        <v>0</v>
      </c>
      <c r="H97" s="43">
        <f t="shared" si="12"/>
        <v>2</v>
      </c>
      <c r="I97" s="44" t="str">
        <f t="shared" si="13"/>
        <v/>
      </c>
      <c r="J97" s="44" t="str">
        <f t="shared" si="14"/>
        <v>{"key_code":"n"},{"key_code":"i"}</v>
      </c>
      <c r="K97" s="44" t="str">
        <f t="shared" si="15"/>
        <v/>
      </c>
      <c r="L97" s="44" t="str">
        <f t="shared" si="16"/>
        <v/>
      </c>
      <c r="M97" s="45" t="str">
        <f t="shared" si="17"/>
        <v/>
      </c>
    </row>
    <row r="98" spans="1:13">
      <c r="A98" s="19" t="s">
        <v>98</v>
      </c>
      <c r="B98" s="22" t="s">
        <v>772</v>
      </c>
      <c r="C98" s="442">
        <v>1</v>
      </c>
      <c r="D98" s="10" t="str">
        <f t="shared" si="11"/>
        <v>{"key_code":"n"},{"key_code":"n"}</v>
      </c>
      <c r="E98" s="447">
        <f t="shared" si="18"/>
        <v>1</v>
      </c>
      <c r="F98" s="448">
        <f t="shared" si="18"/>
        <v>0</v>
      </c>
      <c r="G98" s="449">
        <f t="shared" si="18"/>
        <v>0</v>
      </c>
      <c r="H98" s="43">
        <f t="shared" si="12"/>
        <v>2</v>
      </c>
      <c r="I98" s="44" t="str">
        <f t="shared" si="13"/>
        <v/>
      </c>
      <c r="J98" s="44" t="str">
        <f t="shared" si="14"/>
        <v>{"key_code":"n"},{"key_code":"n"}</v>
      </c>
      <c r="K98" s="44" t="str">
        <f t="shared" si="15"/>
        <v/>
      </c>
      <c r="L98" s="44" t="str">
        <f t="shared" si="16"/>
        <v/>
      </c>
      <c r="M98" s="45" t="str">
        <f t="shared" si="17"/>
        <v/>
      </c>
    </row>
    <row r="99" spans="1:13">
      <c r="A99" s="19" t="s">
        <v>52</v>
      </c>
      <c r="B99" s="22" t="s">
        <v>539</v>
      </c>
      <c r="C99" s="442">
        <v>1</v>
      </c>
      <c r="D99" s="10" t="str">
        <f t="shared" si="11"/>
        <v>{"key_code":"n"},{"key_code":"o"}</v>
      </c>
      <c r="E99" s="447">
        <f t="shared" si="18"/>
        <v>1</v>
      </c>
      <c r="F99" s="448">
        <f t="shared" si="18"/>
        <v>0</v>
      </c>
      <c r="G99" s="449">
        <f t="shared" si="18"/>
        <v>0</v>
      </c>
      <c r="H99" s="43">
        <f t="shared" si="12"/>
        <v>2</v>
      </c>
      <c r="I99" s="44" t="str">
        <f t="shared" si="13"/>
        <v/>
      </c>
      <c r="J99" s="44" t="str">
        <f t="shared" si="14"/>
        <v>{"key_code":"n"},{"key_code":"o"}</v>
      </c>
      <c r="K99" s="44" t="str">
        <f t="shared" si="15"/>
        <v/>
      </c>
      <c r="L99" s="44" t="str">
        <f t="shared" si="16"/>
        <v/>
      </c>
      <c r="M99" s="45" t="str">
        <f t="shared" si="17"/>
        <v/>
      </c>
    </row>
    <row r="100" spans="1:13">
      <c r="A100" s="19" t="s">
        <v>589</v>
      </c>
      <c r="B100" s="22" t="s">
        <v>540</v>
      </c>
      <c r="C100" s="442">
        <v>1</v>
      </c>
      <c r="D100" s="10" t="str">
        <f t="shared" si="11"/>
        <v>{"key_code":"n"},{"key_code":"u"}</v>
      </c>
      <c r="E100" s="447">
        <f t="shared" si="18"/>
        <v>1</v>
      </c>
      <c r="F100" s="448">
        <f t="shared" si="18"/>
        <v>0</v>
      </c>
      <c r="G100" s="449">
        <f t="shared" si="18"/>
        <v>0</v>
      </c>
      <c r="H100" s="43">
        <f t="shared" si="12"/>
        <v>2</v>
      </c>
      <c r="I100" s="44" t="str">
        <f t="shared" si="13"/>
        <v/>
      </c>
      <c r="J100" s="44" t="str">
        <f t="shared" si="14"/>
        <v>{"key_code":"n"},{"key_code":"u"}</v>
      </c>
      <c r="K100" s="44" t="str">
        <f t="shared" si="15"/>
        <v/>
      </c>
      <c r="L100" s="44" t="str">
        <f t="shared" si="16"/>
        <v/>
      </c>
      <c r="M100" s="45" t="str">
        <f t="shared" si="17"/>
        <v/>
      </c>
    </row>
    <row r="101" spans="1:13">
      <c r="A101" s="19" t="s">
        <v>464</v>
      </c>
      <c r="B101" s="22" t="s">
        <v>773</v>
      </c>
      <c r="C101" s="442">
        <v>1</v>
      </c>
      <c r="D101" s="10" t="str">
        <f t="shared" si="11"/>
        <v>{"key_code":"n"},{"key_code":"y"},{"key_code":"a"}</v>
      </c>
      <c r="E101" s="447">
        <f t="shared" si="18"/>
        <v>0</v>
      </c>
      <c r="F101" s="448">
        <f t="shared" si="18"/>
        <v>1</v>
      </c>
      <c r="G101" s="449">
        <f t="shared" si="18"/>
        <v>0</v>
      </c>
      <c r="H101" s="43">
        <f t="shared" si="12"/>
        <v>3</v>
      </c>
      <c r="I101" s="44" t="str">
        <f t="shared" si="13"/>
        <v/>
      </c>
      <c r="J101" s="44" t="str">
        <f t="shared" si="14"/>
        <v/>
      </c>
      <c r="K101" s="44" t="str">
        <f t="shared" si="15"/>
        <v>{"key_code":"n"},{"key_code":"y"},{"key_code":"a"}</v>
      </c>
      <c r="L101" s="44" t="str">
        <f t="shared" si="16"/>
        <v/>
      </c>
      <c r="M101" s="45" t="str">
        <f t="shared" si="17"/>
        <v/>
      </c>
    </row>
    <row r="102" spans="1:13">
      <c r="A102" s="19" t="s">
        <v>774</v>
      </c>
      <c r="B102" s="22" t="s">
        <v>775</v>
      </c>
      <c r="C102" s="442">
        <v>1</v>
      </c>
      <c r="D102" s="10" t="str">
        <f t="shared" si="11"/>
        <v>{"key_code":"n"},{"key_code":"y"},{"key_code":"e"}</v>
      </c>
      <c r="E102" s="447">
        <f t="shared" si="18"/>
        <v>0</v>
      </c>
      <c r="F102" s="448">
        <f t="shared" si="18"/>
        <v>0</v>
      </c>
      <c r="G102" s="449">
        <f t="shared" si="18"/>
        <v>0</v>
      </c>
      <c r="H102" s="43">
        <f t="shared" si="12"/>
        <v>3</v>
      </c>
      <c r="I102" s="44" t="str">
        <f t="shared" si="13"/>
        <v/>
      </c>
      <c r="J102" s="44" t="str">
        <f t="shared" si="14"/>
        <v/>
      </c>
      <c r="K102" s="44" t="str">
        <f t="shared" si="15"/>
        <v>{"key_code":"n"},{"key_code":"y"},{"key_code":"e"}</v>
      </c>
      <c r="L102" s="44" t="str">
        <f t="shared" si="16"/>
        <v/>
      </c>
      <c r="M102" s="45" t="str">
        <f t="shared" si="17"/>
        <v/>
      </c>
    </row>
    <row r="103" spans="1:13">
      <c r="A103" s="19" t="s">
        <v>776</v>
      </c>
      <c r="B103" s="22" t="s">
        <v>777</v>
      </c>
      <c r="C103" s="442">
        <v>1</v>
      </c>
      <c r="D103" s="10" t="str">
        <f t="shared" si="11"/>
        <v>{"key_code":"n"},{"key_code":"y"},{"key_code":"i"}</v>
      </c>
      <c r="E103" s="447">
        <f t="shared" si="18"/>
        <v>0</v>
      </c>
      <c r="F103" s="448">
        <f t="shared" si="18"/>
        <v>0</v>
      </c>
      <c r="G103" s="449">
        <f t="shared" si="18"/>
        <v>0</v>
      </c>
      <c r="H103" s="43">
        <f t="shared" si="12"/>
        <v>3</v>
      </c>
      <c r="I103" s="44" t="str">
        <f t="shared" si="13"/>
        <v/>
      </c>
      <c r="J103" s="44" t="str">
        <f t="shared" si="14"/>
        <v/>
      </c>
      <c r="K103" s="44" t="str">
        <f t="shared" si="15"/>
        <v>{"key_code":"n"},{"key_code":"y"},{"key_code":"i"}</v>
      </c>
      <c r="L103" s="44" t="str">
        <f t="shared" si="16"/>
        <v/>
      </c>
      <c r="M103" s="45" t="str">
        <f t="shared" si="17"/>
        <v/>
      </c>
    </row>
    <row r="104" spans="1:13">
      <c r="A104" s="19" t="s">
        <v>466</v>
      </c>
      <c r="B104" s="22" t="s">
        <v>778</v>
      </c>
      <c r="C104" s="442">
        <v>1</v>
      </c>
      <c r="D104" s="10" t="str">
        <f t="shared" si="11"/>
        <v>{"key_code":"n"},{"key_code":"y"},{"key_code":"o"}</v>
      </c>
      <c r="E104" s="447">
        <f t="shared" ref="E104:G123" si="19">COUNTIFS(出力かな,$A104,入力キー数,E$3)</f>
        <v>0</v>
      </c>
      <c r="F104" s="448">
        <f t="shared" si="19"/>
        <v>1</v>
      </c>
      <c r="G104" s="449">
        <f t="shared" si="19"/>
        <v>0</v>
      </c>
      <c r="H104" s="43">
        <f t="shared" si="12"/>
        <v>3</v>
      </c>
      <c r="I104" s="44" t="str">
        <f t="shared" si="13"/>
        <v/>
      </c>
      <c r="J104" s="44" t="str">
        <f t="shared" si="14"/>
        <v/>
      </c>
      <c r="K104" s="44" t="str">
        <f t="shared" si="15"/>
        <v>{"key_code":"n"},{"key_code":"y"},{"key_code":"o"}</v>
      </c>
      <c r="L104" s="44" t="str">
        <f t="shared" si="16"/>
        <v/>
      </c>
      <c r="M104" s="45" t="str">
        <f t="shared" si="17"/>
        <v/>
      </c>
    </row>
    <row r="105" spans="1:13">
      <c r="A105" s="19" t="s">
        <v>465</v>
      </c>
      <c r="B105" s="22" t="s">
        <v>779</v>
      </c>
      <c r="C105" s="442">
        <v>1</v>
      </c>
      <c r="D105" s="10" t="str">
        <f t="shared" si="11"/>
        <v>{"key_code":"n"},{"key_code":"y"},{"key_code":"u"}</v>
      </c>
      <c r="E105" s="447">
        <f t="shared" si="19"/>
        <v>0</v>
      </c>
      <c r="F105" s="448">
        <f t="shared" si="19"/>
        <v>1</v>
      </c>
      <c r="G105" s="449">
        <f t="shared" si="19"/>
        <v>0</v>
      </c>
      <c r="H105" s="43">
        <f t="shared" si="12"/>
        <v>3</v>
      </c>
      <c r="I105" s="44" t="str">
        <f t="shared" si="13"/>
        <v/>
      </c>
      <c r="J105" s="44" t="str">
        <f t="shared" si="14"/>
        <v/>
      </c>
      <c r="K105" s="44" t="str">
        <f t="shared" si="15"/>
        <v>{"key_code":"n"},{"key_code":"y"},{"key_code":"u"}</v>
      </c>
      <c r="L105" s="44" t="str">
        <f t="shared" si="16"/>
        <v/>
      </c>
      <c r="M105" s="45" t="str">
        <f t="shared" si="17"/>
        <v/>
      </c>
    </row>
    <row r="106" spans="1:13">
      <c r="A106" s="19" t="s">
        <v>79</v>
      </c>
      <c r="B106" s="22" t="s">
        <v>136</v>
      </c>
      <c r="C106" s="442">
        <v>1</v>
      </c>
      <c r="D106" s="10" t="str">
        <f t="shared" si="11"/>
        <v>{"key_code":"o"}</v>
      </c>
      <c r="E106" s="447">
        <f t="shared" si="19"/>
        <v>1</v>
      </c>
      <c r="F106" s="448">
        <f t="shared" si="19"/>
        <v>0</v>
      </c>
      <c r="G106" s="449">
        <f t="shared" si="19"/>
        <v>0</v>
      </c>
      <c r="H106" s="43">
        <f t="shared" si="12"/>
        <v>1</v>
      </c>
      <c r="I106" s="44" t="str">
        <f t="shared" si="13"/>
        <v>{"key_code":"o"}</v>
      </c>
      <c r="J106" s="44" t="str">
        <f t="shared" si="14"/>
        <v/>
      </c>
      <c r="K106" s="44" t="str">
        <f t="shared" si="15"/>
        <v/>
      </c>
      <c r="L106" s="44" t="str">
        <f t="shared" si="16"/>
        <v/>
      </c>
      <c r="M106" s="45" t="str">
        <f t="shared" si="17"/>
        <v/>
      </c>
    </row>
    <row r="107" spans="1:13">
      <c r="A107" s="19" t="s">
        <v>451</v>
      </c>
      <c r="B107" s="22" t="s">
        <v>541</v>
      </c>
      <c r="C107" s="442">
        <v>1</v>
      </c>
      <c r="D107" s="10" t="str">
        <f t="shared" si="11"/>
        <v>{"key_code":"p"},{"key_code":"a"}</v>
      </c>
      <c r="E107" s="447">
        <f t="shared" si="19"/>
        <v>0</v>
      </c>
      <c r="F107" s="448">
        <f t="shared" si="19"/>
        <v>1</v>
      </c>
      <c r="G107" s="449">
        <f t="shared" si="19"/>
        <v>0</v>
      </c>
      <c r="H107" s="43">
        <f t="shared" si="12"/>
        <v>2</v>
      </c>
      <c r="I107" s="44" t="str">
        <f t="shared" si="13"/>
        <v/>
      </c>
      <c r="J107" s="44" t="str">
        <f t="shared" si="14"/>
        <v>{"key_code":"p"},{"key_code":"a"}</v>
      </c>
      <c r="K107" s="44" t="str">
        <f t="shared" si="15"/>
        <v/>
      </c>
      <c r="L107" s="44" t="str">
        <f t="shared" si="16"/>
        <v/>
      </c>
      <c r="M107" s="45" t="str">
        <f t="shared" si="17"/>
        <v/>
      </c>
    </row>
    <row r="108" spans="1:13">
      <c r="A108" s="19" t="s">
        <v>448</v>
      </c>
      <c r="B108" s="22" t="s">
        <v>542</v>
      </c>
      <c r="C108" s="442">
        <v>1</v>
      </c>
      <c r="D108" s="10" t="str">
        <f t="shared" si="11"/>
        <v>{"key_code":"p"},{"key_code":"e"}</v>
      </c>
      <c r="E108" s="447">
        <f t="shared" si="19"/>
        <v>0</v>
      </c>
      <c r="F108" s="448">
        <f t="shared" si="19"/>
        <v>1</v>
      </c>
      <c r="G108" s="449">
        <f t="shared" si="19"/>
        <v>0</v>
      </c>
      <c r="H108" s="43">
        <f t="shared" si="12"/>
        <v>2</v>
      </c>
      <c r="I108" s="44" t="str">
        <f t="shared" si="13"/>
        <v/>
      </c>
      <c r="J108" s="44" t="str">
        <f t="shared" si="14"/>
        <v>{"key_code":"p"},{"key_code":"e"}</v>
      </c>
      <c r="K108" s="44" t="str">
        <f t="shared" si="15"/>
        <v/>
      </c>
      <c r="L108" s="44" t="str">
        <f t="shared" si="16"/>
        <v/>
      </c>
      <c r="M108" s="45" t="str">
        <f t="shared" si="17"/>
        <v/>
      </c>
    </row>
    <row r="109" spans="1:13">
      <c r="A109" s="19" t="s">
        <v>450</v>
      </c>
      <c r="B109" s="22" t="s">
        <v>543</v>
      </c>
      <c r="C109" s="442">
        <v>1</v>
      </c>
      <c r="D109" s="10" t="str">
        <f t="shared" si="11"/>
        <v>{"key_code":"p"},{"key_code":"i"}</v>
      </c>
      <c r="E109" s="447">
        <f t="shared" si="19"/>
        <v>0</v>
      </c>
      <c r="F109" s="448">
        <f t="shared" si="19"/>
        <v>1</v>
      </c>
      <c r="G109" s="449">
        <f t="shared" si="19"/>
        <v>0</v>
      </c>
      <c r="H109" s="43">
        <f t="shared" si="12"/>
        <v>2</v>
      </c>
      <c r="I109" s="44" t="str">
        <f t="shared" si="13"/>
        <v/>
      </c>
      <c r="J109" s="44" t="str">
        <f t="shared" si="14"/>
        <v>{"key_code":"p"},{"key_code":"i"}</v>
      </c>
      <c r="K109" s="44" t="str">
        <f t="shared" si="15"/>
        <v/>
      </c>
      <c r="L109" s="44" t="str">
        <f t="shared" si="16"/>
        <v/>
      </c>
      <c r="M109" s="45" t="str">
        <f t="shared" si="17"/>
        <v/>
      </c>
    </row>
    <row r="110" spans="1:13">
      <c r="A110" s="19" t="s">
        <v>449</v>
      </c>
      <c r="B110" s="22" t="s">
        <v>544</v>
      </c>
      <c r="C110" s="442">
        <v>1</v>
      </c>
      <c r="D110" s="10" t="str">
        <f t="shared" si="11"/>
        <v>{"key_code":"p"},{"key_code":"o"}</v>
      </c>
      <c r="E110" s="447">
        <f t="shared" si="19"/>
        <v>0</v>
      </c>
      <c r="F110" s="448">
        <f t="shared" si="19"/>
        <v>1</v>
      </c>
      <c r="G110" s="449">
        <f t="shared" si="19"/>
        <v>0</v>
      </c>
      <c r="H110" s="43">
        <f t="shared" si="12"/>
        <v>2</v>
      </c>
      <c r="I110" s="44" t="str">
        <f t="shared" si="13"/>
        <v/>
      </c>
      <c r="J110" s="44" t="str">
        <f t="shared" si="14"/>
        <v>{"key_code":"p"},{"key_code":"o"}</v>
      </c>
      <c r="K110" s="44" t="str">
        <f t="shared" si="15"/>
        <v/>
      </c>
      <c r="L110" s="44" t="str">
        <f t="shared" si="16"/>
        <v/>
      </c>
      <c r="M110" s="45" t="str">
        <f t="shared" si="17"/>
        <v/>
      </c>
    </row>
    <row r="111" spans="1:13">
      <c r="A111" s="19" t="s">
        <v>447</v>
      </c>
      <c r="B111" s="22" t="s">
        <v>545</v>
      </c>
      <c r="C111" s="442">
        <v>1</v>
      </c>
      <c r="D111" s="10" t="str">
        <f t="shared" si="11"/>
        <v>{"key_code":"p"},{"key_code":"u"}</v>
      </c>
      <c r="E111" s="447">
        <f t="shared" si="19"/>
        <v>0</v>
      </c>
      <c r="F111" s="448">
        <f t="shared" si="19"/>
        <v>1</v>
      </c>
      <c r="G111" s="449">
        <f t="shared" si="19"/>
        <v>0</v>
      </c>
      <c r="H111" s="43">
        <f t="shared" si="12"/>
        <v>2</v>
      </c>
      <c r="I111" s="44" t="str">
        <f t="shared" si="13"/>
        <v/>
      </c>
      <c r="J111" s="44" t="str">
        <f t="shared" si="14"/>
        <v>{"key_code":"p"},{"key_code":"u"}</v>
      </c>
      <c r="K111" s="44" t="str">
        <f t="shared" si="15"/>
        <v/>
      </c>
      <c r="L111" s="44" t="str">
        <f t="shared" si="16"/>
        <v/>
      </c>
      <c r="M111" s="45" t="str">
        <f t="shared" si="17"/>
        <v/>
      </c>
    </row>
    <row r="112" spans="1:13">
      <c r="A112" s="19" t="s">
        <v>377</v>
      </c>
      <c r="B112" s="22" t="s">
        <v>780</v>
      </c>
      <c r="C112" s="442">
        <v>1</v>
      </c>
      <c r="D112" s="10" t="str">
        <f t="shared" si="11"/>
        <v>{"key_code":"p"},{"key_code":"y"},{"key_code":"a"}</v>
      </c>
      <c r="E112" s="447">
        <f t="shared" si="19"/>
        <v>0</v>
      </c>
      <c r="F112" s="448">
        <f t="shared" si="19"/>
        <v>0</v>
      </c>
      <c r="G112" s="449">
        <f t="shared" si="19"/>
        <v>1</v>
      </c>
      <c r="H112" s="43">
        <f t="shared" si="12"/>
        <v>3</v>
      </c>
      <c r="I112" s="44" t="str">
        <f t="shared" si="13"/>
        <v/>
      </c>
      <c r="J112" s="44" t="str">
        <f t="shared" si="14"/>
        <v/>
      </c>
      <c r="K112" s="44" t="str">
        <f t="shared" si="15"/>
        <v>{"key_code":"p"},{"key_code":"y"},{"key_code":"a"}</v>
      </c>
      <c r="L112" s="44" t="str">
        <f t="shared" si="16"/>
        <v/>
      </c>
      <c r="M112" s="45" t="str">
        <f t="shared" si="17"/>
        <v/>
      </c>
    </row>
    <row r="113" spans="1:13">
      <c r="A113" s="19" t="s">
        <v>781</v>
      </c>
      <c r="B113" s="22" t="s">
        <v>782</v>
      </c>
      <c r="C113" s="442">
        <v>1</v>
      </c>
      <c r="D113" s="10" t="str">
        <f t="shared" si="11"/>
        <v>{"key_code":"p"},{"key_code":"y"},{"key_code":"e"}</v>
      </c>
      <c r="E113" s="447">
        <f t="shared" si="19"/>
        <v>0</v>
      </c>
      <c r="F113" s="448">
        <f t="shared" si="19"/>
        <v>0</v>
      </c>
      <c r="G113" s="449">
        <f t="shared" si="19"/>
        <v>0</v>
      </c>
      <c r="H113" s="43">
        <f t="shared" si="12"/>
        <v>3</v>
      </c>
      <c r="I113" s="44" t="str">
        <f t="shared" si="13"/>
        <v/>
      </c>
      <c r="J113" s="44" t="str">
        <f t="shared" si="14"/>
        <v/>
      </c>
      <c r="K113" s="44" t="str">
        <f t="shared" si="15"/>
        <v>{"key_code":"p"},{"key_code":"y"},{"key_code":"e"}</v>
      </c>
      <c r="L113" s="44" t="str">
        <f t="shared" si="16"/>
        <v/>
      </c>
      <c r="M113" s="45" t="str">
        <f t="shared" si="17"/>
        <v/>
      </c>
    </row>
    <row r="114" spans="1:13">
      <c r="A114" s="19" t="s">
        <v>783</v>
      </c>
      <c r="B114" s="22" t="s">
        <v>784</v>
      </c>
      <c r="C114" s="442">
        <v>1</v>
      </c>
      <c r="D114" s="10" t="str">
        <f t="shared" si="11"/>
        <v>{"key_code":"p"},{"key_code":"y"},{"key_code":"i"}</v>
      </c>
      <c r="E114" s="447">
        <f t="shared" si="19"/>
        <v>0</v>
      </c>
      <c r="F114" s="448">
        <f t="shared" si="19"/>
        <v>0</v>
      </c>
      <c r="G114" s="449">
        <f t="shared" si="19"/>
        <v>0</v>
      </c>
      <c r="H114" s="43">
        <f t="shared" si="12"/>
        <v>3</v>
      </c>
      <c r="I114" s="44" t="str">
        <f t="shared" si="13"/>
        <v/>
      </c>
      <c r="J114" s="44" t="str">
        <f t="shared" si="14"/>
        <v/>
      </c>
      <c r="K114" s="44" t="str">
        <f t="shared" si="15"/>
        <v>{"key_code":"p"},{"key_code":"y"},{"key_code":"i"}</v>
      </c>
      <c r="L114" s="44" t="str">
        <f t="shared" si="16"/>
        <v/>
      </c>
      <c r="M114" s="45" t="str">
        <f t="shared" si="17"/>
        <v/>
      </c>
    </row>
    <row r="115" spans="1:13">
      <c r="A115" s="19" t="s">
        <v>379</v>
      </c>
      <c r="B115" s="22" t="s">
        <v>785</v>
      </c>
      <c r="C115" s="442">
        <v>1</v>
      </c>
      <c r="D115" s="10" t="str">
        <f t="shared" si="11"/>
        <v>{"key_code":"p"},{"key_code":"y"},{"key_code":"o"}</v>
      </c>
      <c r="E115" s="447">
        <f t="shared" si="19"/>
        <v>0</v>
      </c>
      <c r="F115" s="448">
        <f t="shared" si="19"/>
        <v>0</v>
      </c>
      <c r="G115" s="449">
        <f t="shared" si="19"/>
        <v>1</v>
      </c>
      <c r="H115" s="43">
        <f t="shared" si="12"/>
        <v>3</v>
      </c>
      <c r="I115" s="44" t="str">
        <f t="shared" si="13"/>
        <v/>
      </c>
      <c r="J115" s="44" t="str">
        <f t="shared" si="14"/>
        <v/>
      </c>
      <c r="K115" s="44" t="str">
        <f t="shared" si="15"/>
        <v>{"key_code":"p"},{"key_code":"y"},{"key_code":"o"}</v>
      </c>
      <c r="L115" s="44" t="str">
        <f t="shared" si="16"/>
        <v/>
      </c>
      <c r="M115" s="45" t="str">
        <f t="shared" si="17"/>
        <v/>
      </c>
    </row>
    <row r="116" spans="1:13">
      <c r="A116" s="20" t="s">
        <v>378</v>
      </c>
      <c r="B116" s="22" t="s">
        <v>786</v>
      </c>
      <c r="C116" s="442">
        <v>1</v>
      </c>
      <c r="D116" s="10" t="str">
        <f t="shared" si="11"/>
        <v>{"key_code":"p"},{"key_code":"y"},{"key_code":"u"}</v>
      </c>
      <c r="E116" s="447">
        <f t="shared" si="19"/>
        <v>0</v>
      </c>
      <c r="F116" s="448">
        <f t="shared" si="19"/>
        <v>0</v>
      </c>
      <c r="G116" s="449">
        <f t="shared" si="19"/>
        <v>1</v>
      </c>
      <c r="H116" s="43">
        <f t="shared" si="12"/>
        <v>3</v>
      </c>
      <c r="I116" s="44" t="str">
        <f t="shared" si="13"/>
        <v/>
      </c>
      <c r="J116" s="44" t="str">
        <f t="shared" si="14"/>
        <v/>
      </c>
      <c r="K116" s="44" t="str">
        <f t="shared" si="15"/>
        <v>{"key_code":"p"},{"key_code":"y"},{"key_code":"u"}</v>
      </c>
      <c r="L116" s="44" t="str">
        <f t="shared" si="16"/>
        <v/>
      </c>
      <c r="M116" s="45" t="str">
        <f t="shared" si="17"/>
        <v/>
      </c>
    </row>
    <row r="117" spans="1:13">
      <c r="A117" s="20" t="s">
        <v>403</v>
      </c>
      <c r="B117" s="22" t="s">
        <v>787</v>
      </c>
      <c r="C117" s="442">
        <v>1</v>
      </c>
      <c r="D117" s="10" t="str">
        <f t="shared" si="11"/>
        <v>{"key_code":"q"},{"key_code":"a"}</v>
      </c>
      <c r="E117" s="447">
        <f t="shared" si="19"/>
        <v>0</v>
      </c>
      <c r="F117" s="448">
        <f t="shared" si="19"/>
        <v>0</v>
      </c>
      <c r="G117" s="449">
        <f t="shared" si="19"/>
        <v>1</v>
      </c>
      <c r="H117" s="43">
        <f t="shared" si="12"/>
        <v>2</v>
      </c>
      <c r="I117" s="44" t="str">
        <f t="shared" si="13"/>
        <v/>
      </c>
      <c r="J117" s="44" t="str">
        <f t="shared" si="14"/>
        <v>{"key_code":"q"},{"key_code":"a"}</v>
      </c>
      <c r="K117" s="44" t="str">
        <f t="shared" si="15"/>
        <v/>
      </c>
      <c r="L117" s="44" t="str">
        <f t="shared" si="16"/>
        <v/>
      </c>
      <c r="M117" s="45" t="str">
        <f t="shared" si="17"/>
        <v/>
      </c>
    </row>
    <row r="118" spans="1:13">
      <c r="A118" s="20" t="s">
        <v>405</v>
      </c>
      <c r="B118" s="22" t="s">
        <v>788</v>
      </c>
      <c r="C118" s="442">
        <v>1</v>
      </c>
      <c r="D118" s="10" t="str">
        <f t="shared" si="11"/>
        <v>{"key_code":"q"},{"key_code":"e"}</v>
      </c>
      <c r="E118" s="447">
        <f t="shared" si="19"/>
        <v>0</v>
      </c>
      <c r="F118" s="448">
        <f t="shared" si="19"/>
        <v>0</v>
      </c>
      <c r="G118" s="449">
        <f t="shared" si="19"/>
        <v>1</v>
      </c>
      <c r="H118" s="43">
        <f t="shared" si="12"/>
        <v>2</v>
      </c>
      <c r="I118" s="44" t="str">
        <f t="shared" si="13"/>
        <v/>
      </c>
      <c r="J118" s="44" t="str">
        <f t="shared" si="14"/>
        <v>{"key_code":"q"},{"key_code":"e"}</v>
      </c>
      <c r="K118" s="44" t="str">
        <f t="shared" si="15"/>
        <v/>
      </c>
      <c r="L118" s="44" t="str">
        <f t="shared" si="16"/>
        <v/>
      </c>
      <c r="M118" s="45" t="str">
        <f t="shared" si="17"/>
        <v/>
      </c>
    </row>
    <row r="119" spans="1:13">
      <c r="A119" s="20" t="s">
        <v>404</v>
      </c>
      <c r="B119" s="22" t="s">
        <v>789</v>
      </c>
      <c r="C119" s="442">
        <v>1</v>
      </c>
      <c r="D119" s="10" t="str">
        <f t="shared" si="11"/>
        <v>{"key_code":"q"},{"key_code":"i"}</v>
      </c>
      <c r="E119" s="447">
        <f t="shared" si="19"/>
        <v>0</v>
      </c>
      <c r="F119" s="448">
        <f t="shared" si="19"/>
        <v>0</v>
      </c>
      <c r="G119" s="449">
        <f t="shared" si="19"/>
        <v>1</v>
      </c>
      <c r="H119" s="43">
        <f t="shared" si="12"/>
        <v>2</v>
      </c>
      <c r="I119" s="44" t="str">
        <f t="shared" si="13"/>
        <v/>
      </c>
      <c r="J119" s="44" t="str">
        <f t="shared" si="14"/>
        <v>{"key_code":"q"},{"key_code":"i"}</v>
      </c>
      <c r="K119" s="44" t="str">
        <f t="shared" si="15"/>
        <v/>
      </c>
      <c r="L119" s="44" t="str">
        <f t="shared" si="16"/>
        <v/>
      </c>
      <c r="M119" s="45" t="str">
        <f t="shared" si="17"/>
        <v/>
      </c>
    </row>
    <row r="120" spans="1:13">
      <c r="A120" s="20" t="s">
        <v>406</v>
      </c>
      <c r="B120" s="22" t="s">
        <v>790</v>
      </c>
      <c r="C120" s="442">
        <v>1</v>
      </c>
      <c r="D120" s="10" t="str">
        <f t="shared" si="11"/>
        <v>{"key_code":"q"},{"key_code":"o"}</v>
      </c>
      <c r="E120" s="447">
        <f t="shared" si="19"/>
        <v>0</v>
      </c>
      <c r="F120" s="448">
        <f t="shared" si="19"/>
        <v>0</v>
      </c>
      <c r="G120" s="449">
        <f t="shared" si="19"/>
        <v>1</v>
      </c>
      <c r="H120" s="43">
        <f t="shared" si="12"/>
        <v>2</v>
      </c>
      <c r="I120" s="44" t="str">
        <f t="shared" si="13"/>
        <v/>
      </c>
      <c r="J120" s="44" t="str">
        <f t="shared" si="14"/>
        <v>{"key_code":"q"},{"key_code":"o"}</v>
      </c>
      <c r="K120" s="44" t="str">
        <f t="shared" si="15"/>
        <v/>
      </c>
      <c r="L120" s="44" t="str">
        <f t="shared" si="16"/>
        <v/>
      </c>
      <c r="M120" s="45" t="str">
        <f t="shared" si="17"/>
        <v/>
      </c>
    </row>
    <row r="121" spans="1:13">
      <c r="A121" s="20" t="s">
        <v>791</v>
      </c>
      <c r="B121" s="22" t="s">
        <v>792</v>
      </c>
      <c r="C121" s="442">
        <v>1</v>
      </c>
      <c r="D121" s="10" t="str">
        <f t="shared" si="11"/>
        <v>{"key_code":"q"},{"key_code":"u"}</v>
      </c>
      <c r="E121" s="447">
        <f t="shared" si="19"/>
        <v>0</v>
      </c>
      <c r="F121" s="448">
        <f t="shared" si="19"/>
        <v>0</v>
      </c>
      <c r="G121" s="449">
        <f t="shared" si="19"/>
        <v>0</v>
      </c>
      <c r="H121" s="43">
        <f t="shared" si="12"/>
        <v>2</v>
      </c>
      <c r="I121" s="44" t="str">
        <f t="shared" si="13"/>
        <v/>
      </c>
      <c r="J121" s="44" t="str">
        <f t="shared" si="14"/>
        <v>{"key_code":"q"},{"key_code":"u"}</v>
      </c>
      <c r="K121" s="44" t="str">
        <f t="shared" si="15"/>
        <v/>
      </c>
      <c r="L121" s="44" t="str">
        <f t="shared" si="16"/>
        <v/>
      </c>
      <c r="M121" s="45" t="str">
        <f t="shared" si="17"/>
        <v/>
      </c>
    </row>
    <row r="122" spans="1:13">
      <c r="A122" s="20" t="s">
        <v>407</v>
      </c>
      <c r="B122" s="22" t="s">
        <v>793</v>
      </c>
      <c r="C122" s="442">
        <v>1</v>
      </c>
      <c r="D122" s="10" t="str">
        <f t="shared" si="11"/>
        <v>{"key_code":"q"},{"key_code":"w"},{"key_code":"w"}</v>
      </c>
      <c r="E122" s="447">
        <f t="shared" si="19"/>
        <v>0</v>
      </c>
      <c r="F122" s="448">
        <f t="shared" si="19"/>
        <v>0</v>
      </c>
      <c r="G122" s="449">
        <f t="shared" si="19"/>
        <v>1</v>
      </c>
      <c r="H122" s="43">
        <f t="shared" si="12"/>
        <v>3</v>
      </c>
      <c r="I122" s="44" t="str">
        <f t="shared" si="13"/>
        <v/>
      </c>
      <c r="J122" s="44" t="str">
        <f t="shared" si="14"/>
        <v/>
      </c>
      <c r="K122" s="44" t="str">
        <f t="shared" si="15"/>
        <v>{"key_code":"q"},{"key_code":"w"},{"key_code":"w"}</v>
      </c>
      <c r="L122" s="44" t="str">
        <f t="shared" si="16"/>
        <v/>
      </c>
      <c r="M122" s="45" t="str">
        <f t="shared" si="17"/>
        <v/>
      </c>
    </row>
    <row r="123" spans="1:13">
      <c r="A123" s="20" t="s">
        <v>794</v>
      </c>
      <c r="B123" s="22" t="s">
        <v>795</v>
      </c>
      <c r="C123" s="442">
        <v>1</v>
      </c>
      <c r="D123" s="10" t="str">
        <f t="shared" si="11"/>
        <v>{"key_code":"q"},{"key_code":"y"},{"key_code":"a"}</v>
      </c>
      <c r="E123" s="447">
        <f t="shared" si="19"/>
        <v>0</v>
      </c>
      <c r="F123" s="448">
        <f t="shared" si="19"/>
        <v>0</v>
      </c>
      <c r="G123" s="449">
        <f t="shared" si="19"/>
        <v>0</v>
      </c>
      <c r="H123" s="43">
        <f t="shared" si="12"/>
        <v>3</v>
      </c>
      <c r="I123" s="44" t="str">
        <f t="shared" si="13"/>
        <v/>
      </c>
      <c r="J123" s="44" t="str">
        <f t="shared" si="14"/>
        <v/>
      </c>
      <c r="K123" s="44" t="str">
        <f t="shared" si="15"/>
        <v>{"key_code":"q"},{"key_code":"y"},{"key_code":"a"}</v>
      </c>
      <c r="L123" s="44" t="str">
        <f t="shared" si="16"/>
        <v/>
      </c>
      <c r="M123" s="45" t="str">
        <f t="shared" si="17"/>
        <v/>
      </c>
    </row>
    <row r="124" spans="1:13">
      <c r="A124" s="20" t="s">
        <v>796</v>
      </c>
      <c r="B124" s="22" t="s">
        <v>797</v>
      </c>
      <c r="C124" s="442">
        <v>1</v>
      </c>
      <c r="D124" s="10" t="str">
        <f t="shared" si="11"/>
        <v>{"key_code":"q"},{"key_code":"y"},{"key_code":"o"}</v>
      </c>
      <c r="E124" s="447">
        <f t="shared" ref="E124:G143" si="20">COUNTIFS(出力かな,$A124,入力キー数,E$3)</f>
        <v>0</v>
      </c>
      <c r="F124" s="448">
        <f t="shared" si="20"/>
        <v>0</v>
      </c>
      <c r="G124" s="449">
        <f t="shared" si="20"/>
        <v>0</v>
      </c>
      <c r="H124" s="43">
        <f t="shared" si="12"/>
        <v>3</v>
      </c>
      <c r="I124" s="44" t="str">
        <f t="shared" si="13"/>
        <v/>
      </c>
      <c r="J124" s="44" t="str">
        <f t="shared" si="14"/>
        <v/>
      </c>
      <c r="K124" s="44" t="str">
        <f t="shared" si="15"/>
        <v>{"key_code":"q"},{"key_code":"y"},{"key_code":"o"}</v>
      </c>
      <c r="L124" s="44" t="str">
        <f t="shared" si="16"/>
        <v/>
      </c>
      <c r="M124" s="45" t="str">
        <f t="shared" si="17"/>
        <v/>
      </c>
    </row>
    <row r="125" spans="1:13">
      <c r="A125" s="19" t="s">
        <v>798</v>
      </c>
      <c r="B125" s="22" t="s">
        <v>799</v>
      </c>
      <c r="C125" s="442">
        <v>1</v>
      </c>
      <c r="D125" s="10" t="str">
        <f t="shared" si="11"/>
        <v>{"key_code":"q"},{"key_code":"y"},{"key_code":"u"}</v>
      </c>
      <c r="E125" s="447">
        <f t="shared" si="20"/>
        <v>0</v>
      </c>
      <c r="F125" s="448">
        <f t="shared" si="20"/>
        <v>0</v>
      </c>
      <c r="G125" s="449">
        <f t="shared" si="20"/>
        <v>0</v>
      </c>
      <c r="H125" s="43">
        <f t="shared" si="12"/>
        <v>3</v>
      </c>
      <c r="I125" s="44" t="str">
        <f t="shared" si="13"/>
        <v/>
      </c>
      <c r="J125" s="44" t="str">
        <f t="shared" si="14"/>
        <v/>
      </c>
      <c r="K125" s="44" t="str">
        <f t="shared" si="15"/>
        <v>{"key_code":"q"},{"key_code":"y"},{"key_code":"u"}</v>
      </c>
      <c r="L125" s="44" t="str">
        <f t="shared" si="16"/>
        <v/>
      </c>
      <c r="M125" s="45" t="str">
        <f t="shared" si="17"/>
        <v/>
      </c>
    </row>
    <row r="126" spans="1:13">
      <c r="A126" s="19" t="s">
        <v>100</v>
      </c>
      <c r="B126" s="22" t="s">
        <v>546</v>
      </c>
      <c r="C126" s="442">
        <v>1</v>
      </c>
      <c r="D126" s="10" t="str">
        <f t="shared" si="11"/>
        <v>{"key_code":"r"},{"key_code":"a"}</v>
      </c>
      <c r="E126" s="447">
        <f t="shared" si="20"/>
        <v>1</v>
      </c>
      <c r="F126" s="448">
        <f t="shared" si="20"/>
        <v>0</v>
      </c>
      <c r="G126" s="449">
        <f t="shared" si="20"/>
        <v>0</v>
      </c>
      <c r="H126" s="43">
        <f t="shared" si="12"/>
        <v>2</v>
      </c>
      <c r="I126" s="44" t="str">
        <f t="shared" si="13"/>
        <v/>
      </c>
      <c r="J126" s="44" t="str">
        <f t="shared" si="14"/>
        <v>{"key_code":"r"},{"key_code":"a"}</v>
      </c>
      <c r="K126" s="44" t="str">
        <f t="shared" si="15"/>
        <v/>
      </c>
      <c r="L126" s="44" t="str">
        <f t="shared" si="16"/>
        <v/>
      </c>
      <c r="M126" s="45" t="str">
        <f t="shared" si="17"/>
        <v/>
      </c>
    </row>
    <row r="127" spans="1:13">
      <c r="A127" s="19" t="s">
        <v>102</v>
      </c>
      <c r="B127" s="22" t="s">
        <v>548</v>
      </c>
      <c r="C127" s="442">
        <v>1</v>
      </c>
      <c r="D127" s="10" t="str">
        <f t="shared" si="11"/>
        <v>{"key_code":"r"},{"key_code":"e"}</v>
      </c>
      <c r="E127" s="447">
        <f t="shared" si="20"/>
        <v>1</v>
      </c>
      <c r="F127" s="448">
        <f t="shared" si="20"/>
        <v>0</v>
      </c>
      <c r="G127" s="449">
        <f t="shared" si="20"/>
        <v>0</v>
      </c>
      <c r="H127" s="43">
        <f t="shared" si="12"/>
        <v>2</v>
      </c>
      <c r="I127" s="44" t="str">
        <f t="shared" si="13"/>
        <v/>
      </c>
      <c r="J127" s="44" t="str">
        <f t="shared" si="14"/>
        <v>{"key_code":"r"},{"key_code":"e"}</v>
      </c>
      <c r="K127" s="44" t="str">
        <f t="shared" si="15"/>
        <v/>
      </c>
      <c r="L127" s="44" t="str">
        <f t="shared" si="16"/>
        <v/>
      </c>
      <c r="M127" s="45" t="str">
        <f t="shared" si="17"/>
        <v/>
      </c>
    </row>
    <row r="128" spans="1:13">
      <c r="A128" s="19" t="s">
        <v>16</v>
      </c>
      <c r="B128" s="22" t="s">
        <v>549</v>
      </c>
      <c r="C128" s="442">
        <v>1</v>
      </c>
      <c r="D128" s="10" t="str">
        <f t="shared" si="11"/>
        <v>{"key_code":"r"},{"key_code":"i"}</v>
      </c>
      <c r="E128" s="447">
        <f t="shared" si="20"/>
        <v>1</v>
      </c>
      <c r="F128" s="448">
        <f t="shared" si="20"/>
        <v>0</v>
      </c>
      <c r="G128" s="449">
        <f t="shared" si="20"/>
        <v>0</v>
      </c>
      <c r="H128" s="43">
        <f t="shared" si="12"/>
        <v>2</v>
      </c>
      <c r="I128" s="44" t="str">
        <f t="shared" si="13"/>
        <v/>
      </c>
      <c r="J128" s="44" t="str">
        <f t="shared" si="14"/>
        <v>{"key_code":"r"},{"key_code":"i"}</v>
      </c>
      <c r="K128" s="44" t="str">
        <f t="shared" si="15"/>
        <v/>
      </c>
      <c r="L128" s="44" t="str">
        <f t="shared" si="16"/>
        <v/>
      </c>
      <c r="M128" s="45" t="str">
        <f t="shared" si="17"/>
        <v/>
      </c>
    </row>
    <row r="129" spans="1:13">
      <c r="A129" s="19" t="s">
        <v>56</v>
      </c>
      <c r="B129" s="22" t="s">
        <v>550</v>
      </c>
      <c r="C129" s="442">
        <v>1</v>
      </c>
      <c r="D129" s="10" t="str">
        <f t="shared" si="11"/>
        <v>{"key_code":"r"},{"key_code":"o"}</v>
      </c>
      <c r="E129" s="447">
        <f t="shared" si="20"/>
        <v>1</v>
      </c>
      <c r="F129" s="448">
        <f t="shared" si="20"/>
        <v>0</v>
      </c>
      <c r="G129" s="449">
        <f t="shared" si="20"/>
        <v>0</v>
      </c>
      <c r="H129" s="43">
        <f t="shared" si="12"/>
        <v>2</v>
      </c>
      <c r="I129" s="44" t="str">
        <f t="shared" si="13"/>
        <v/>
      </c>
      <c r="J129" s="44" t="str">
        <f t="shared" si="14"/>
        <v>{"key_code":"r"},{"key_code":"o"}</v>
      </c>
      <c r="K129" s="44" t="str">
        <f t="shared" si="15"/>
        <v/>
      </c>
      <c r="L129" s="44" t="str">
        <f t="shared" si="16"/>
        <v/>
      </c>
      <c r="M129" s="45" t="str">
        <f t="shared" si="17"/>
        <v/>
      </c>
    </row>
    <row r="130" spans="1:13">
      <c r="A130" s="19" t="s">
        <v>37</v>
      </c>
      <c r="B130" s="22" t="s">
        <v>551</v>
      </c>
      <c r="C130" s="442">
        <v>1</v>
      </c>
      <c r="D130" s="10" t="str">
        <f t="shared" si="11"/>
        <v>{"key_code":"r"},{"key_code":"u"}</v>
      </c>
      <c r="E130" s="447">
        <f t="shared" si="20"/>
        <v>1</v>
      </c>
      <c r="F130" s="448">
        <f t="shared" si="20"/>
        <v>0</v>
      </c>
      <c r="G130" s="449">
        <f t="shared" si="20"/>
        <v>0</v>
      </c>
      <c r="H130" s="43">
        <f t="shared" si="12"/>
        <v>2</v>
      </c>
      <c r="I130" s="44" t="str">
        <f t="shared" si="13"/>
        <v/>
      </c>
      <c r="J130" s="44" t="str">
        <f t="shared" si="14"/>
        <v>{"key_code":"r"},{"key_code":"u"}</v>
      </c>
      <c r="K130" s="44" t="str">
        <f t="shared" si="15"/>
        <v/>
      </c>
      <c r="L130" s="44" t="str">
        <f t="shared" si="16"/>
        <v/>
      </c>
      <c r="M130" s="45" t="str">
        <f t="shared" si="17"/>
        <v/>
      </c>
    </row>
    <row r="131" spans="1:13">
      <c r="A131" s="19" t="s">
        <v>455</v>
      </c>
      <c r="B131" s="22" t="s">
        <v>800</v>
      </c>
      <c r="C131" s="442">
        <v>1</v>
      </c>
      <c r="D131" s="10" t="str">
        <f t="shared" si="11"/>
        <v>{"key_code":"r"},{"key_code":"y"},{"key_code":"a"}</v>
      </c>
      <c r="E131" s="447">
        <f t="shared" si="20"/>
        <v>0</v>
      </c>
      <c r="F131" s="448">
        <f t="shared" si="20"/>
        <v>1</v>
      </c>
      <c r="G131" s="449">
        <f t="shared" si="20"/>
        <v>0</v>
      </c>
      <c r="H131" s="43">
        <f t="shared" si="12"/>
        <v>3</v>
      </c>
      <c r="I131" s="44" t="str">
        <f t="shared" si="13"/>
        <v/>
      </c>
      <c r="J131" s="44" t="str">
        <f t="shared" si="14"/>
        <v/>
      </c>
      <c r="K131" s="44" t="str">
        <f t="shared" si="15"/>
        <v>{"key_code":"r"},{"key_code":"y"},{"key_code":"a"}</v>
      </c>
      <c r="L131" s="44" t="str">
        <f t="shared" si="16"/>
        <v/>
      </c>
      <c r="M131" s="45" t="str">
        <f t="shared" si="17"/>
        <v/>
      </c>
    </row>
    <row r="132" spans="1:13">
      <c r="A132" s="19" t="s">
        <v>801</v>
      </c>
      <c r="B132" s="22" t="s">
        <v>802</v>
      </c>
      <c r="C132" s="442">
        <v>1</v>
      </c>
      <c r="D132" s="10" t="str">
        <f t="shared" ref="D132:D195" si="21">_xlfn.CONCAT(I132:M132)</f>
        <v>{"key_code":"r"},{"key_code":"y"},{"key_code":"e"}</v>
      </c>
      <c r="E132" s="447">
        <f t="shared" si="20"/>
        <v>0</v>
      </c>
      <c r="F132" s="448">
        <f t="shared" si="20"/>
        <v>0</v>
      </c>
      <c r="G132" s="449">
        <f t="shared" si="20"/>
        <v>0</v>
      </c>
      <c r="H132" s="43">
        <f t="shared" ref="H132:H195" si="22">LEN(B132)</f>
        <v>3</v>
      </c>
      <c r="I132" s="44" t="str">
        <f t="shared" ref="I132:I195" si="23">IF($H132=I$3,_xlfn.CONCAT($I$1,_xlfn.XLOOKUP($B132,入力キー,入力コード),$K$1),"")</f>
        <v/>
      </c>
      <c r="J132" s="44" t="str">
        <f t="shared" ref="J132:J195" si="24">IF($H132=J$3,_xlfn.CONCAT($I$1,_xlfn.XLOOKUP(LEFT($B132),入力キー,入力コード),$J$1,_xlfn.XLOOKUP(RIGHT($B132),入力キー,入力コード),$K$1),"")</f>
        <v/>
      </c>
      <c r="K132" s="44" t="str">
        <f t="shared" ref="K132:K195" si="25">IF($H132=K$3,_xlfn.CONCAT($I$1,_xlfn.XLOOKUP(LEFT($B132),入力キー,入力コード),$J$1,_xlfn.XLOOKUP(MID($B132,2,1),入力キー,入力コード),$J$1,_xlfn.XLOOKUP(RIGHT($B132),入力キー,入力コード),$K$1),"")</f>
        <v>{"key_code":"r"},{"key_code":"y"},{"key_code":"e"}</v>
      </c>
      <c r="L132" s="44" t="str">
        <f t="shared" ref="L132:L195" si="26">IF($H132=L$3,_xlfn.CONCAT($I$1,_xlfn.XLOOKUP(LEFT($B132),入力キー,入力コード),$J$1,_xlfn.XLOOKUP(MID($B132,2,1),入力キー,入力コード),$J$1,_xlfn.XLOOKUP(MID($B132,3,1),入力キー,入力コード),$J$1,_xlfn.XLOOKUP(RIGHT($B132),入力キー,入力コード),$K$1),"")</f>
        <v/>
      </c>
      <c r="M132" s="45" t="str">
        <f t="shared" ref="M132:M195" si="27">IF($H132=M$3,_xlfn.CONCAT($I$1,_xlfn.XLOOKUP(LEFT($B132),入力キー,入力コード),$J$1,_xlfn.XLOOKUP(MID($B132,2,1),入力キー,入力コード),$J$1,_xlfn.XLOOKUP(MID($B132,3,1),入力キー,入力コード),$J$1,_xlfn.XLOOKUP(MID($B132,4,1),入力キー,入力コード),$J$1,_xlfn.XLOOKUP(RIGHT($B132),入力キー,入力コード),$K$1),"")</f>
        <v/>
      </c>
    </row>
    <row r="133" spans="1:13">
      <c r="A133" s="19" t="s">
        <v>803</v>
      </c>
      <c r="B133" s="22" t="s">
        <v>804</v>
      </c>
      <c r="C133" s="442">
        <v>1</v>
      </c>
      <c r="D133" s="10" t="str">
        <f t="shared" si="21"/>
        <v>{"key_code":"r"},{"key_code":"y"},{"key_code":"i"}</v>
      </c>
      <c r="E133" s="447">
        <f t="shared" si="20"/>
        <v>0</v>
      </c>
      <c r="F133" s="448">
        <f t="shared" si="20"/>
        <v>0</v>
      </c>
      <c r="G133" s="449">
        <f t="shared" si="20"/>
        <v>0</v>
      </c>
      <c r="H133" s="43">
        <f t="shared" si="22"/>
        <v>3</v>
      </c>
      <c r="I133" s="44" t="str">
        <f t="shared" si="23"/>
        <v/>
      </c>
      <c r="J133" s="44" t="str">
        <f t="shared" si="24"/>
        <v/>
      </c>
      <c r="K133" s="44" t="str">
        <f t="shared" si="25"/>
        <v>{"key_code":"r"},{"key_code":"y"},{"key_code":"i"}</v>
      </c>
      <c r="L133" s="44" t="str">
        <f t="shared" si="26"/>
        <v/>
      </c>
      <c r="M133" s="45" t="str">
        <f t="shared" si="27"/>
        <v/>
      </c>
    </row>
    <row r="134" spans="1:13">
      <c r="A134" s="19" t="s">
        <v>457</v>
      </c>
      <c r="B134" s="22" t="s">
        <v>805</v>
      </c>
      <c r="C134" s="442">
        <v>1</v>
      </c>
      <c r="D134" s="10" t="str">
        <f t="shared" si="21"/>
        <v>{"key_code":"r"},{"key_code":"y"},{"key_code":"o"}</v>
      </c>
      <c r="E134" s="447">
        <f t="shared" si="20"/>
        <v>0</v>
      </c>
      <c r="F134" s="448">
        <f t="shared" si="20"/>
        <v>1</v>
      </c>
      <c r="G134" s="449">
        <f t="shared" si="20"/>
        <v>0</v>
      </c>
      <c r="H134" s="43">
        <f t="shared" si="22"/>
        <v>3</v>
      </c>
      <c r="I134" s="44" t="str">
        <f t="shared" si="23"/>
        <v/>
      </c>
      <c r="J134" s="44" t="str">
        <f t="shared" si="24"/>
        <v/>
      </c>
      <c r="K134" s="44" t="str">
        <f t="shared" si="25"/>
        <v>{"key_code":"r"},{"key_code":"y"},{"key_code":"o"}</v>
      </c>
      <c r="L134" s="44" t="str">
        <f t="shared" si="26"/>
        <v/>
      </c>
      <c r="M134" s="45" t="str">
        <f t="shared" si="27"/>
        <v/>
      </c>
    </row>
    <row r="135" spans="1:13">
      <c r="A135" s="19" t="s">
        <v>456</v>
      </c>
      <c r="B135" s="22" t="s">
        <v>806</v>
      </c>
      <c r="C135" s="442">
        <v>1</v>
      </c>
      <c r="D135" s="10" t="str">
        <f t="shared" si="21"/>
        <v>{"key_code":"r"},{"key_code":"y"},{"key_code":"u"}</v>
      </c>
      <c r="E135" s="447">
        <f t="shared" si="20"/>
        <v>0</v>
      </c>
      <c r="F135" s="448">
        <f t="shared" si="20"/>
        <v>1</v>
      </c>
      <c r="G135" s="449">
        <f t="shared" si="20"/>
        <v>0</v>
      </c>
      <c r="H135" s="43">
        <f t="shared" si="22"/>
        <v>3</v>
      </c>
      <c r="I135" s="44" t="str">
        <f t="shared" si="23"/>
        <v/>
      </c>
      <c r="J135" s="44" t="str">
        <f t="shared" si="24"/>
        <v/>
      </c>
      <c r="K135" s="44" t="str">
        <f t="shared" si="25"/>
        <v>{"key_code":"r"},{"key_code":"y"},{"key_code":"u"}</v>
      </c>
      <c r="L135" s="44" t="str">
        <f t="shared" si="26"/>
        <v/>
      </c>
      <c r="M135" s="45" t="str">
        <f t="shared" si="27"/>
        <v/>
      </c>
    </row>
    <row r="136" spans="1:13">
      <c r="A136" s="19" t="s">
        <v>18</v>
      </c>
      <c r="B136" s="22" t="s">
        <v>552</v>
      </c>
      <c r="C136" s="442">
        <v>1</v>
      </c>
      <c r="D136" s="10" t="str">
        <f t="shared" si="21"/>
        <v>{"key_code":"s"},{"key_code":"a"}</v>
      </c>
      <c r="E136" s="447">
        <f t="shared" si="20"/>
        <v>1</v>
      </c>
      <c r="F136" s="448">
        <f t="shared" si="20"/>
        <v>0</v>
      </c>
      <c r="G136" s="449">
        <f t="shared" si="20"/>
        <v>0</v>
      </c>
      <c r="H136" s="43">
        <f t="shared" si="22"/>
        <v>2</v>
      </c>
      <c r="I136" s="44" t="str">
        <f t="shared" si="23"/>
        <v/>
      </c>
      <c r="J136" s="44" t="str">
        <f t="shared" si="24"/>
        <v>{"key_code":"s"},{"key_code":"a"}</v>
      </c>
      <c r="K136" s="44" t="str">
        <f t="shared" si="25"/>
        <v/>
      </c>
      <c r="L136" s="44" t="str">
        <f t="shared" si="26"/>
        <v/>
      </c>
      <c r="M136" s="45" t="str">
        <f t="shared" si="27"/>
        <v/>
      </c>
    </row>
    <row r="137" spans="1:13">
      <c r="A137" s="19" t="s">
        <v>44</v>
      </c>
      <c r="B137" s="22" t="s">
        <v>553</v>
      </c>
      <c r="C137" s="442">
        <v>1</v>
      </c>
      <c r="D137" s="10" t="str">
        <f t="shared" si="21"/>
        <v>{"key_code":"s"},{"key_code":"e"}</v>
      </c>
      <c r="E137" s="447">
        <f t="shared" si="20"/>
        <v>1</v>
      </c>
      <c r="F137" s="448">
        <f t="shared" si="20"/>
        <v>0</v>
      </c>
      <c r="G137" s="449">
        <f t="shared" si="20"/>
        <v>0</v>
      </c>
      <c r="H137" s="43">
        <f t="shared" si="22"/>
        <v>2</v>
      </c>
      <c r="I137" s="44" t="str">
        <f t="shared" si="23"/>
        <v/>
      </c>
      <c r="J137" s="44" t="str">
        <f t="shared" si="24"/>
        <v>{"key_code":"s"},{"key_code":"e"}</v>
      </c>
      <c r="K137" s="44" t="str">
        <f t="shared" si="25"/>
        <v/>
      </c>
      <c r="L137" s="44" t="str">
        <f t="shared" si="26"/>
        <v/>
      </c>
      <c r="M137" s="45" t="str">
        <f t="shared" si="27"/>
        <v/>
      </c>
    </row>
    <row r="138" spans="1:13">
      <c r="A138" s="19" t="s">
        <v>29</v>
      </c>
      <c r="B138" s="22" t="s">
        <v>554</v>
      </c>
      <c r="C138" s="442">
        <v>1</v>
      </c>
      <c r="D138" s="10" t="str">
        <f t="shared" si="21"/>
        <v>{"key_code":"s"},{"key_code":"i"}</v>
      </c>
      <c r="E138" s="447">
        <f t="shared" si="20"/>
        <v>1</v>
      </c>
      <c r="F138" s="448">
        <f t="shared" si="20"/>
        <v>0</v>
      </c>
      <c r="G138" s="449">
        <f t="shared" si="20"/>
        <v>0</v>
      </c>
      <c r="H138" s="43">
        <f t="shared" si="22"/>
        <v>2</v>
      </c>
      <c r="I138" s="44" t="str">
        <f t="shared" si="23"/>
        <v/>
      </c>
      <c r="J138" s="44" t="str">
        <f t="shared" si="24"/>
        <v>{"key_code":"s"},{"key_code":"i"}</v>
      </c>
      <c r="K138" s="44" t="str">
        <f t="shared" si="25"/>
        <v/>
      </c>
      <c r="L138" s="44" t="str">
        <f t="shared" si="26"/>
        <v/>
      </c>
      <c r="M138" s="45" t="str">
        <f t="shared" si="27"/>
        <v/>
      </c>
    </row>
    <row r="139" spans="1:13">
      <c r="A139" s="19" t="s">
        <v>92</v>
      </c>
      <c r="B139" s="22" t="s">
        <v>555</v>
      </c>
      <c r="C139" s="442">
        <v>1</v>
      </c>
      <c r="D139" s="10" t="str">
        <f t="shared" si="21"/>
        <v>{"key_code":"s"},{"key_code":"o"}</v>
      </c>
      <c r="E139" s="447">
        <f t="shared" si="20"/>
        <v>1</v>
      </c>
      <c r="F139" s="448">
        <f t="shared" si="20"/>
        <v>0</v>
      </c>
      <c r="G139" s="449">
        <f t="shared" si="20"/>
        <v>0</v>
      </c>
      <c r="H139" s="43">
        <f t="shared" si="22"/>
        <v>2</v>
      </c>
      <c r="I139" s="44" t="str">
        <f t="shared" si="23"/>
        <v/>
      </c>
      <c r="J139" s="44" t="str">
        <f t="shared" si="24"/>
        <v>{"key_code":"s"},{"key_code":"o"}</v>
      </c>
      <c r="K139" s="44" t="str">
        <f t="shared" si="25"/>
        <v/>
      </c>
      <c r="L139" s="44" t="str">
        <f t="shared" si="26"/>
        <v/>
      </c>
      <c r="M139" s="45" t="str">
        <f t="shared" si="27"/>
        <v/>
      </c>
    </row>
    <row r="140" spans="1:13">
      <c r="A140" s="20" t="s">
        <v>39</v>
      </c>
      <c r="B140" s="22" t="s">
        <v>556</v>
      </c>
      <c r="C140" s="442">
        <v>1</v>
      </c>
      <c r="D140" s="10" t="str">
        <f t="shared" si="21"/>
        <v>{"key_code":"s"},{"key_code":"u"}</v>
      </c>
      <c r="E140" s="447">
        <f t="shared" si="20"/>
        <v>1</v>
      </c>
      <c r="F140" s="448">
        <f t="shared" si="20"/>
        <v>0</v>
      </c>
      <c r="G140" s="449">
        <f t="shared" si="20"/>
        <v>0</v>
      </c>
      <c r="H140" s="43">
        <f t="shared" si="22"/>
        <v>2</v>
      </c>
      <c r="I140" s="44" t="str">
        <f t="shared" si="23"/>
        <v/>
      </c>
      <c r="J140" s="44" t="str">
        <f t="shared" si="24"/>
        <v>{"key_code":"s"},{"key_code":"u"}</v>
      </c>
      <c r="K140" s="44" t="str">
        <f t="shared" si="25"/>
        <v/>
      </c>
      <c r="L140" s="44" t="str">
        <f t="shared" si="26"/>
        <v/>
      </c>
      <c r="M140" s="45" t="str">
        <f t="shared" si="27"/>
        <v/>
      </c>
    </row>
    <row r="141" spans="1:13">
      <c r="A141" s="20" t="s">
        <v>807</v>
      </c>
      <c r="B141" s="22" t="s">
        <v>808</v>
      </c>
      <c r="C141" s="442">
        <v>1</v>
      </c>
      <c r="D141" s="10" t="str">
        <f t="shared" si="21"/>
        <v>{"key_code":"s"},{"key_code":"w"},{"key_code":"a"}</v>
      </c>
      <c r="E141" s="447">
        <f t="shared" si="20"/>
        <v>0</v>
      </c>
      <c r="F141" s="448">
        <f t="shared" si="20"/>
        <v>0</v>
      </c>
      <c r="G141" s="449">
        <f t="shared" si="20"/>
        <v>0</v>
      </c>
      <c r="H141" s="43">
        <f t="shared" si="22"/>
        <v>3</v>
      </c>
      <c r="I141" s="44" t="str">
        <f t="shared" si="23"/>
        <v/>
      </c>
      <c r="J141" s="44" t="str">
        <f t="shared" si="24"/>
        <v/>
      </c>
      <c r="K141" s="44" t="str">
        <f t="shared" si="25"/>
        <v>{"key_code":"s"},{"key_code":"w"},{"key_code":"a"}</v>
      </c>
      <c r="L141" s="44" t="str">
        <f t="shared" si="26"/>
        <v/>
      </c>
      <c r="M141" s="45" t="str">
        <f t="shared" si="27"/>
        <v/>
      </c>
    </row>
    <row r="142" spans="1:13">
      <c r="A142" s="20" t="s">
        <v>809</v>
      </c>
      <c r="B142" s="22" t="s">
        <v>810</v>
      </c>
      <c r="C142" s="442">
        <v>1</v>
      </c>
      <c r="D142" s="10" t="str">
        <f t="shared" si="21"/>
        <v>{"key_code":"s"},{"key_code":"w"},{"key_code":"e"}</v>
      </c>
      <c r="E142" s="447">
        <f t="shared" si="20"/>
        <v>0</v>
      </c>
      <c r="F142" s="448">
        <f t="shared" si="20"/>
        <v>0</v>
      </c>
      <c r="G142" s="449">
        <f t="shared" si="20"/>
        <v>0</v>
      </c>
      <c r="H142" s="43">
        <f t="shared" si="22"/>
        <v>3</v>
      </c>
      <c r="I142" s="44" t="str">
        <f t="shared" si="23"/>
        <v/>
      </c>
      <c r="J142" s="44" t="str">
        <f t="shared" si="24"/>
        <v/>
      </c>
      <c r="K142" s="44" t="str">
        <f t="shared" si="25"/>
        <v>{"key_code":"s"},{"key_code":"w"},{"key_code":"e"}</v>
      </c>
      <c r="L142" s="44" t="str">
        <f t="shared" si="26"/>
        <v/>
      </c>
      <c r="M142" s="45" t="str">
        <f t="shared" si="27"/>
        <v/>
      </c>
    </row>
    <row r="143" spans="1:13">
      <c r="A143" s="20" t="s">
        <v>811</v>
      </c>
      <c r="B143" s="22" t="s">
        <v>812</v>
      </c>
      <c r="C143" s="442">
        <v>1</v>
      </c>
      <c r="D143" s="10" t="str">
        <f t="shared" si="21"/>
        <v>{"key_code":"s"},{"key_code":"w"},{"key_code":"i"}</v>
      </c>
      <c r="E143" s="447">
        <f t="shared" si="20"/>
        <v>0</v>
      </c>
      <c r="F143" s="448">
        <f t="shared" si="20"/>
        <v>0</v>
      </c>
      <c r="G143" s="449">
        <f t="shared" si="20"/>
        <v>0</v>
      </c>
      <c r="H143" s="43">
        <f t="shared" si="22"/>
        <v>3</v>
      </c>
      <c r="I143" s="44" t="str">
        <f t="shared" si="23"/>
        <v/>
      </c>
      <c r="J143" s="44" t="str">
        <f t="shared" si="24"/>
        <v/>
      </c>
      <c r="K143" s="44" t="str">
        <f t="shared" si="25"/>
        <v>{"key_code":"s"},{"key_code":"w"},{"key_code":"i"}</v>
      </c>
      <c r="L143" s="44" t="str">
        <f t="shared" si="26"/>
        <v/>
      </c>
      <c r="M143" s="45" t="str">
        <f t="shared" si="27"/>
        <v/>
      </c>
    </row>
    <row r="144" spans="1:13">
      <c r="A144" s="20" t="s">
        <v>813</v>
      </c>
      <c r="B144" s="22" t="s">
        <v>814</v>
      </c>
      <c r="C144" s="442">
        <v>1</v>
      </c>
      <c r="D144" s="10" t="str">
        <f t="shared" si="21"/>
        <v>{"key_code":"s"},{"key_code":"w"},{"key_code":"o"}</v>
      </c>
      <c r="E144" s="447">
        <f t="shared" ref="E144:G163" si="28">COUNTIFS(出力かな,$A144,入力キー数,E$3)</f>
        <v>0</v>
      </c>
      <c r="F144" s="448">
        <f t="shared" si="28"/>
        <v>0</v>
      </c>
      <c r="G144" s="449">
        <f t="shared" si="28"/>
        <v>0</v>
      </c>
      <c r="H144" s="43">
        <f t="shared" si="22"/>
        <v>3</v>
      </c>
      <c r="I144" s="44" t="str">
        <f t="shared" si="23"/>
        <v/>
      </c>
      <c r="J144" s="44" t="str">
        <f t="shared" si="24"/>
        <v/>
      </c>
      <c r="K144" s="44" t="str">
        <f t="shared" si="25"/>
        <v>{"key_code":"s"},{"key_code":"w"},{"key_code":"o"}</v>
      </c>
      <c r="L144" s="44" t="str">
        <f t="shared" si="26"/>
        <v/>
      </c>
      <c r="M144" s="45" t="str">
        <f t="shared" si="27"/>
        <v/>
      </c>
    </row>
    <row r="145" spans="1:13">
      <c r="A145" s="19" t="s">
        <v>815</v>
      </c>
      <c r="B145" s="22" t="s">
        <v>816</v>
      </c>
      <c r="C145" s="442">
        <v>1</v>
      </c>
      <c r="D145" s="10" t="str">
        <f t="shared" si="21"/>
        <v>{"key_code":"s"},{"key_code":"w"},{"key_code":"u"}</v>
      </c>
      <c r="E145" s="447">
        <f t="shared" si="28"/>
        <v>0</v>
      </c>
      <c r="F145" s="448">
        <f t="shared" si="28"/>
        <v>0</v>
      </c>
      <c r="G145" s="449">
        <f t="shared" si="28"/>
        <v>0</v>
      </c>
      <c r="H145" s="43">
        <f t="shared" si="22"/>
        <v>3</v>
      </c>
      <c r="I145" s="44" t="str">
        <f t="shared" si="23"/>
        <v/>
      </c>
      <c r="J145" s="44" t="str">
        <f t="shared" si="24"/>
        <v/>
      </c>
      <c r="K145" s="44" t="str">
        <f t="shared" si="25"/>
        <v>{"key_code":"s"},{"key_code":"w"},{"key_code":"u"}</v>
      </c>
      <c r="L145" s="44" t="str">
        <f t="shared" si="26"/>
        <v/>
      </c>
      <c r="M145" s="45" t="str">
        <f t="shared" si="27"/>
        <v/>
      </c>
    </row>
    <row r="146" spans="1:13">
      <c r="A146" s="19" t="s">
        <v>458</v>
      </c>
      <c r="B146" s="22" t="s">
        <v>817</v>
      </c>
      <c r="C146" s="442">
        <v>1</v>
      </c>
      <c r="D146" s="10" t="str">
        <f t="shared" si="21"/>
        <v>{"key_code":"s"},{"key_code":"y"},{"key_code":"a"}</v>
      </c>
      <c r="E146" s="447">
        <f t="shared" si="28"/>
        <v>0</v>
      </c>
      <c r="F146" s="448">
        <f t="shared" si="28"/>
        <v>1</v>
      </c>
      <c r="G146" s="449">
        <f t="shared" si="28"/>
        <v>0</v>
      </c>
      <c r="H146" s="43">
        <f t="shared" si="22"/>
        <v>3</v>
      </c>
      <c r="I146" s="44" t="str">
        <f t="shared" si="23"/>
        <v/>
      </c>
      <c r="J146" s="44" t="str">
        <f t="shared" si="24"/>
        <v/>
      </c>
      <c r="K146" s="44" t="str">
        <f t="shared" si="25"/>
        <v>{"key_code":"s"},{"key_code":"y"},{"key_code":"a"}</v>
      </c>
      <c r="L146" s="44" t="str">
        <f t="shared" si="26"/>
        <v/>
      </c>
      <c r="M146" s="45" t="str">
        <f t="shared" si="27"/>
        <v/>
      </c>
    </row>
    <row r="147" spans="1:13">
      <c r="A147" s="19" t="s">
        <v>386</v>
      </c>
      <c r="B147" s="22" t="s">
        <v>818</v>
      </c>
      <c r="C147" s="442">
        <v>1</v>
      </c>
      <c r="D147" s="10" t="str">
        <f t="shared" si="21"/>
        <v>{"key_code":"s"},{"key_code":"y"},{"key_code":"e"}</v>
      </c>
      <c r="E147" s="447">
        <f t="shared" si="28"/>
        <v>0</v>
      </c>
      <c r="F147" s="448">
        <f t="shared" si="28"/>
        <v>0</v>
      </c>
      <c r="G147" s="449">
        <f t="shared" si="28"/>
        <v>1</v>
      </c>
      <c r="H147" s="43">
        <f t="shared" si="22"/>
        <v>3</v>
      </c>
      <c r="I147" s="44" t="str">
        <f t="shared" si="23"/>
        <v/>
      </c>
      <c r="J147" s="44" t="str">
        <f t="shared" si="24"/>
        <v/>
      </c>
      <c r="K147" s="44" t="str">
        <f t="shared" si="25"/>
        <v>{"key_code":"s"},{"key_code":"y"},{"key_code":"e"}</v>
      </c>
      <c r="L147" s="44" t="str">
        <f t="shared" si="26"/>
        <v/>
      </c>
      <c r="M147" s="45" t="str">
        <f t="shared" si="27"/>
        <v/>
      </c>
    </row>
    <row r="148" spans="1:13">
      <c r="A148" s="19" t="s">
        <v>819</v>
      </c>
      <c r="B148" s="22" t="s">
        <v>820</v>
      </c>
      <c r="C148" s="442">
        <v>1</v>
      </c>
      <c r="D148" s="10" t="str">
        <f t="shared" si="21"/>
        <v>{"key_code":"s"},{"key_code":"y"},{"key_code":"i"}</v>
      </c>
      <c r="E148" s="447">
        <f t="shared" si="28"/>
        <v>0</v>
      </c>
      <c r="F148" s="448">
        <f t="shared" si="28"/>
        <v>0</v>
      </c>
      <c r="G148" s="449">
        <f t="shared" si="28"/>
        <v>0</v>
      </c>
      <c r="H148" s="43">
        <f t="shared" si="22"/>
        <v>3</v>
      </c>
      <c r="I148" s="44" t="str">
        <f t="shared" si="23"/>
        <v/>
      </c>
      <c r="J148" s="44" t="str">
        <f t="shared" si="24"/>
        <v/>
      </c>
      <c r="K148" s="44" t="str">
        <f t="shared" si="25"/>
        <v>{"key_code":"s"},{"key_code":"y"},{"key_code":"i"}</v>
      </c>
      <c r="L148" s="44" t="str">
        <f t="shared" si="26"/>
        <v/>
      </c>
      <c r="M148" s="45" t="str">
        <f t="shared" si="27"/>
        <v/>
      </c>
    </row>
    <row r="149" spans="1:13">
      <c r="A149" s="19" t="s">
        <v>460</v>
      </c>
      <c r="B149" s="22" t="s">
        <v>821</v>
      </c>
      <c r="C149" s="442">
        <v>1</v>
      </c>
      <c r="D149" s="10" t="str">
        <f t="shared" si="21"/>
        <v>{"key_code":"s"},{"key_code":"y"},{"key_code":"o"}</v>
      </c>
      <c r="E149" s="447">
        <f t="shared" si="28"/>
        <v>0</v>
      </c>
      <c r="F149" s="448">
        <f t="shared" si="28"/>
        <v>1</v>
      </c>
      <c r="G149" s="449">
        <f t="shared" si="28"/>
        <v>0</v>
      </c>
      <c r="H149" s="43">
        <f t="shared" si="22"/>
        <v>3</v>
      </c>
      <c r="I149" s="44" t="str">
        <f t="shared" si="23"/>
        <v/>
      </c>
      <c r="J149" s="44" t="str">
        <f t="shared" si="24"/>
        <v/>
      </c>
      <c r="K149" s="44" t="str">
        <f t="shared" si="25"/>
        <v>{"key_code":"s"},{"key_code":"y"},{"key_code":"o"}</v>
      </c>
      <c r="L149" s="44" t="str">
        <f t="shared" si="26"/>
        <v/>
      </c>
      <c r="M149" s="45" t="str">
        <f t="shared" si="27"/>
        <v/>
      </c>
    </row>
    <row r="150" spans="1:13">
      <c r="A150" s="19" t="s">
        <v>459</v>
      </c>
      <c r="B150" s="22" t="s">
        <v>822</v>
      </c>
      <c r="C150" s="442">
        <v>1</v>
      </c>
      <c r="D150" s="10" t="str">
        <f t="shared" si="21"/>
        <v>{"key_code":"s"},{"key_code":"y"},{"key_code":"u"}</v>
      </c>
      <c r="E150" s="447">
        <f t="shared" si="28"/>
        <v>0</v>
      </c>
      <c r="F150" s="448">
        <f t="shared" si="28"/>
        <v>1</v>
      </c>
      <c r="G150" s="449">
        <f t="shared" si="28"/>
        <v>0</v>
      </c>
      <c r="H150" s="43">
        <f t="shared" si="22"/>
        <v>3</v>
      </c>
      <c r="I150" s="44" t="str">
        <f t="shared" si="23"/>
        <v/>
      </c>
      <c r="J150" s="44" t="str">
        <f t="shared" si="24"/>
        <v/>
      </c>
      <c r="K150" s="44" t="str">
        <f t="shared" si="25"/>
        <v>{"key_code":"s"},{"key_code":"y"},{"key_code":"u"}</v>
      </c>
      <c r="L150" s="44" t="str">
        <f t="shared" si="26"/>
        <v/>
      </c>
      <c r="M150" s="45" t="str">
        <f t="shared" si="27"/>
        <v/>
      </c>
    </row>
    <row r="151" spans="1:13">
      <c r="A151" s="19" t="s">
        <v>94</v>
      </c>
      <c r="B151" s="22" t="s">
        <v>557</v>
      </c>
      <c r="C151" s="442">
        <v>1</v>
      </c>
      <c r="D151" s="10" t="str">
        <f t="shared" si="21"/>
        <v>{"key_code":"t"},{"key_code":"a"}</v>
      </c>
      <c r="E151" s="447">
        <f t="shared" si="28"/>
        <v>1</v>
      </c>
      <c r="F151" s="448">
        <f t="shared" si="28"/>
        <v>0</v>
      </c>
      <c r="G151" s="449">
        <f t="shared" si="28"/>
        <v>0</v>
      </c>
      <c r="H151" s="43">
        <f t="shared" si="22"/>
        <v>2</v>
      </c>
      <c r="I151" s="44" t="str">
        <f t="shared" si="23"/>
        <v/>
      </c>
      <c r="J151" s="44" t="str">
        <f t="shared" si="24"/>
        <v>{"key_code":"t"},{"key_code":"a"}</v>
      </c>
      <c r="K151" s="44" t="str">
        <f t="shared" si="25"/>
        <v/>
      </c>
      <c r="L151" s="44" t="str">
        <f t="shared" si="26"/>
        <v/>
      </c>
      <c r="M151" s="45" t="str">
        <f t="shared" si="27"/>
        <v/>
      </c>
    </row>
    <row r="152" spans="1:13">
      <c r="A152" s="20" t="s">
        <v>27</v>
      </c>
      <c r="B152" s="22" t="s">
        <v>558</v>
      </c>
      <c r="C152" s="442">
        <v>1</v>
      </c>
      <c r="D152" s="10" t="str">
        <f t="shared" si="21"/>
        <v>{"key_code":"t"},{"key_code":"e"}</v>
      </c>
      <c r="E152" s="447">
        <f t="shared" si="28"/>
        <v>1</v>
      </c>
      <c r="F152" s="448">
        <f t="shared" si="28"/>
        <v>0</v>
      </c>
      <c r="G152" s="449">
        <f t="shared" si="28"/>
        <v>0</v>
      </c>
      <c r="H152" s="43">
        <f t="shared" si="22"/>
        <v>2</v>
      </c>
      <c r="I152" s="44" t="str">
        <f t="shared" si="23"/>
        <v/>
      </c>
      <c r="J152" s="44" t="str">
        <f t="shared" si="24"/>
        <v>{"key_code":"t"},{"key_code":"e"}</v>
      </c>
      <c r="K152" s="44" t="str">
        <f t="shared" si="25"/>
        <v/>
      </c>
      <c r="L152" s="44" t="str">
        <f t="shared" si="26"/>
        <v/>
      </c>
      <c r="M152" s="45" t="str">
        <f t="shared" si="27"/>
        <v/>
      </c>
    </row>
    <row r="153" spans="1:13">
      <c r="A153" s="20" t="s">
        <v>823</v>
      </c>
      <c r="B153" s="22" t="s">
        <v>824</v>
      </c>
      <c r="C153" s="442">
        <v>1</v>
      </c>
      <c r="D153" s="10" t="str">
        <f t="shared" si="21"/>
        <v>{"key_code":"t"},{"key_code":"h"},{"key_code":"a"}</v>
      </c>
      <c r="E153" s="447">
        <f t="shared" si="28"/>
        <v>0</v>
      </c>
      <c r="F153" s="448">
        <f t="shared" si="28"/>
        <v>0</v>
      </c>
      <c r="G153" s="449">
        <f t="shared" si="28"/>
        <v>0</v>
      </c>
      <c r="H153" s="43">
        <f t="shared" si="22"/>
        <v>3</v>
      </c>
      <c r="I153" s="44" t="str">
        <f t="shared" si="23"/>
        <v/>
      </c>
      <c r="J153" s="44" t="str">
        <f t="shared" si="24"/>
        <v/>
      </c>
      <c r="K153" s="44" t="str">
        <f t="shared" si="25"/>
        <v>{"key_code":"t"},{"key_code":"h"},{"key_code":"a"}</v>
      </c>
      <c r="L153" s="44" t="str">
        <f t="shared" si="26"/>
        <v/>
      </c>
      <c r="M153" s="45" t="str">
        <f t="shared" si="27"/>
        <v/>
      </c>
    </row>
    <row r="154" spans="1:13">
      <c r="A154" s="20" t="s">
        <v>825</v>
      </c>
      <c r="B154" s="22" t="s">
        <v>826</v>
      </c>
      <c r="C154" s="442">
        <v>1</v>
      </c>
      <c r="D154" s="10" t="str">
        <f t="shared" si="21"/>
        <v>{"key_code":"t"},{"key_code":"h"},{"key_code":"e"}</v>
      </c>
      <c r="E154" s="447">
        <f t="shared" si="28"/>
        <v>0</v>
      </c>
      <c r="F154" s="448">
        <f t="shared" si="28"/>
        <v>0</v>
      </c>
      <c r="G154" s="449">
        <f t="shared" si="28"/>
        <v>0</v>
      </c>
      <c r="H154" s="43">
        <f t="shared" si="22"/>
        <v>3</v>
      </c>
      <c r="I154" s="44" t="str">
        <f t="shared" si="23"/>
        <v/>
      </c>
      <c r="J154" s="44" t="str">
        <f t="shared" si="24"/>
        <v/>
      </c>
      <c r="K154" s="44" t="str">
        <f t="shared" si="25"/>
        <v>{"key_code":"t"},{"key_code":"h"},{"key_code":"e"}</v>
      </c>
      <c r="L154" s="44" t="str">
        <f t="shared" si="26"/>
        <v/>
      </c>
      <c r="M154" s="45" t="str">
        <f t="shared" si="27"/>
        <v/>
      </c>
    </row>
    <row r="155" spans="1:13">
      <c r="A155" s="20" t="s">
        <v>380</v>
      </c>
      <c r="B155" s="22" t="s">
        <v>827</v>
      </c>
      <c r="C155" s="442">
        <v>1</v>
      </c>
      <c r="D155" s="10" t="str">
        <f t="shared" si="21"/>
        <v>{"key_code":"t"},{"key_code":"h"},{"key_code":"i"}</v>
      </c>
      <c r="E155" s="447">
        <f t="shared" si="28"/>
        <v>0</v>
      </c>
      <c r="F155" s="448">
        <f t="shared" si="28"/>
        <v>0</v>
      </c>
      <c r="G155" s="449">
        <f t="shared" si="28"/>
        <v>1</v>
      </c>
      <c r="H155" s="43">
        <f t="shared" si="22"/>
        <v>3</v>
      </c>
      <c r="I155" s="44" t="str">
        <f t="shared" si="23"/>
        <v/>
      </c>
      <c r="J155" s="44" t="str">
        <f t="shared" si="24"/>
        <v/>
      </c>
      <c r="K155" s="44" t="str">
        <f t="shared" si="25"/>
        <v>{"key_code":"t"},{"key_code":"h"},{"key_code":"i"}</v>
      </c>
      <c r="L155" s="44" t="str">
        <f t="shared" si="26"/>
        <v/>
      </c>
      <c r="M155" s="45" t="str">
        <f t="shared" si="27"/>
        <v/>
      </c>
    </row>
    <row r="156" spans="1:13">
      <c r="A156" s="20" t="s">
        <v>828</v>
      </c>
      <c r="B156" s="22" t="s">
        <v>829</v>
      </c>
      <c r="C156" s="442">
        <v>1</v>
      </c>
      <c r="D156" s="10" t="str">
        <f t="shared" si="21"/>
        <v>{"key_code":"t"},{"key_code":"h"},{"key_code":"o"}</v>
      </c>
      <c r="E156" s="447">
        <f t="shared" si="28"/>
        <v>0</v>
      </c>
      <c r="F156" s="448">
        <f t="shared" si="28"/>
        <v>0</v>
      </c>
      <c r="G156" s="449">
        <f t="shared" si="28"/>
        <v>0</v>
      </c>
      <c r="H156" s="43">
        <f t="shared" si="22"/>
        <v>3</v>
      </c>
      <c r="I156" s="44" t="str">
        <f t="shared" si="23"/>
        <v/>
      </c>
      <c r="J156" s="44" t="str">
        <f t="shared" si="24"/>
        <v/>
      </c>
      <c r="K156" s="44" t="str">
        <f t="shared" si="25"/>
        <v>{"key_code":"t"},{"key_code":"h"},{"key_code":"o"}</v>
      </c>
      <c r="L156" s="44" t="str">
        <f t="shared" si="26"/>
        <v/>
      </c>
      <c r="M156" s="45" t="str">
        <f t="shared" si="27"/>
        <v/>
      </c>
    </row>
    <row r="157" spans="1:13">
      <c r="A157" s="19" t="s">
        <v>381</v>
      </c>
      <c r="B157" s="22" t="s">
        <v>830</v>
      </c>
      <c r="C157" s="442">
        <v>1</v>
      </c>
      <c r="D157" s="10" t="str">
        <f t="shared" si="21"/>
        <v>{"key_code":"t"},{"key_code":"h"},{"key_code":"u"}</v>
      </c>
      <c r="E157" s="447">
        <f t="shared" si="28"/>
        <v>0</v>
      </c>
      <c r="F157" s="448">
        <f t="shared" si="28"/>
        <v>0</v>
      </c>
      <c r="G157" s="449">
        <f t="shared" si="28"/>
        <v>1</v>
      </c>
      <c r="H157" s="43">
        <f t="shared" si="22"/>
        <v>3</v>
      </c>
      <c r="I157" s="44" t="str">
        <f t="shared" si="23"/>
        <v/>
      </c>
      <c r="J157" s="44" t="str">
        <f t="shared" si="24"/>
        <v/>
      </c>
      <c r="K157" s="44" t="str">
        <f t="shared" si="25"/>
        <v>{"key_code":"t"},{"key_code":"h"},{"key_code":"u"}</v>
      </c>
      <c r="L157" s="44" t="str">
        <f t="shared" si="26"/>
        <v/>
      </c>
      <c r="M157" s="45" t="str">
        <f t="shared" si="27"/>
        <v/>
      </c>
    </row>
    <row r="158" spans="1:13">
      <c r="A158" s="19" t="s">
        <v>49</v>
      </c>
      <c r="B158" s="22" t="s">
        <v>559</v>
      </c>
      <c r="C158" s="442">
        <v>1</v>
      </c>
      <c r="D158" s="10" t="str">
        <f t="shared" si="21"/>
        <v>{"key_code":"t"},{"key_code":"i"}</v>
      </c>
      <c r="E158" s="447">
        <f t="shared" si="28"/>
        <v>1</v>
      </c>
      <c r="F158" s="448">
        <f t="shared" si="28"/>
        <v>0</v>
      </c>
      <c r="G158" s="449">
        <f t="shared" si="28"/>
        <v>0</v>
      </c>
      <c r="H158" s="43">
        <f t="shared" si="22"/>
        <v>2</v>
      </c>
      <c r="I158" s="44" t="str">
        <f t="shared" si="23"/>
        <v/>
      </c>
      <c r="J158" s="44" t="str">
        <f t="shared" si="24"/>
        <v>{"key_code":"t"},{"key_code":"i"}</v>
      </c>
      <c r="K158" s="44" t="str">
        <f t="shared" si="25"/>
        <v/>
      </c>
      <c r="L158" s="44" t="str">
        <f t="shared" si="26"/>
        <v/>
      </c>
      <c r="M158" s="45" t="str">
        <f t="shared" si="27"/>
        <v/>
      </c>
    </row>
    <row r="159" spans="1:13">
      <c r="A159" s="20" t="s">
        <v>60</v>
      </c>
      <c r="B159" s="22" t="s">
        <v>560</v>
      </c>
      <c r="C159" s="442">
        <v>1</v>
      </c>
      <c r="D159" s="10" t="str">
        <f t="shared" si="21"/>
        <v>{"key_code":"t"},{"key_code":"o"}</v>
      </c>
      <c r="E159" s="447">
        <f t="shared" si="28"/>
        <v>1</v>
      </c>
      <c r="F159" s="448">
        <f t="shared" si="28"/>
        <v>0</v>
      </c>
      <c r="G159" s="449">
        <f t="shared" si="28"/>
        <v>0</v>
      </c>
      <c r="H159" s="43">
        <f t="shared" si="22"/>
        <v>2</v>
      </c>
      <c r="I159" s="44" t="str">
        <f t="shared" si="23"/>
        <v/>
      </c>
      <c r="J159" s="44" t="str">
        <f t="shared" si="24"/>
        <v>{"key_code":"t"},{"key_code":"o"}</v>
      </c>
      <c r="K159" s="44" t="str">
        <f t="shared" si="25"/>
        <v/>
      </c>
      <c r="L159" s="44" t="str">
        <f t="shared" si="26"/>
        <v/>
      </c>
      <c r="M159" s="45" t="str">
        <f t="shared" si="27"/>
        <v/>
      </c>
    </row>
    <row r="160" spans="1:13">
      <c r="A160" s="20" t="s">
        <v>413</v>
      </c>
      <c r="B160" s="22" t="s">
        <v>831</v>
      </c>
      <c r="C160" s="442">
        <v>1</v>
      </c>
      <c r="D160" s="10" t="str">
        <f t="shared" si="21"/>
        <v>{"key_code":"t"},{"key_code":"s"},{"key_code":"a"}</v>
      </c>
      <c r="E160" s="447">
        <f t="shared" si="28"/>
        <v>0</v>
      </c>
      <c r="F160" s="448">
        <f t="shared" si="28"/>
        <v>0</v>
      </c>
      <c r="G160" s="449">
        <f t="shared" si="28"/>
        <v>1</v>
      </c>
      <c r="H160" s="43">
        <f t="shared" si="22"/>
        <v>3</v>
      </c>
      <c r="I160" s="44" t="str">
        <f t="shared" si="23"/>
        <v/>
      </c>
      <c r="J160" s="44" t="str">
        <f t="shared" si="24"/>
        <v/>
      </c>
      <c r="K160" s="44" t="str">
        <f t="shared" si="25"/>
        <v>{"key_code":"t"},{"key_code":"s"},{"key_code":"a"}</v>
      </c>
      <c r="L160" s="44" t="str">
        <f t="shared" si="26"/>
        <v/>
      </c>
      <c r="M160" s="45" t="str">
        <f t="shared" si="27"/>
        <v/>
      </c>
    </row>
    <row r="161" spans="1:13">
      <c r="A161" s="20" t="s">
        <v>415</v>
      </c>
      <c r="B161" s="22" t="s">
        <v>832</v>
      </c>
      <c r="C161" s="442">
        <v>1</v>
      </c>
      <c r="D161" s="10" t="str">
        <f t="shared" si="21"/>
        <v>{"key_code":"t"},{"key_code":"s"},{"key_code":"e"}</v>
      </c>
      <c r="E161" s="447">
        <f t="shared" si="28"/>
        <v>0</v>
      </c>
      <c r="F161" s="448">
        <f t="shared" si="28"/>
        <v>0</v>
      </c>
      <c r="G161" s="449">
        <f t="shared" si="28"/>
        <v>1</v>
      </c>
      <c r="H161" s="43">
        <f t="shared" si="22"/>
        <v>3</v>
      </c>
      <c r="I161" s="44" t="str">
        <f t="shared" si="23"/>
        <v/>
      </c>
      <c r="J161" s="44" t="str">
        <f t="shared" si="24"/>
        <v/>
      </c>
      <c r="K161" s="44" t="str">
        <f t="shared" si="25"/>
        <v>{"key_code":"t"},{"key_code":"s"},{"key_code":"e"}</v>
      </c>
      <c r="L161" s="44" t="str">
        <f t="shared" si="26"/>
        <v/>
      </c>
      <c r="M161" s="45" t="str">
        <f t="shared" si="27"/>
        <v/>
      </c>
    </row>
    <row r="162" spans="1:13">
      <c r="A162" s="20" t="s">
        <v>414</v>
      </c>
      <c r="B162" s="22" t="s">
        <v>833</v>
      </c>
      <c r="C162" s="442">
        <v>1</v>
      </c>
      <c r="D162" s="10" t="str">
        <f t="shared" si="21"/>
        <v>{"key_code":"t"},{"key_code":"s"},{"key_code":"i"}</v>
      </c>
      <c r="E162" s="447">
        <f t="shared" si="28"/>
        <v>0</v>
      </c>
      <c r="F162" s="448">
        <f t="shared" si="28"/>
        <v>0</v>
      </c>
      <c r="G162" s="449">
        <f t="shared" si="28"/>
        <v>1</v>
      </c>
      <c r="H162" s="43">
        <f t="shared" si="22"/>
        <v>3</v>
      </c>
      <c r="I162" s="44" t="str">
        <f t="shared" si="23"/>
        <v/>
      </c>
      <c r="J162" s="44" t="str">
        <f t="shared" si="24"/>
        <v/>
      </c>
      <c r="K162" s="44" t="str">
        <f t="shared" si="25"/>
        <v>{"key_code":"t"},{"key_code":"s"},{"key_code":"i"}</v>
      </c>
      <c r="L162" s="44" t="str">
        <f t="shared" si="26"/>
        <v/>
      </c>
      <c r="M162" s="45" t="str">
        <f t="shared" si="27"/>
        <v/>
      </c>
    </row>
    <row r="163" spans="1:13">
      <c r="A163" s="19" t="s">
        <v>416</v>
      </c>
      <c r="B163" s="22" t="s">
        <v>834</v>
      </c>
      <c r="C163" s="442">
        <v>1</v>
      </c>
      <c r="D163" s="10" t="str">
        <f t="shared" si="21"/>
        <v>{"key_code":"t"},{"key_code":"s"},{"key_code":"o"}</v>
      </c>
      <c r="E163" s="447">
        <f t="shared" si="28"/>
        <v>0</v>
      </c>
      <c r="F163" s="448">
        <f t="shared" si="28"/>
        <v>0</v>
      </c>
      <c r="G163" s="449">
        <f t="shared" si="28"/>
        <v>1</v>
      </c>
      <c r="H163" s="43">
        <f t="shared" si="22"/>
        <v>3</v>
      </c>
      <c r="I163" s="44" t="str">
        <f t="shared" si="23"/>
        <v/>
      </c>
      <c r="J163" s="44" t="str">
        <f t="shared" si="24"/>
        <v/>
      </c>
      <c r="K163" s="44" t="str">
        <f t="shared" si="25"/>
        <v>{"key_code":"t"},{"key_code":"s"},{"key_code":"o"}</v>
      </c>
      <c r="L163" s="44" t="str">
        <f t="shared" si="26"/>
        <v/>
      </c>
      <c r="M163" s="45" t="str">
        <f t="shared" si="27"/>
        <v/>
      </c>
    </row>
    <row r="164" spans="1:13">
      <c r="A164" s="20" t="s">
        <v>561</v>
      </c>
      <c r="B164" s="22" t="s">
        <v>562</v>
      </c>
      <c r="C164" s="442">
        <v>1</v>
      </c>
      <c r="D164" s="10" t="str">
        <f t="shared" si="21"/>
        <v>{"key_code":"t"},{"key_code":"u"}</v>
      </c>
      <c r="E164" s="447">
        <f t="shared" ref="E164:G183" si="29">COUNTIFS(出力かな,$A164,入力キー数,E$3)</f>
        <v>1</v>
      </c>
      <c r="F164" s="448">
        <f t="shared" si="29"/>
        <v>0</v>
      </c>
      <c r="G164" s="449">
        <f t="shared" si="29"/>
        <v>0</v>
      </c>
      <c r="H164" s="43">
        <f t="shared" si="22"/>
        <v>2</v>
      </c>
      <c r="I164" s="44" t="str">
        <f t="shared" si="23"/>
        <v/>
      </c>
      <c r="J164" s="44" t="str">
        <f t="shared" si="24"/>
        <v>{"key_code":"t"},{"key_code":"u"}</v>
      </c>
      <c r="K164" s="44" t="str">
        <f t="shared" si="25"/>
        <v/>
      </c>
      <c r="L164" s="44" t="str">
        <f t="shared" si="26"/>
        <v/>
      </c>
      <c r="M164" s="45" t="str">
        <f t="shared" si="27"/>
        <v/>
      </c>
    </row>
    <row r="165" spans="1:13">
      <c r="A165" s="20" t="s">
        <v>835</v>
      </c>
      <c r="B165" s="22" t="s">
        <v>836</v>
      </c>
      <c r="C165" s="442">
        <v>1</v>
      </c>
      <c r="D165" s="10" t="str">
        <f t="shared" si="21"/>
        <v>{"key_code":"t"},{"key_code":"w"},{"key_code":"a"}</v>
      </c>
      <c r="E165" s="447">
        <f t="shared" si="29"/>
        <v>0</v>
      </c>
      <c r="F165" s="448">
        <f t="shared" si="29"/>
        <v>0</v>
      </c>
      <c r="G165" s="449">
        <f t="shared" si="29"/>
        <v>0</v>
      </c>
      <c r="H165" s="43">
        <f t="shared" si="22"/>
        <v>3</v>
      </c>
      <c r="I165" s="44" t="str">
        <f t="shared" si="23"/>
        <v/>
      </c>
      <c r="J165" s="44" t="str">
        <f t="shared" si="24"/>
        <v/>
      </c>
      <c r="K165" s="44" t="str">
        <f t="shared" si="25"/>
        <v>{"key_code":"t"},{"key_code":"w"},{"key_code":"a"}</v>
      </c>
      <c r="L165" s="44" t="str">
        <f t="shared" si="26"/>
        <v/>
      </c>
      <c r="M165" s="45" t="str">
        <f t="shared" si="27"/>
        <v/>
      </c>
    </row>
    <row r="166" spans="1:13">
      <c r="A166" s="20" t="s">
        <v>837</v>
      </c>
      <c r="B166" s="22" t="s">
        <v>838</v>
      </c>
      <c r="C166" s="442">
        <v>1</v>
      </c>
      <c r="D166" s="10" t="str">
        <f t="shared" si="21"/>
        <v>{"key_code":"t"},{"key_code":"w"},{"key_code":"e"}</v>
      </c>
      <c r="E166" s="447">
        <f t="shared" si="29"/>
        <v>0</v>
      </c>
      <c r="F166" s="448">
        <f t="shared" si="29"/>
        <v>0</v>
      </c>
      <c r="G166" s="449">
        <f t="shared" si="29"/>
        <v>0</v>
      </c>
      <c r="H166" s="43">
        <f t="shared" si="22"/>
        <v>3</v>
      </c>
      <c r="I166" s="44" t="str">
        <f t="shared" si="23"/>
        <v/>
      </c>
      <c r="J166" s="44" t="str">
        <f t="shared" si="24"/>
        <v/>
      </c>
      <c r="K166" s="44" t="str">
        <f t="shared" si="25"/>
        <v>{"key_code":"t"},{"key_code":"w"},{"key_code":"e"}</v>
      </c>
      <c r="L166" s="44" t="str">
        <f t="shared" si="26"/>
        <v/>
      </c>
      <c r="M166" s="45" t="str">
        <f t="shared" si="27"/>
        <v/>
      </c>
    </row>
    <row r="167" spans="1:13">
      <c r="A167" s="20" t="s">
        <v>839</v>
      </c>
      <c r="B167" s="22" t="s">
        <v>840</v>
      </c>
      <c r="C167" s="442">
        <v>1</v>
      </c>
      <c r="D167" s="10" t="str">
        <f t="shared" si="21"/>
        <v>{"key_code":"t"},{"key_code":"w"},{"key_code":"i"}</v>
      </c>
      <c r="E167" s="447">
        <f t="shared" si="29"/>
        <v>0</v>
      </c>
      <c r="F167" s="448">
        <f t="shared" si="29"/>
        <v>0</v>
      </c>
      <c r="G167" s="449">
        <f t="shared" si="29"/>
        <v>0</v>
      </c>
      <c r="H167" s="43">
        <f t="shared" si="22"/>
        <v>3</v>
      </c>
      <c r="I167" s="44" t="str">
        <f t="shared" si="23"/>
        <v/>
      </c>
      <c r="J167" s="44" t="str">
        <f t="shared" si="24"/>
        <v/>
      </c>
      <c r="K167" s="44" t="str">
        <f t="shared" si="25"/>
        <v>{"key_code":"t"},{"key_code":"w"},{"key_code":"i"}</v>
      </c>
      <c r="L167" s="44" t="str">
        <f t="shared" si="26"/>
        <v/>
      </c>
      <c r="M167" s="45" t="str">
        <f t="shared" si="27"/>
        <v/>
      </c>
    </row>
    <row r="168" spans="1:13">
      <c r="A168" s="20" t="s">
        <v>841</v>
      </c>
      <c r="B168" s="22" t="s">
        <v>842</v>
      </c>
      <c r="C168" s="442">
        <v>1</v>
      </c>
      <c r="D168" s="10" t="str">
        <f t="shared" si="21"/>
        <v>{"key_code":"t"},{"key_code":"w"},{"key_code":"o"}</v>
      </c>
      <c r="E168" s="447">
        <f t="shared" si="29"/>
        <v>0</v>
      </c>
      <c r="F168" s="448">
        <f t="shared" si="29"/>
        <v>0</v>
      </c>
      <c r="G168" s="449">
        <f t="shared" si="29"/>
        <v>0</v>
      </c>
      <c r="H168" s="43">
        <f t="shared" si="22"/>
        <v>3</v>
      </c>
      <c r="I168" s="44" t="str">
        <f t="shared" si="23"/>
        <v/>
      </c>
      <c r="J168" s="44" t="str">
        <f t="shared" si="24"/>
        <v/>
      </c>
      <c r="K168" s="44" t="str">
        <f t="shared" si="25"/>
        <v>{"key_code":"t"},{"key_code":"w"},{"key_code":"o"}</v>
      </c>
      <c r="L168" s="44" t="str">
        <f t="shared" si="26"/>
        <v/>
      </c>
      <c r="M168" s="45" t="str">
        <f t="shared" si="27"/>
        <v/>
      </c>
    </row>
    <row r="169" spans="1:13">
      <c r="A169" s="19" t="s">
        <v>384</v>
      </c>
      <c r="B169" s="22" t="s">
        <v>843</v>
      </c>
      <c r="C169" s="442">
        <v>1</v>
      </c>
      <c r="D169" s="10" t="str">
        <f t="shared" si="21"/>
        <v>{"key_code":"t"},{"key_code":"w"},{"key_code":"u"}</v>
      </c>
      <c r="E169" s="447">
        <f t="shared" si="29"/>
        <v>0</v>
      </c>
      <c r="F169" s="448">
        <f t="shared" si="29"/>
        <v>0</v>
      </c>
      <c r="G169" s="449">
        <f t="shared" si="29"/>
        <v>1</v>
      </c>
      <c r="H169" s="43">
        <f t="shared" si="22"/>
        <v>3</v>
      </c>
      <c r="I169" s="44" t="str">
        <f t="shared" si="23"/>
        <v/>
      </c>
      <c r="J169" s="44" t="str">
        <f t="shared" si="24"/>
        <v/>
      </c>
      <c r="K169" s="44" t="str">
        <f t="shared" si="25"/>
        <v>{"key_code":"t"},{"key_code":"w"},{"key_code":"u"}</v>
      </c>
      <c r="L169" s="44" t="str">
        <f t="shared" si="26"/>
        <v/>
      </c>
      <c r="M169" s="45" t="str">
        <f t="shared" si="27"/>
        <v/>
      </c>
    </row>
    <row r="170" spans="1:13">
      <c r="A170" s="19" t="s">
        <v>467</v>
      </c>
      <c r="B170" s="22" t="s">
        <v>844</v>
      </c>
      <c r="C170" s="442">
        <v>1</v>
      </c>
      <c r="D170" s="10" t="str">
        <f t="shared" si="21"/>
        <v>{"key_code":"t"},{"key_code":"y"},{"key_code":"a"}</v>
      </c>
      <c r="E170" s="447">
        <f t="shared" si="29"/>
        <v>0</v>
      </c>
      <c r="F170" s="448">
        <f t="shared" si="29"/>
        <v>1</v>
      </c>
      <c r="G170" s="449">
        <f t="shared" si="29"/>
        <v>0</v>
      </c>
      <c r="H170" s="43">
        <f t="shared" si="22"/>
        <v>3</v>
      </c>
      <c r="I170" s="44" t="str">
        <f t="shared" si="23"/>
        <v/>
      </c>
      <c r="J170" s="44" t="str">
        <f t="shared" si="24"/>
        <v/>
      </c>
      <c r="K170" s="44" t="str">
        <f t="shared" si="25"/>
        <v>{"key_code":"t"},{"key_code":"y"},{"key_code":"a"}</v>
      </c>
      <c r="L170" s="44" t="str">
        <f t="shared" si="26"/>
        <v/>
      </c>
      <c r="M170" s="45" t="str">
        <f t="shared" si="27"/>
        <v/>
      </c>
    </row>
    <row r="171" spans="1:13">
      <c r="A171" s="19" t="s">
        <v>387</v>
      </c>
      <c r="B171" s="22" t="s">
        <v>845</v>
      </c>
      <c r="C171" s="442">
        <v>1</v>
      </c>
      <c r="D171" s="10" t="str">
        <f t="shared" si="21"/>
        <v>{"key_code":"t"},{"key_code":"y"},{"key_code":"e"}</v>
      </c>
      <c r="E171" s="447">
        <f t="shared" si="29"/>
        <v>0</v>
      </c>
      <c r="F171" s="448">
        <f t="shared" si="29"/>
        <v>0</v>
      </c>
      <c r="G171" s="449">
        <f t="shared" si="29"/>
        <v>1</v>
      </c>
      <c r="H171" s="43">
        <f t="shared" si="22"/>
        <v>3</v>
      </c>
      <c r="I171" s="44" t="str">
        <f t="shared" si="23"/>
        <v/>
      </c>
      <c r="J171" s="44" t="str">
        <f t="shared" si="24"/>
        <v/>
      </c>
      <c r="K171" s="44" t="str">
        <f t="shared" si="25"/>
        <v>{"key_code":"t"},{"key_code":"y"},{"key_code":"e"}</v>
      </c>
      <c r="L171" s="44" t="str">
        <f t="shared" si="26"/>
        <v/>
      </c>
      <c r="M171" s="45" t="str">
        <f t="shared" si="27"/>
        <v/>
      </c>
    </row>
    <row r="172" spans="1:13">
      <c r="A172" s="19" t="s">
        <v>846</v>
      </c>
      <c r="B172" s="22" t="s">
        <v>847</v>
      </c>
      <c r="C172" s="442">
        <v>1</v>
      </c>
      <c r="D172" s="10" t="str">
        <f t="shared" si="21"/>
        <v>{"key_code":"t"},{"key_code":"y"},{"key_code":"i"}</v>
      </c>
      <c r="E172" s="447">
        <f t="shared" si="29"/>
        <v>0</v>
      </c>
      <c r="F172" s="448">
        <f t="shared" si="29"/>
        <v>0</v>
      </c>
      <c r="G172" s="449">
        <f t="shared" si="29"/>
        <v>0</v>
      </c>
      <c r="H172" s="43">
        <f t="shared" si="22"/>
        <v>3</v>
      </c>
      <c r="I172" s="44" t="str">
        <f t="shared" si="23"/>
        <v/>
      </c>
      <c r="J172" s="44" t="str">
        <f t="shared" si="24"/>
        <v/>
      </c>
      <c r="K172" s="44" t="str">
        <f t="shared" si="25"/>
        <v>{"key_code":"t"},{"key_code":"y"},{"key_code":"i"}</v>
      </c>
      <c r="L172" s="44" t="str">
        <f t="shared" si="26"/>
        <v/>
      </c>
      <c r="M172" s="45" t="str">
        <f t="shared" si="27"/>
        <v/>
      </c>
    </row>
    <row r="173" spans="1:13">
      <c r="A173" s="19" t="s">
        <v>469</v>
      </c>
      <c r="B173" s="22" t="s">
        <v>848</v>
      </c>
      <c r="C173" s="442">
        <v>1</v>
      </c>
      <c r="D173" s="10" t="str">
        <f t="shared" si="21"/>
        <v>{"key_code":"t"},{"key_code":"y"},{"key_code":"o"}</v>
      </c>
      <c r="E173" s="447">
        <f t="shared" si="29"/>
        <v>0</v>
      </c>
      <c r="F173" s="448">
        <f t="shared" si="29"/>
        <v>1</v>
      </c>
      <c r="G173" s="449">
        <f t="shared" si="29"/>
        <v>0</v>
      </c>
      <c r="H173" s="43">
        <f t="shared" si="22"/>
        <v>3</v>
      </c>
      <c r="I173" s="44" t="str">
        <f t="shared" si="23"/>
        <v/>
      </c>
      <c r="J173" s="44" t="str">
        <f t="shared" si="24"/>
        <v/>
      </c>
      <c r="K173" s="44" t="str">
        <f t="shared" si="25"/>
        <v>{"key_code":"t"},{"key_code":"y"},{"key_code":"o"}</v>
      </c>
      <c r="L173" s="44" t="str">
        <f t="shared" si="26"/>
        <v/>
      </c>
      <c r="M173" s="45" t="str">
        <f t="shared" si="27"/>
        <v/>
      </c>
    </row>
    <row r="174" spans="1:13">
      <c r="A174" s="19" t="s">
        <v>468</v>
      </c>
      <c r="B174" s="22" t="s">
        <v>849</v>
      </c>
      <c r="C174" s="442">
        <v>1</v>
      </c>
      <c r="D174" s="10" t="str">
        <f t="shared" si="21"/>
        <v>{"key_code":"t"},{"key_code":"y"},{"key_code":"u"}</v>
      </c>
      <c r="E174" s="447">
        <f t="shared" si="29"/>
        <v>0</v>
      </c>
      <c r="F174" s="448">
        <f t="shared" si="29"/>
        <v>1</v>
      </c>
      <c r="G174" s="449">
        <f t="shared" si="29"/>
        <v>0</v>
      </c>
      <c r="H174" s="43">
        <f t="shared" si="22"/>
        <v>3</v>
      </c>
      <c r="I174" s="44" t="str">
        <f t="shared" si="23"/>
        <v/>
      </c>
      <c r="J174" s="44" t="str">
        <f t="shared" si="24"/>
        <v/>
      </c>
      <c r="K174" s="44" t="str">
        <f t="shared" si="25"/>
        <v>{"key_code":"t"},{"key_code":"y"},{"key_code":"u"}</v>
      </c>
      <c r="L174" s="44" t="str">
        <f t="shared" si="26"/>
        <v/>
      </c>
      <c r="M174" s="45" t="str">
        <f t="shared" si="27"/>
        <v/>
      </c>
    </row>
    <row r="175" spans="1:13">
      <c r="A175" s="19" t="s">
        <v>71</v>
      </c>
      <c r="B175" s="22" t="s">
        <v>132</v>
      </c>
      <c r="C175" s="442">
        <v>1</v>
      </c>
      <c r="D175" s="10" t="str">
        <f t="shared" si="21"/>
        <v>{"key_code":"u"}</v>
      </c>
      <c r="E175" s="447">
        <f t="shared" si="29"/>
        <v>1</v>
      </c>
      <c r="F175" s="448">
        <f t="shared" si="29"/>
        <v>0</v>
      </c>
      <c r="G175" s="449">
        <f t="shared" si="29"/>
        <v>0</v>
      </c>
      <c r="H175" s="43">
        <f t="shared" si="22"/>
        <v>1</v>
      </c>
      <c r="I175" s="44" t="str">
        <f t="shared" si="23"/>
        <v>{"key_code":"u"}</v>
      </c>
      <c r="J175" s="44" t="str">
        <f t="shared" si="24"/>
        <v/>
      </c>
      <c r="K175" s="44" t="str">
        <f t="shared" si="25"/>
        <v/>
      </c>
      <c r="L175" s="44" t="str">
        <f t="shared" si="26"/>
        <v/>
      </c>
      <c r="M175" s="45" t="str">
        <f t="shared" si="27"/>
        <v/>
      </c>
    </row>
    <row r="176" spans="1:13">
      <c r="A176" s="19" t="s">
        <v>395</v>
      </c>
      <c r="B176" s="22" t="s">
        <v>850</v>
      </c>
      <c r="C176" s="442">
        <v>1</v>
      </c>
      <c r="D176" s="10" t="str">
        <f t="shared" si="21"/>
        <v>{"key_code":"v"},{"key_code":"a"}</v>
      </c>
      <c r="E176" s="447">
        <f t="shared" si="29"/>
        <v>0</v>
      </c>
      <c r="F176" s="448">
        <f t="shared" si="29"/>
        <v>0</v>
      </c>
      <c r="G176" s="449">
        <f t="shared" si="29"/>
        <v>1</v>
      </c>
      <c r="H176" s="43">
        <f t="shared" si="22"/>
        <v>2</v>
      </c>
      <c r="I176" s="44" t="str">
        <f t="shared" si="23"/>
        <v/>
      </c>
      <c r="J176" s="44" t="str">
        <f t="shared" si="24"/>
        <v>{"key_code":"v"},{"key_code":"a"}</v>
      </c>
      <c r="K176" s="44" t="str">
        <f t="shared" si="25"/>
        <v/>
      </c>
      <c r="L176" s="44" t="str">
        <f t="shared" si="26"/>
        <v/>
      </c>
      <c r="M176" s="45" t="str">
        <f t="shared" si="27"/>
        <v/>
      </c>
    </row>
    <row r="177" spans="1:13">
      <c r="A177" s="19" t="s">
        <v>397</v>
      </c>
      <c r="B177" s="22" t="s">
        <v>851</v>
      </c>
      <c r="C177" s="442">
        <v>1</v>
      </c>
      <c r="D177" s="10" t="str">
        <f t="shared" si="21"/>
        <v>{"key_code":"v"},{"key_code":"e"}</v>
      </c>
      <c r="E177" s="447">
        <f t="shared" si="29"/>
        <v>0</v>
      </c>
      <c r="F177" s="448">
        <f t="shared" si="29"/>
        <v>0</v>
      </c>
      <c r="G177" s="449">
        <f t="shared" si="29"/>
        <v>1</v>
      </c>
      <c r="H177" s="43">
        <f t="shared" si="22"/>
        <v>2</v>
      </c>
      <c r="I177" s="44" t="str">
        <f t="shared" si="23"/>
        <v/>
      </c>
      <c r="J177" s="44" t="str">
        <f t="shared" si="24"/>
        <v>{"key_code":"v"},{"key_code":"e"}</v>
      </c>
      <c r="K177" s="44" t="str">
        <f t="shared" si="25"/>
        <v/>
      </c>
      <c r="L177" s="44" t="str">
        <f t="shared" si="26"/>
        <v/>
      </c>
      <c r="M177" s="45" t="str">
        <f t="shared" si="27"/>
        <v/>
      </c>
    </row>
    <row r="178" spans="1:13">
      <c r="A178" s="19" t="s">
        <v>396</v>
      </c>
      <c r="B178" s="22" t="s">
        <v>852</v>
      </c>
      <c r="C178" s="442">
        <v>1</v>
      </c>
      <c r="D178" s="10" t="str">
        <f t="shared" si="21"/>
        <v>{"key_code":"v"},{"key_code":"i"}</v>
      </c>
      <c r="E178" s="447">
        <f t="shared" si="29"/>
        <v>0</v>
      </c>
      <c r="F178" s="448">
        <f t="shared" si="29"/>
        <v>0</v>
      </c>
      <c r="G178" s="449">
        <f t="shared" si="29"/>
        <v>1</v>
      </c>
      <c r="H178" s="43">
        <f t="shared" si="22"/>
        <v>2</v>
      </c>
      <c r="I178" s="44" t="str">
        <f t="shared" si="23"/>
        <v/>
      </c>
      <c r="J178" s="44" t="str">
        <f t="shared" si="24"/>
        <v>{"key_code":"v"},{"key_code":"i"}</v>
      </c>
      <c r="K178" s="44" t="str">
        <f t="shared" si="25"/>
        <v/>
      </c>
      <c r="L178" s="44" t="str">
        <f t="shared" si="26"/>
        <v/>
      </c>
      <c r="M178" s="45" t="str">
        <f t="shared" si="27"/>
        <v/>
      </c>
    </row>
    <row r="179" spans="1:13">
      <c r="A179" s="19" t="s">
        <v>398</v>
      </c>
      <c r="B179" s="22" t="s">
        <v>853</v>
      </c>
      <c r="C179" s="442">
        <v>1</v>
      </c>
      <c r="D179" s="10" t="str">
        <f t="shared" si="21"/>
        <v>{"key_code":"v"},{"key_code":"o"}</v>
      </c>
      <c r="E179" s="447">
        <f t="shared" si="29"/>
        <v>0</v>
      </c>
      <c r="F179" s="448">
        <f t="shared" si="29"/>
        <v>0</v>
      </c>
      <c r="G179" s="449">
        <f t="shared" si="29"/>
        <v>1</v>
      </c>
      <c r="H179" s="43">
        <f t="shared" si="22"/>
        <v>2</v>
      </c>
      <c r="I179" s="44" t="str">
        <f t="shared" si="23"/>
        <v/>
      </c>
      <c r="J179" s="44" t="str">
        <f t="shared" si="24"/>
        <v>{"key_code":"v"},{"key_code":"o"}</v>
      </c>
      <c r="K179" s="44" t="str">
        <f t="shared" si="25"/>
        <v/>
      </c>
      <c r="L179" s="44" t="str">
        <f t="shared" si="26"/>
        <v/>
      </c>
      <c r="M179" s="45" t="str">
        <f t="shared" si="27"/>
        <v/>
      </c>
    </row>
    <row r="180" spans="1:13">
      <c r="A180" s="19" t="s">
        <v>432</v>
      </c>
      <c r="B180" s="22" t="s">
        <v>854</v>
      </c>
      <c r="C180" s="442">
        <v>1</v>
      </c>
      <c r="D180" s="10" t="str">
        <f t="shared" si="21"/>
        <v>{"key_code":"v"},{"key_code":"u"}</v>
      </c>
      <c r="E180" s="447">
        <f t="shared" si="29"/>
        <v>0</v>
      </c>
      <c r="F180" s="448">
        <f t="shared" si="29"/>
        <v>1</v>
      </c>
      <c r="G180" s="449">
        <f t="shared" si="29"/>
        <v>0</v>
      </c>
      <c r="H180" s="43">
        <f t="shared" si="22"/>
        <v>2</v>
      </c>
      <c r="I180" s="44" t="str">
        <f t="shared" si="23"/>
        <v/>
      </c>
      <c r="J180" s="44" t="str">
        <f t="shared" si="24"/>
        <v>{"key_code":"v"},{"key_code":"u"}</v>
      </c>
      <c r="K180" s="44" t="str">
        <f t="shared" si="25"/>
        <v/>
      </c>
      <c r="L180" s="44" t="str">
        <f t="shared" si="26"/>
        <v/>
      </c>
      <c r="M180" s="45" t="str">
        <f t="shared" si="27"/>
        <v/>
      </c>
    </row>
    <row r="181" spans="1:13">
      <c r="A181" s="19" t="s">
        <v>855</v>
      </c>
      <c r="B181" s="22" t="s">
        <v>856</v>
      </c>
      <c r="C181" s="442">
        <v>1</v>
      </c>
      <c r="D181" s="10" t="str">
        <f t="shared" si="21"/>
        <v>{"key_code":"v"},{"key_code":"y"},{"key_code":"a"}</v>
      </c>
      <c r="E181" s="447">
        <f t="shared" si="29"/>
        <v>0</v>
      </c>
      <c r="F181" s="448">
        <f t="shared" si="29"/>
        <v>0</v>
      </c>
      <c r="G181" s="449">
        <f t="shared" si="29"/>
        <v>0</v>
      </c>
      <c r="H181" s="43">
        <f t="shared" si="22"/>
        <v>3</v>
      </c>
      <c r="I181" s="44" t="str">
        <f t="shared" si="23"/>
        <v/>
      </c>
      <c r="J181" s="44" t="str">
        <f t="shared" si="24"/>
        <v/>
      </c>
      <c r="K181" s="44" t="str">
        <f t="shared" si="25"/>
        <v>{"key_code":"v"},{"key_code":"y"},{"key_code":"a"}</v>
      </c>
      <c r="L181" s="44" t="str">
        <f t="shared" si="26"/>
        <v/>
      </c>
      <c r="M181" s="45" t="str">
        <f t="shared" si="27"/>
        <v/>
      </c>
    </row>
    <row r="182" spans="1:13">
      <c r="A182" s="19" t="s">
        <v>857</v>
      </c>
      <c r="B182" s="22" t="s">
        <v>858</v>
      </c>
      <c r="C182" s="442">
        <v>1</v>
      </c>
      <c r="D182" s="10" t="str">
        <f t="shared" si="21"/>
        <v>{"key_code":"v"},{"key_code":"y"},{"key_code":"o"}</v>
      </c>
      <c r="E182" s="447">
        <f t="shared" si="29"/>
        <v>0</v>
      </c>
      <c r="F182" s="448">
        <f t="shared" si="29"/>
        <v>0</v>
      </c>
      <c r="G182" s="449">
        <f t="shared" si="29"/>
        <v>0</v>
      </c>
      <c r="H182" s="43">
        <f t="shared" si="22"/>
        <v>3</v>
      </c>
      <c r="I182" s="44" t="str">
        <f t="shared" si="23"/>
        <v/>
      </c>
      <c r="J182" s="44" t="str">
        <f t="shared" si="24"/>
        <v/>
      </c>
      <c r="K182" s="44" t="str">
        <f t="shared" si="25"/>
        <v>{"key_code":"v"},{"key_code":"y"},{"key_code":"o"}</v>
      </c>
      <c r="L182" s="44" t="str">
        <f t="shared" si="26"/>
        <v/>
      </c>
      <c r="M182" s="45" t="str">
        <f t="shared" si="27"/>
        <v/>
      </c>
    </row>
    <row r="183" spans="1:13">
      <c r="A183" s="19" t="s">
        <v>399</v>
      </c>
      <c r="B183" s="22" t="s">
        <v>859</v>
      </c>
      <c r="C183" s="442">
        <v>1</v>
      </c>
      <c r="D183" s="10" t="str">
        <f t="shared" si="21"/>
        <v>{"key_code":"v"},{"key_code":"y"},{"key_code":"u"}</v>
      </c>
      <c r="E183" s="447">
        <f t="shared" si="29"/>
        <v>0</v>
      </c>
      <c r="F183" s="448">
        <f t="shared" si="29"/>
        <v>0</v>
      </c>
      <c r="G183" s="449">
        <f t="shared" si="29"/>
        <v>1</v>
      </c>
      <c r="H183" s="43">
        <f t="shared" si="22"/>
        <v>3</v>
      </c>
      <c r="I183" s="44" t="str">
        <f t="shared" si="23"/>
        <v/>
      </c>
      <c r="J183" s="44" t="str">
        <f t="shared" si="24"/>
        <v/>
      </c>
      <c r="K183" s="44" t="str">
        <f t="shared" si="25"/>
        <v>{"key_code":"v"},{"key_code":"y"},{"key_code":"u"}</v>
      </c>
      <c r="L183" s="44" t="str">
        <f t="shared" si="26"/>
        <v/>
      </c>
      <c r="M183" s="45" t="str">
        <f t="shared" si="27"/>
        <v/>
      </c>
    </row>
    <row r="184" spans="1:13">
      <c r="A184" s="19" t="s">
        <v>54</v>
      </c>
      <c r="B184" s="22" t="s">
        <v>563</v>
      </c>
      <c r="C184" s="442">
        <v>1</v>
      </c>
      <c r="D184" s="10" t="str">
        <f t="shared" si="21"/>
        <v>{"key_code":"w"},{"key_code":"a"}</v>
      </c>
      <c r="E184" s="447">
        <f t="shared" ref="E184:G203" si="30">COUNTIFS(出力かな,$A184,入力キー数,E$3)</f>
        <v>1</v>
      </c>
      <c r="F184" s="448">
        <f t="shared" si="30"/>
        <v>0</v>
      </c>
      <c r="G184" s="449">
        <f t="shared" si="30"/>
        <v>0</v>
      </c>
      <c r="H184" s="43">
        <f t="shared" si="22"/>
        <v>2</v>
      </c>
      <c r="I184" s="44" t="str">
        <f t="shared" si="23"/>
        <v/>
      </c>
      <c r="J184" s="44" t="str">
        <f t="shared" si="24"/>
        <v>{"key_code":"w"},{"key_code":"a"}</v>
      </c>
      <c r="K184" s="44" t="str">
        <f t="shared" si="25"/>
        <v/>
      </c>
      <c r="L184" s="44" t="str">
        <f t="shared" si="26"/>
        <v/>
      </c>
      <c r="M184" s="45" t="str">
        <f t="shared" si="27"/>
        <v/>
      </c>
    </row>
    <row r="185" spans="1:13">
      <c r="A185" s="19" t="s">
        <v>401</v>
      </c>
      <c r="B185" s="22" t="s">
        <v>860</v>
      </c>
      <c r="C185" s="442">
        <v>1</v>
      </c>
      <c r="D185" s="10" t="str">
        <f t="shared" si="21"/>
        <v>{"key_code":"w"},{"key_code":"e"}</v>
      </c>
      <c r="E185" s="447">
        <f t="shared" si="30"/>
        <v>0</v>
      </c>
      <c r="F185" s="448">
        <f t="shared" si="30"/>
        <v>0</v>
      </c>
      <c r="G185" s="449">
        <f t="shared" si="30"/>
        <v>1</v>
      </c>
      <c r="H185" s="43">
        <f t="shared" si="22"/>
        <v>2</v>
      </c>
      <c r="I185" s="44" t="str">
        <f t="shared" si="23"/>
        <v/>
      </c>
      <c r="J185" s="44" t="str">
        <f t="shared" si="24"/>
        <v>{"key_code":"w"},{"key_code":"e"}</v>
      </c>
      <c r="K185" s="44" t="str">
        <f t="shared" si="25"/>
        <v/>
      </c>
      <c r="L185" s="44" t="str">
        <f t="shared" si="26"/>
        <v/>
      </c>
      <c r="M185" s="45" t="str">
        <f t="shared" si="27"/>
        <v/>
      </c>
    </row>
    <row r="186" spans="1:13">
      <c r="A186" s="19" t="s">
        <v>861</v>
      </c>
      <c r="B186" s="22" t="s">
        <v>862</v>
      </c>
      <c r="C186" s="442">
        <v>1</v>
      </c>
      <c r="D186" s="10" t="str">
        <f t="shared" si="21"/>
        <v>{"key_code":"w"},{"key_code":"h"},{"key_code":"a"}</v>
      </c>
      <c r="E186" s="447">
        <f t="shared" si="30"/>
        <v>0</v>
      </c>
      <c r="F186" s="448">
        <f t="shared" si="30"/>
        <v>0</v>
      </c>
      <c r="G186" s="449">
        <f t="shared" si="30"/>
        <v>0</v>
      </c>
      <c r="H186" s="43">
        <f t="shared" si="22"/>
        <v>3</v>
      </c>
      <c r="I186" s="44" t="str">
        <f t="shared" si="23"/>
        <v/>
      </c>
      <c r="J186" s="44" t="str">
        <f t="shared" si="24"/>
        <v/>
      </c>
      <c r="K186" s="44" t="str">
        <f t="shared" si="25"/>
        <v>{"key_code":"w"},{"key_code":"h"},{"key_code":"a"}</v>
      </c>
      <c r="L186" s="44" t="str">
        <f t="shared" si="26"/>
        <v/>
      </c>
      <c r="M186" s="45" t="str">
        <f t="shared" si="27"/>
        <v/>
      </c>
    </row>
    <row r="187" spans="1:13">
      <c r="A187" s="19" t="s">
        <v>402</v>
      </c>
      <c r="B187" s="22" t="s">
        <v>863</v>
      </c>
      <c r="C187" s="442">
        <v>1</v>
      </c>
      <c r="D187" s="10" t="str">
        <f t="shared" si="21"/>
        <v>{"key_code":"w"},{"key_code":"h"},{"key_code":"o"}</v>
      </c>
      <c r="E187" s="447">
        <f t="shared" si="30"/>
        <v>0</v>
      </c>
      <c r="F187" s="448">
        <f t="shared" si="30"/>
        <v>0</v>
      </c>
      <c r="G187" s="449">
        <f t="shared" si="30"/>
        <v>1</v>
      </c>
      <c r="H187" s="43">
        <f t="shared" si="22"/>
        <v>3</v>
      </c>
      <c r="I187" s="44" t="str">
        <f t="shared" si="23"/>
        <v/>
      </c>
      <c r="J187" s="44" t="str">
        <f t="shared" si="24"/>
        <v/>
      </c>
      <c r="K187" s="44" t="str">
        <f t="shared" si="25"/>
        <v>{"key_code":"w"},{"key_code":"h"},{"key_code":"o"}</v>
      </c>
      <c r="L187" s="44" t="str">
        <f t="shared" si="26"/>
        <v/>
      </c>
      <c r="M187" s="45" t="str">
        <f t="shared" si="27"/>
        <v/>
      </c>
    </row>
    <row r="188" spans="1:13">
      <c r="A188" s="19" t="s">
        <v>400</v>
      </c>
      <c r="B188" s="22" t="s">
        <v>864</v>
      </c>
      <c r="C188" s="442">
        <v>1</v>
      </c>
      <c r="D188" s="10" t="str">
        <f t="shared" si="21"/>
        <v>{"key_code":"w"},{"key_code":"i"}</v>
      </c>
      <c r="E188" s="447">
        <f t="shared" si="30"/>
        <v>0</v>
      </c>
      <c r="F188" s="448">
        <f t="shared" si="30"/>
        <v>0</v>
      </c>
      <c r="G188" s="449">
        <f t="shared" si="30"/>
        <v>1</v>
      </c>
      <c r="H188" s="43">
        <f t="shared" si="22"/>
        <v>2</v>
      </c>
      <c r="I188" s="44" t="str">
        <f t="shared" si="23"/>
        <v/>
      </c>
      <c r="J188" s="44" t="str">
        <f t="shared" si="24"/>
        <v>{"key_code":"w"},{"key_code":"i"}</v>
      </c>
      <c r="K188" s="44" t="str">
        <f t="shared" si="25"/>
        <v/>
      </c>
      <c r="L188" s="44" t="str">
        <f t="shared" si="26"/>
        <v/>
      </c>
      <c r="M188" s="45" t="str">
        <f t="shared" si="27"/>
        <v/>
      </c>
    </row>
    <row r="189" spans="1:13">
      <c r="A189" s="19" t="s">
        <v>76</v>
      </c>
      <c r="B189" s="22" t="s">
        <v>565</v>
      </c>
      <c r="C189" s="442">
        <v>1</v>
      </c>
      <c r="D189" s="10" t="str">
        <f t="shared" si="21"/>
        <v>{"key_code":"w"},{"key_code":"o"}</v>
      </c>
      <c r="E189" s="447">
        <f t="shared" si="30"/>
        <v>1</v>
      </c>
      <c r="F189" s="448">
        <f t="shared" si="30"/>
        <v>0</v>
      </c>
      <c r="G189" s="449">
        <f t="shared" si="30"/>
        <v>0</v>
      </c>
      <c r="H189" s="43">
        <f t="shared" si="22"/>
        <v>2</v>
      </c>
      <c r="I189" s="44" t="str">
        <f t="shared" si="23"/>
        <v/>
      </c>
      <c r="J189" s="44" t="str">
        <f t="shared" si="24"/>
        <v>{"key_code":"w"},{"key_code":"o"}</v>
      </c>
      <c r="K189" s="44" t="str">
        <f t="shared" si="25"/>
        <v/>
      </c>
      <c r="L189" s="44" t="str">
        <f t="shared" si="26"/>
        <v/>
      </c>
      <c r="M189" s="45" t="str">
        <f t="shared" si="27"/>
        <v/>
      </c>
    </row>
    <row r="190" spans="1:13">
      <c r="A190" s="19" t="s">
        <v>865</v>
      </c>
      <c r="B190" s="22" t="s">
        <v>566</v>
      </c>
      <c r="C190" s="442">
        <v>1</v>
      </c>
      <c r="D190" s="10" t="str">
        <f t="shared" si="21"/>
        <v>{"key_code":"x"},{"key_code":"a"}</v>
      </c>
      <c r="E190" s="447">
        <f t="shared" si="30"/>
        <v>0</v>
      </c>
      <c r="F190" s="448">
        <f t="shared" si="30"/>
        <v>1</v>
      </c>
      <c r="G190" s="449">
        <f t="shared" si="30"/>
        <v>0</v>
      </c>
      <c r="H190" s="43">
        <f t="shared" si="22"/>
        <v>2</v>
      </c>
      <c r="I190" s="44" t="str">
        <f t="shared" si="23"/>
        <v/>
      </c>
      <c r="J190" s="44" t="str">
        <f t="shared" si="24"/>
        <v>{"key_code":"x"},{"key_code":"a"}</v>
      </c>
      <c r="K190" s="44" t="str">
        <f t="shared" si="25"/>
        <v/>
      </c>
      <c r="L190" s="44" t="str">
        <f t="shared" si="26"/>
        <v/>
      </c>
      <c r="M190" s="45" t="str">
        <f t="shared" si="27"/>
        <v/>
      </c>
    </row>
    <row r="191" spans="1:13">
      <c r="A191" s="19" t="s">
        <v>866</v>
      </c>
      <c r="B191" s="22" t="s">
        <v>867</v>
      </c>
      <c r="C191" s="442">
        <v>1</v>
      </c>
      <c r="D191" s="10" t="str">
        <f t="shared" si="21"/>
        <v>{"key_code":"x"},{"key_code":"e"}</v>
      </c>
      <c r="E191" s="447">
        <f t="shared" si="30"/>
        <v>0</v>
      </c>
      <c r="F191" s="448">
        <f t="shared" si="30"/>
        <v>1</v>
      </c>
      <c r="G191" s="449">
        <f t="shared" si="30"/>
        <v>0</v>
      </c>
      <c r="H191" s="43">
        <f t="shared" si="22"/>
        <v>2</v>
      </c>
      <c r="I191" s="44" t="str">
        <f t="shared" si="23"/>
        <v/>
      </c>
      <c r="J191" s="44" t="str">
        <f t="shared" si="24"/>
        <v>{"key_code":"x"},{"key_code":"e"}</v>
      </c>
      <c r="K191" s="44" t="str">
        <f t="shared" si="25"/>
        <v/>
      </c>
      <c r="L191" s="44" t="str">
        <f t="shared" si="26"/>
        <v/>
      </c>
      <c r="M191" s="45" t="str">
        <f t="shared" si="27"/>
        <v/>
      </c>
    </row>
    <row r="192" spans="1:13">
      <c r="A192" s="19" t="s">
        <v>868</v>
      </c>
      <c r="B192" s="22" t="s">
        <v>869</v>
      </c>
      <c r="C192" s="442">
        <v>1</v>
      </c>
      <c r="D192" s="10" t="str">
        <f t="shared" si="21"/>
        <v>{"key_code":"x"},{"key_code":"i"}</v>
      </c>
      <c r="E192" s="447">
        <f t="shared" si="30"/>
        <v>0</v>
      </c>
      <c r="F192" s="448">
        <f t="shared" si="30"/>
        <v>1</v>
      </c>
      <c r="G192" s="449">
        <f t="shared" si="30"/>
        <v>0</v>
      </c>
      <c r="H192" s="43">
        <f t="shared" si="22"/>
        <v>2</v>
      </c>
      <c r="I192" s="44" t="str">
        <f t="shared" si="23"/>
        <v/>
      </c>
      <c r="J192" s="44" t="str">
        <f t="shared" si="24"/>
        <v>{"key_code":"x"},{"key_code":"i"}</v>
      </c>
      <c r="K192" s="44" t="str">
        <f t="shared" si="25"/>
        <v/>
      </c>
      <c r="L192" s="44" t="str">
        <f t="shared" si="26"/>
        <v/>
      </c>
      <c r="M192" s="45" t="str">
        <f t="shared" si="27"/>
        <v/>
      </c>
    </row>
    <row r="193" spans="1:13">
      <c r="A193" s="19" t="s">
        <v>870</v>
      </c>
      <c r="B193" s="22" t="s">
        <v>871</v>
      </c>
      <c r="C193" s="442">
        <v>1</v>
      </c>
      <c r="D193" s="10" t="str">
        <f t="shared" si="21"/>
        <v>{"key_code":"x"},{"key_code":"k"},{"key_code":"a"}</v>
      </c>
      <c r="E193" s="447">
        <f t="shared" si="30"/>
        <v>0</v>
      </c>
      <c r="F193" s="448">
        <f t="shared" si="30"/>
        <v>0</v>
      </c>
      <c r="G193" s="449">
        <f t="shared" si="30"/>
        <v>0</v>
      </c>
      <c r="H193" s="43">
        <f t="shared" si="22"/>
        <v>3</v>
      </c>
      <c r="I193" s="44" t="str">
        <f t="shared" si="23"/>
        <v/>
      </c>
      <c r="J193" s="44" t="str">
        <f t="shared" si="24"/>
        <v/>
      </c>
      <c r="K193" s="44" t="str">
        <f t="shared" si="25"/>
        <v>{"key_code":"x"},{"key_code":"k"},{"key_code":"a"}</v>
      </c>
      <c r="L193" s="44" t="str">
        <f t="shared" si="26"/>
        <v/>
      </c>
      <c r="M193" s="45" t="str">
        <f t="shared" si="27"/>
        <v/>
      </c>
    </row>
    <row r="194" spans="1:13">
      <c r="A194" s="19" t="s">
        <v>872</v>
      </c>
      <c r="B194" s="22" t="s">
        <v>873</v>
      </c>
      <c r="C194" s="442">
        <v>1</v>
      </c>
      <c r="D194" s="10" t="str">
        <f t="shared" si="21"/>
        <v>{"key_code":"x"},{"key_code":"k"},{"key_code":"e"}</v>
      </c>
      <c r="E194" s="447">
        <f t="shared" si="30"/>
        <v>0</v>
      </c>
      <c r="F194" s="448">
        <f t="shared" si="30"/>
        <v>0</v>
      </c>
      <c r="G194" s="449">
        <f t="shared" si="30"/>
        <v>0</v>
      </c>
      <c r="H194" s="43">
        <f t="shared" si="22"/>
        <v>3</v>
      </c>
      <c r="I194" s="44" t="str">
        <f t="shared" si="23"/>
        <v/>
      </c>
      <c r="J194" s="44" t="str">
        <f t="shared" si="24"/>
        <v/>
      </c>
      <c r="K194" s="44" t="str">
        <f t="shared" si="25"/>
        <v>{"key_code":"x"},{"key_code":"k"},{"key_code":"e"}</v>
      </c>
      <c r="L194" s="44" t="str">
        <f t="shared" si="26"/>
        <v/>
      </c>
      <c r="M194" s="45" t="str">
        <f t="shared" si="27"/>
        <v/>
      </c>
    </row>
    <row r="195" spans="1:13">
      <c r="A195" s="19" t="s">
        <v>874</v>
      </c>
      <c r="B195" s="22" t="s">
        <v>567</v>
      </c>
      <c r="C195" s="442">
        <v>1</v>
      </c>
      <c r="D195" s="10" t="str">
        <f t="shared" si="21"/>
        <v>{"key_code":"x"},{"key_code":"o"}</v>
      </c>
      <c r="E195" s="447">
        <f t="shared" si="30"/>
        <v>0</v>
      </c>
      <c r="F195" s="448">
        <f t="shared" si="30"/>
        <v>1</v>
      </c>
      <c r="G195" s="449">
        <f t="shared" si="30"/>
        <v>0</v>
      </c>
      <c r="H195" s="43">
        <f t="shared" si="22"/>
        <v>2</v>
      </c>
      <c r="I195" s="44" t="str">
        <f t="shared" si="23"/>
        <v/>
      </c>
      <c r="J195" s="44" t="str">
        <f t="shared" si="24"/>
        <v>{"key_code":"x"},{"key_code":"o"}</v>
      </c>
      <c r="K195" s="44" t="str">
        <f t="shared" si="25"/>
        <v/>
      </c>
      <c r="L195" s="44" t="str">
        <f t="shared" si="26"/>
        <v/>
      </c>
      <c r="M195" s="45" t="str">
        <f t="shared" si="27"/>
        <v/>
      </c>
    </row>
    <row r="196" spans="1:13">
      <c r="A196" s="19" t="s">
        <v>875</v>
      </c>
      <c r="B196" s="22" t="s">
        <v>876</v>
      </c>
      <c r="C196" s="442">
        <v>1</v>
      </c>
      <c r="D196" s="10" t="str">
        <f t="shared" ref="D196:D205" si="31">_xlfn.CONCAT(I196:M196)</f>
        <v>{"key_code":"x"},{"key_code":"t"},{"key_code":"u"}</v>
      </c>
      <c r="E196" s="447">
        <f t="shared" si="30"/>
        <v>1</v>
      </c>
      <c r="F196" s="448">
        <f t="shared" si="30"/>
        <v>0</v>
      </c>
      <c r="G196" s="449">
        <f t="shared" si="30"/>
        <v>0</v>
      </c>
      <c r="H196" s="43">
        <f t="shared" ref="H196:H205" si="32">LEN(B196)</f>
        <v>3</v>
      </c>
      <c r="I196" s="44" t="str">
        <f t="shared" ref="I196:I250" si="33">IF($H196=I$3,_xlfn.CONCAT($I$1,_xlfn.XLOOKUP($B196,入力キー,入力コード),$K$1),"")</f>
        <v/>
      </c>
      <c r="J196" s="44" t="str">
        <f t="shared" ref="J196:J250" si="34">IF($H196=J$3,_xlfn.CONCAT($I$1,_xlfn.XLOOKUP(LEFT($B196),入力キー,入力コード),$J$1,_xlfn.XLOOKUP(RIGHT($B196),入力キー,入力コード),$K$1),"")</f>
        <v/>
      </c>
      <c r="K196" s="44" t="str">
        <f t="shared" ref="K196:K250" si="35">IF($H196=K$3,_xlfn.CONCAT($I$1,_xlfn.XLOOKUP(LEFT($B196),入力キー,入力コード),$J$1,_xlfn.XLOOKUP(MID($B196,2,1),入力キー,入力コード),$J$1,_xlfn.XLOOKUP(RIGHT($B196),入力キー,入力コード),$K$1),"")</f>
        <v>{"key_code":"x"},{"key_code":"t"},{"key_code":"u"}</v>
      </c>
      <c r="L196" s="44" t="str">
        <f t="shared" ref="L196:L250" si="36">IF($H196=L$3,_xlfn.CONCAT($I$1,_xlfn.XLOOKUP(LEFT($B196),入力キー,入力コード),$J$1,_xlfn.XLOOKUP(MID($B196,2,1),入力キー,入力コード),$J$1,_xlfn.XLOOKUP(MID($B196,3,1),入力キー,入力コード),$J$1,_xlfn.XLOOKUP(RIGHT($B196),入力キー,入力コード),$K$1),"")</f>
        <v/>
      </c>
      <c r="M196" s="45" t="str">
        <f t="shared" ref="M196:M250" si="37">IF($H196=M$3,_xlfn.CONCAT($I$1,_xlfn.XLOOKUP(LEFT($B196),入力キー,入力コード),$J$1,_xlfn.XLOOKUP(MID($B196,2,1),入力キー,入力コード),$J$1,_xlfn.XLOOKUP(MID($B196,3,1),入力キー,入力コード),$J$1,_xlfn.XLOOKUP(MID($B196,4,1),入力キー,入力コード),$J$1,_xlfn.XLOOKUP(RIGHT($B196),入力キー,入力コード),$K$1),"")</f>
        <v/>
      </c>
    </row>
    <row r="197" spans="1:13">
      <c r="A197" s="19" t="s">
        <v>877</v>
      </c>
      <c r="B197" s="22" t="s">
        <v>878</v>
      </c>
      <c r="C197" s="442">
        <v>1</v>
      </c>
      <c r="D197" s="10" t="str">
        <f t="shared" si="31"/>
        <v>{"key_code":"x"},{"key_code":"u"}</v>
      </c>
      <c r="E197" s="447">
        <f t="shared" si="30"/>
        <v>0</v>
      </c>
      <c r="F197" s="448">
        <f t="shared" si="30"/>
        <v>1</v>
      </c>
      <c r="G197" s="449">
        <f t="shared" si="30"/>
        <v>0</v>
      </c>
      <c r="H197" s="43">
        <f t="shared" si="32"/>
        <v>2</v>
      </c>
      <c r="I197" s="44" t="str">
        <f t="shared" si="33"/>
        <v/>
      </c>
      <c r="J197" s="44" t="str">
        <f t="shared" si="34"/>
        <v>{"key_code":"x"},{"key_code":"u"}</v>
      </c>
      <c r="K197" s="44" t="str">
        <f t="shared" si="35"/>
        <v/>
      </c>
      <c r="L197" s="44" t="str">
        <f t="shared" si="36"/>
        <v/>
      </c>
      <c r="M197" s="45" t="str">
        <f t="shared" si="37"/>
        <v/>
      </c>
    </row>
    <row r="198" spans="1:13">
      <c r="A198" s="19" t="s">
        <v>879</v>
      </c>
      <c r="B198" s="22" t="s">
        <v>880</v>
      </c>
      <c r="C198" s="442">
        <v>1</v>
      </c>
      <c r="D198" s="10" t="str">
        <f t="shared" si="31"/>
        <v>{"key_code":"x"},{"key_code":"w"},{"key_code":"a"}</v>
      </c>
      <c r="E198" s="447">
        <f t="shared" si="30"/>
        <v>0</v>
      </c>
      <c r="F198" s="448">
        <f t="shared" si="30"/>
        <v>1</v>
      </c>
      <c r="G198" s="449">
        <f t="shared" si="30"/>
        <v>0</v>
      </c>
      <c r="H198" s="43">
        <f t="shared" si="32"/>
        <v>3</v>
      </c>
      <c r="I198" s="44" t="str">
        <f t="shared" si="33"/>
        <v/>
      </c>
      <c r="J198" s="44" t="str">
        <f t="shared" si="34"/>
        <v/>
      </c>
      <c r="K198" s="44" t="str">
        <f t="shared" si="35"/>
        <v>{"key_code":"x"},{"key_code":"w"},{"key_code":"a"}</v>
      </c>
      <c r="L198" s="44" t="str">
        <f t="shared" si="36"/>
        <v/>
      </c>
      <c r="M198" s="45" t="str">
        <f t="shared" si="37"/>
        <v/>
      </c>
    </row>
    <row r="199" spans="1:13">
      <c r="A199" s="19" t="s">
        <v>881</v>
      </c>
      <c r="B199" s="22" t="s">
        <v>882</v>
      </c>
      <c r="C199" s="442">
        <v>1</v>
      </c>
      <c r="D199" s="10" t="str">
        <f t="shared" si="31"/>
        <v>{"key_code":"x"},{"key_code":"y"},{"key_code":"a"}</v>
      </c>
      <c r="E199" s="447">
        <f t="shared" si="30"/>
        <v>0</v>
      </c>
      <c r="F199" s="448">
        <f t="shared" si="30"/>
        <v>1</v>
      </c>
      <c r="G199" s="449">
        <f t="shared" si="30"/>
        <v>0</v>
      </c>
      <c r="H199" s="43">
        <f t="shared" si="32"/>
        <v>3</v>
      </c>
      <c r="I199" s="44" t="str">
        <f t="shared" si="33"/>
        <v/>
      </c>
      <c r="J199" s="44" t="str">
        <f t="shared" si="34"/>
        <v/>
      </c>
      <c r="K199" s="44" t="str">
        <f t="shared" si="35"/>
        <v>{"key_code":"x"},{"key_code":"y"},{"key_code":"a"}</v>
      </c>
      <c r="L199" s="44" t="str">
        <f t="shared" si="36"/>
        <v/>
      </c>
      <c r="M199" s="45" t="str">
        <f t="shared" si="37"/>
        <v/>
      </c>
    </row>
    <row r="200" spans="1:13">
      <c r="A200" s="19" t="s">
        <v>883</v>
      </c>
      <c r="B200" s="22" t="s">
        <v>884</v>
      </c>
      <c r="C200" s="442">
        <v>1</v>
      </c>
      <c r="D200" s="10" t="str">
        <f t="shared" si="31"/>
        <v>{"key_code":"x"},{"key_code":"y"},{"key_code":"o"}</v>
      </c>
      <c r="E200" s="447">
        <f t="shared" si="30"/>
        <v>0</v>
      </c>
      <c r="F200" s="448">
        <f t="shared" si="30"/>
        <v>1</v>
      </c>
      <c r="G200" s="449">
        <f t="shared" si="30"/>
        <v>0</v>
      </c>
      <c r="H200" s="43">
        <f t="shared" si="32"/>
        <v>3</v>
      </c>
      <c r="I200" s="44" t="str">
        <f t="shared" si="33"/>
        <v/>
      </c>
      <c r="J200" s="44" t="str">
        <f t="shared" si="34"/>
        <v/>
      </c>
      <c r="K200" s="44" t="str">
        <f t="shared" si="35"/>
        <v>{"key_code":"x"},{"key_code":"y"},{"key_code":"o"}</v>
      </c>
      <c r="L200" s="44" t="str">
        <f t="shared" si="36"/>
        <v/>
      </c>
      <c r="M200" s="45" t="str">
        <f t="shared" si="37"/>
        <v/>
      </c>
    </row>
    <row r="201" spans="1:13">
      <c r="A201" s="19" t="s">
        <v>885</v>
      </c>
      <c r="B201" s="22" t="s">
        <v>886</v>
      </c>
      <c r="C201" s="442">
        <v>1</v>
      </c>
      <c r="D201" s="10" t="str">
        <f t="shared" si="31"/>
        <v>{"key_code":"x"},{"key_code":"y"},{"key_code":"u"}</v>
      </c>
      <c r="E201" s="447">
        <f t="shared" si="30"/>
        <v>0</v>
      </c>
      <c r="F201" s="448">
        <f t="shared" si="30"/>
        <v>1</v>
      </c>
      <c r="G201" s="449">
        <f t="shared" si="30"/>
        <v>0</v>
      </c>
      <c r="H201" s="43">
        <f t="shared" si="32"/>
        <v>3</v>
      </c>
      <c r="I201" s="44" t="str">
        <f t="shared" si="33"/>
        <v/>
      </c>
      <c r="J201" s="44" t="str">
        <f t="shared" si="34"/>
        <v/>
      </c>
      <c r="K201" s="44" t="str">
        <f t="shared" si="35"/>
        <v>{"key_code":"x"},{"key_code":"y"},{"key_code":"u"}</v>
      </c>
      <c r="L201" s="44" t="str">
        <f t="shared" si="36"/>
        <v/>
      </c>
      <c r="M201" s="45" t="str">
        <f t="shared" si="37"/>
        <v/>
      </c>
    </row>
    <row r="202" spans="1:13">
      <c r="A202" s="19" t="s">
        <v>50</v>
      </c>
      <c r="B202" s="22" t="s">
        <v>568</v>
      </c>
      <c r="C202" s="442">
        <v>1</v>
      </c>
      <c r="D202" s="10" t="str">
        <f t="shared" si="31"/>
        <v>{"key_code":"y"},{"key_code":"a"}</v>
      </c>
      <c r="E202" s="447">
        <f t="shared" si="30"/>
        <v>1</v>
      </c>
      <c r="F202" s="448">
        <f t="shared" si="30"/>
        <v>0</v>
      </c>
      <c r="G202" s="449">
        <f t="shared" si="30"/>
        <v>0</v>
      </c>
      <c r="H202" s="43">
        <f t="shared" si="32"/>
        <v>2</v>
      </c>
      <c r="I202" s="44" t="str">
        <f t="shared" si="33"/>
        <v/>
      </c>
      <c r="J202" s="44" t="str">
        <f t="shared" si="34"/>
        <v>{"key_code":"y"},{"key_code":"a"}</v>
      </c>
      <c r="K202" s="44" t="str">
        <f t="shared" si="35"/>
        <v/>
      </c>
      <c r="L202" s="44" t="str">
        <f t="shared" si="36"/>
        <v/>
      </c>
      <c r="M202" s="45" t="str">
        <f t="shared" si="37"/>
        <v/>
      </c>
    </row>
    <row r="203" spans="1:13">
      <c r="A203" s="19" t="s">
        <v>569</v>
      </c>
      <c r="B203" s="22" t="s">
        <v>570</v>
      </c>
      <c r="C203" s="442">
        <v>1</v>
      </c>
      <c r="D203" s="10" t="str">
        <f t="shared" si="31"/>
        <v>{"key_code":"y"},{"key_code":"e"}</v>
      </c>
      <c r="E203" s="447">
        <f t="shared" si="30"/>
        <v>0</v>
      </c>
      <c r="F203" s="448">
        <f t="shared" si="30"/>
        <v>0</v>
      </c>
      <c r="G203" s="449">
        <f t="shared" si="30"/>
        <v>1</v>
      </c>
      <c r="H203" s="43">
        <f t="shared" si="32"/>
        <v>2</v>
      </c>
      <c r="I203" s="44" t="str">
        <f t="shared" si="33"/>
        <v/>
      </c>
      <c r="J203" s="44" t="str">
        <f t="shared" si="34"/>
        <v>{"key_code":"y"},{"key_code":"e"}</v>
      </c>
      <c r="K203" s="44" t="str">
        <f t="shared" si="35"/>
        <v/>
      </c>
      <c r="L203" s="44" t="str">
        <f t="shared" si="36"/>
        <v/>
      </c>
      <c r="M203" s="45" t="str">
        <f t="shared" si="37"/>
        <v/>
      </c>
    </row>
    <row r="204" spans="1:13">
      <c r="A204" s="19" t="s">
        <v>19</v>
      </c>
      <c r="B204" s="22" t="s">
        <v>887</v>
      </c>
      <c r="C204" s="442">
        <v>1</v>
      </c>
      <c r="D204" s="10" t="str">
        <f t="shared" si="31"/>
        <v>{"key_code":"y"},{"key_code":"o"}</v>
      </c>
      <c r="E204" s="447">
        <f t="shared" ref="E204:G223" si="38">COUNTIFS(出力かな,$A204,入力キー数,E$3)</f>
        <v>1</v>
      </c>
      <c r="F204" s="448">
        <f t="shared" si="38"/>
        <v>0</v>
      </c>
      <c r="G204" s="449">
        <f t="shared" si="38"/>
        <v>0</v>
      </c>
      <c r="H204" s="43">
        <f t="shared" si="32"/>
        <v>2</v>
      </c>
      <c r="I204" s="44" t="str">
        <f t="shared" si="33"/>
        <v/>
      </c>
      <c r="J204" s="44" t="str">
        <f t="shared" si="34"/>
        <v>{"key_code":"y"},{"key_code":"o"}</v>
      </c>
      <c r="K204" s="44" t="str">
        <f t="shared" si="35"/>
        <v/>
      </c>
      <c r="L204" s="44" t="str">
        <f t="shared" si="36"/>
        <v/>
      </c>
      <c r="M204" s="45" t="str">
        <f t="shared" si="37"/>
        <v/>
      </c>
    </row>
    <row r="205" spans="1:13">
      <c r="A205" s="19" t="s">
        <v>21</v>
      </c>
      <c r="B205" s="22" t="s">
        <v>888</v>
      </c>
      <c r="C205" s="442">
        <v>1</v>
      </c>
      <c r="D205" s="10" t="str">
        <f t="shared" si="31"/>
        <v>{"key_code":"y"},{"key_code":"u"}</v>
      </c>
      <c r="E205" s="447">
        <f t="shared" si="38"/>
        <v>1</v>
      </c>
      <c r="F205" s="448">
        <f t="shared" si="38"/>
        <v>0</v>
      </c>
      <c r="G205" s="449">
        <f t="shared" si="38"/>
        <v>0</v>
      </c>
      <c r="H205" s="43">
        <f t="shared" si="32"/>
        <v>2</v>
      </c>
      <c r="I205" s="44" t="str">
        <f t="shared" si="33"/>
        <v/>
      </c>
      <c r="J205" s="44" t="str">
        <f t="shared" si="34"/>
        <v>{"key_code":"y"},{"key_code":"u"}</v>
      </c>
      <c r="K205" s="44" t="str">
        <f t="shared" si="35"/>
        <v/>
      </c>
      <c r="L205" s="44" t="str">
        <f t="shared" si="36"/>
        <v/>
      </c>
      <c r="M205" s="45" t="str">
        <f t="shared" si="37"/>
        <v/>
      </c>
    </row>
    <row r="206" spans="1:13">
      <c r="A206" s="19" t="s">
        <v>425</v>
      </c>
      <c r="B206" s="22" t="s">
        <v>571</v>
      </c>
      <c r="C206" s="442">
        <v>1</v>
      </c>
      <c r="D206" s="10" t="str">
        <f t="shared" ref="D206:D250" si="39">_xlfn.CONCAT(I206:M206)</f>
        <v>{"key_code":"z"},{"key_code":"a"}</v>
      </c>
      <c r="E206" s="447">
        <f t="shared" si="38"/>
        <v>0</v>
      </c>
      <c r="F206" s="448">
        <f t="shared" si="38"/>
        <v>1</v>
      </c>
      <c r="G206" s="449">
        <f t="shared" si="38"/>
        <v>0</v>
      </c>
      <c r="H206" s="43">
        <f t="shared" ref="H206:H250" si="40">LEN(B206)</f>
        <v>2</v>
      </c>
      <c r="I206" s="44" t="str">
        <f t="shared" si="33"/>
        <v/>
      </c>
      <c r="J206" s="44" t="str">
        <f t="shared" si="34"/>
        <v>{"key_code":"z"},{"key_code":"a"}</v>
      </c>
      <c r="K206" s="44" t="str">
        <f t="shared" si="35"/>
        <v/>
      </c>
      <c r="L206" s="44" t="str">
        <f t="shared" si="36"/>
        <v/>
      </c>
      <c r="M206" s="45" t="str">
        <f t="shared" si="37"/>
        <v/>
      </c>
    </row>
    <row r="207" spans="1:13">
      <c r="A207" s="19" t="s">
        <v>437</v>
      </c>
      <c r="B207" s="22" t="s">
        <v>572</v>
      </c>
      <c r="C207" s="442">
        <v>1</v>
      </c>
      <c r="D207" s="10" t="str">
        <f t="shared" si="39"/>
        <v>{"key_code":"z"},{"key_code":"e"}</v>
      </c>
      <c r="E207" s="447">
        <f t="shared" si="38"/>
        <v>0</v>
      </c>
      <c r="F207" s="448">
        <f t="shared" si="38"/>
        <v>1</v>
      </c>
      <c r="G207" s="449">
        <f t="shared" si="38"/>
        <v>0</v>
      </c>
      <c r="H207" s="43">
        <f t="shared" si="40"/>
        <v>2</v>
      </c>
      <c r="I207" s="44" t="str">
        <f t="shared" si="33"/>
        <v/>
      </c>
      <c r="J207" s="44" t="str">
        <f t="shared" si="34"/>
        <v>{"key_code":"z"},{"key_code":"e"}</v>
      </c>
      <c r="K207" s="44" t="str">
        <f t="shared" si="35"/>
        <v/>
      </c>
      <c r="L207" s="44" t="str">
        <f t="shared" si="36"/>
        <v/>
      </c>
      <c r="M207" s="45" t="str">
        <f t="shared" si="37"/>
        <v/>
      </c>
    </row>
    <row r="208" spans="1:13">
      <c r="A208" s="19" t="s">
        <v>436</v>
      </c>
      <c r="B208" s="22" t="s">
        <v>573</v>
      </c>
      <c r="C208" s="442">
        <v>1</v>
      </c>
      <c r="D208" s="10" t="str">
        <f t="shared" ref="D208:D210" si="41">_xlfn.CONCAT(I208:M208)</f>
        <v>{"key_code":"z"},{"key_code":"i"}</v>
      </c>
      <c r="E208" s="447">
        <f t="shared" si="38"/>
        <v>0</v>
      </c>
      <c r="F208" s="448">
        <f t="shared" si="38"/>
        <v>1</v>
      </c>
      <c r="G208" s="449">
        <f t="shared" si="38"/>
        <v>0</v>
      </c>
      <c r="H208" s="43">
        <f t="shared" ref="H208:H210" si="42">LEN(B208)</f>
        <v>2</v>
      </c>
      <c r="I208" s="44" t="str">
        <f t="shared" si="33"/>
        <v/>
      </c>
      <c r="J208" s="44" t="str">
        <f t="shared" si="34"/>
        <v>{"key_code":"z"},{"key_code":"i"}</v>
      </c>
      <c r="K208" s="44" t="str">
        <f t="shared" si="35"/>
        <v/>
      </c>
      <c r="L208" s="44" t="str">
        <f t="shared" si="36"/>
        <v/>
      </c>
      <c r="M208" s="45" t="str">
        <f t="shared" si="37"/>
        <v/>
      </c>
    </row>
    <row r="209" spans="1:13">
      <c r="A209" s="19" t="s">
        <v>446</v>
      </c>
      <c r="B209" s="22" t="s">
        <v>574</v>
      </c>
      <c r="C209" s="442">
        <v>1</v>
      </c>
      <c r="D209" s="10" t="str">
        <f t="shared" si="41"/>
        <v>{"key_code":"z"},{"key_code":"o"}</v>
      </c>
      <c r="E209" s="447">
        <f t="shared" si="38"/>
        <v>0</v>
      </c>
      <c r="F209" s="448">
        <f t="shared" si="38"/>
        <v>1</v>
      </c>
      <c r="G209" s="449">
        <f t="shared" si="38"/>
        <v>0</v>
      </c>
      <c r="H209" s="43">
        <f t="shared" si="42"/>
        <v>2</v>
      </c>
      <c r="I209" s="44" t="str">
        <f t="shared" si="33"/>
        <v/>
      </c>
      <c r="J209" s="44" t="str">
        <f t="shared" si="34"/>
        <v>{"key_code":"z"},{"key_code":"o"}</v>
      </c>
      <c r="K209" s="44" t="str">
        <f t="shared" si="35"/>
        <v/>
      </c>
      <c r="L209" s="44" t="str">
        <f t="shared" si="36"/>
        <v/>
      </c>
      <c r="M209" s="45" t="str">
        <f t="shared" si="37"/>
        <v/>
      </c>
    </row>
    <row r="210" spans="1:13">
      <c r="A210" s="19" t="s">
        <v>426</v>
      </c>
      <c r="B210" s="22" t="s">
        <v>575</v>
      </c>
      <c r="C210" s="442">
        <v>1</v>
      </c>
      <c r="D210" s="10" t="str">
        <f t="shared" si="41"/>
        <v>{"key_code":"z"},{"key_code":"u"}</v>
      </c>
      <c r="E210" s="447">
        <f t="shared" si="38"/>
        <v>0</v>
      </c>
      <c r="F210" s="448">
        <f t="shared" si="38"/>
        <v>1</v>
      </c>
      <c r="G210" s="449">
        <f t="shared" si="38"/>
        <v>0</v>
      </c>
      <c r="H210" s="43">
        <f t="shared" si="42"/>
        <v>2</v>
      </c>
      <c r="I210" s="44" t="str">
        <f t="shared" si="33"/>
        <v/>
      </c>
      <c r="J210" s="44" t="str">
        <f t="shared" si="34"/>
        <v>{"key_code":"z"},{"key_code":"u"}</v>
      </c>
      <c r="K210" s="44" t="str">
        <f t="shared" si="35"/>
        <v/>
      </c>
      <c r="L210" s="44" t="str">
        <f t="shared" si="36"/>
        <v/>
      </c>
      <c r="M210" s="45" t="str">
        <f t="shared" si="37"/>
        <v/>
      </c>
    </row>
    <row r="211" spans="1:13">
      <c r="A211" s="19" t="s">
        <v>889</v>
      </c>
      <c r="B211" s="22" t="s">
        <v>890</v>
      </c>
      <c r="C211" s="442">
        <v>1</v>
      </c>
      <c r="D211" s="10" t="str">
        <f t="shared" ref="D211:D222" si="43">_xlfn.CONCAT(I211:M211)</f>
        <v>{"key_code":"z"},{"key_code":"y"},{"key_code":"i"}</v>
      </c>
      <c r="E211" s="447">
        <f t="shared" si="38"/>
        <v>0</v>
      </c>
      <c r="F211" s="448">
        <f t="shared" si="38"/>
        <v>0</v>
      </c>
      <c r="G211" s="449">
        <f t="shared" si="38"/>
        <v>0</v>
      </c>
      <c r="H211" s="43">
        <f t="shared" ref="H211:H222" si="44">LEN(B211)</f>
        <v>3</v>
      </c>
      <c r="I211" s="44" t="str">
        <f t="shared" si="33"/>
        <v/>
      </c>
      <c r="J211" s="44" t="str">
        <f t="shared" si="34"/>
        <v/>
      </c>
      <c r="K211" s="44" t="str">
        <f t="shared" si="35"/>
        <v>{"key_code":"z"},{"key_code":"y"},{"key_code":"i"}</v>
      </c>
      <c r="L211" s="44" t="str">
        <f t="shared" si="36"/>
        <v/>
      </c>
      <c r="M211" s="45" t="str">
        <f t="shared" si="37"/>
        <v/>
      </c>
    </row>
    <row r="212" spans="1:13">
      <c r="A212" s="19"/>
      <c r="B212" s="22"/>
      <c r="C212" s="442"/>
      <c r="D212" s="10" t="str">
        <f t="shared" si="43"/>
        <v/>
      </c>
      <c r="E212" s="447">
        <f t="shared" si="38"/>
        <v>0</v>
      </c>
      <c r="F212" s="448">
        <f t="shared" si="38"/>
        <v>0</v>
      </c>
      <c r="G212" s="449">
        <f t="shared" si="38"/>
        <v>0</v>
      </c>
      <c r="H212" s="43">
        <f t="shared" si="44"/>
        <v>0</v>
      </c>
      <c r="I212" s="44" t="str">
        <f t="shared" si="33"/>
        <v/>
      </c>
      <c r="J212" s="44" t="str">
        <f t="shared" si="34"/>
        <v/>
      </c>
      <c r="K212" s="44" t="str">
        <f t="shared" si="35"/>
        <v/>
      </c>
      <c r="L212" s="44" t="str">
        <f t="shared" si="36"/>
        <v/>
      </c>
      <c r="M212" s="45" t="str">
        <f t="shared" si="37"/>
        <v/>
      </c>
    </row>
    <row r="213" spans="1:13">
      <c r="A213" s="19"/>
      <c r="B213" s="22"/>
      <c r="C213" s="442"/>
      <c r="D213" s="10" t="str">
        <f t="shared" si="43"/>
        <v/>
      </c>
      <c r="E213" s="447">
        <f t="shared" si="38"/>
        <v>0</v>
      </c>
      <c r="F213" s="448">
        <f t="shared" si="38"/>
        <v>0</v>
      </c>
      <c r="G213" s="449">
        <f t="shared" si="38"/>
        <v>0</v>
      </c>
      <c r="H213" s="43">
        <f t="shared" si="44"/>
        <v>0</v>
      </c>
      <c r="I213" s="44" t="str">
        <f t="shared" si="33"/>
        <v/>
      </c>
      <c r="J213" s="44" t="str">
        <f t="shared" si="34"/>
        <v/>
      </c>
      <c r="K213" s="44" t="str">
        <f t="shared" si="35"/>
        <v/>
      </c>
      <c r="L213" s="44" t="str">
        <f t="shared" si="36"/>
        <v/>
      </c>
      <c r="M213" s="45" t="str">
        <f t="shared" si="37"/>
        <v/>
      </c>
    </row>
    <row r="214" spans="1:13">
      <c r="A214" s="19"/>
      <c r="B214" s="22"/>
      <c r="C214" s="442"/>
      <c r="D214" s="10" t="str">
        <f t="shared" si="43"/>
        <v/>
      </c>
      <c r="E214" s="447">
        <f t="shared" si="38"/>
        <v>0</v>
      </c>
      <c r="F214" s="448">
        <f t="shared" si="38"/>
        <v>0</v>
      </c>
      <c r="G214" s="449">
        <f t="shared" si="38"/>
        <v>0</v>
      </c>
      <c r="H214" s="43">
        <f t="shared" si="44"/>
        <v>0</v>
      </c>
      <c r="I214" s="44" t="str">
        <f t="shared" si="33"/>
        <v/>
      </c>
      <c r="J214" s="44" t="str">
        <f t="shared" si="34"/>
        <v/>
      </c>
      <c r="K214" s="44" t="str">
        <f t="shared" si="35"/>
        <v/>
      </c>
      <c r="L214" s="44" t="str">
        <f t="shared" si="36"/>
        <v/>
      </c>
      <c r="M214" s="45" t="str">
        <f t="shared" si="37"/>
        <v/>
      </c>
    </row>
    <row r="215" spans="1:13">
      <c r="A215" s="19"/>
      <c r="B215" s="22"/>
      <c r="C215" s="442"/>
      <c r="D215" s="10" t="str">
        <f t="shared" si="43"/>
        <v/>
      </c>
      <c r="E215" s="447">
        <f t="shared" si="38"/>
        <v>0</v>
      </c>
      <c r="F215" s="448">
        <f t="shared" si="38"/>
        <v>0</v>
      </c>
      <c r="G215" s="449">
        <f t="shared" si="38"/>
        <v>0</v>
      </c>
      <c r="H215" s="43">
        <f t="shared" si="44"/>
        <v>0</v>
      </c>
      <c r="I215" s="44" t="str">
        <f t="shared" si="33"/>
        <v/>
      </c>
      <c r="J215" s="44" t="str">
        <f t="shared" si="34"/>
        <v/>
      </c>
      <c r="K215" s="44" t="str">
        <f t="shared" si="35"/>
        <v/>
      </c>
      <c r="L215" s="44" t="str">
        <f t="shared" si="36"/>
        <v/>
      </c>
      <c r="M215" s="45" t="str">
        <f t="shared" si="37"/>
        <v/>
      </c>
    </row>
    <row r="216" spans="1:13">
      <c r="A216" s="19"/>
      <c r="B216" s="22"/>
      <c r="C216" s="442"/>
      <c r="D216" s="10" t="str">
        <f t="shared" si="43"/>
        <v/>
      </c>
      <c r="E216" s="447">
        <f t="shared" si="38"/>
        <v>0</v>
      </c>
      <c r="F216" s="448">
        <f t="shared" si="38"/>
        <v>0</v>
      </c>
      <c r="G216" s="449">
        <f t="shared" si="38"/>
        <v>0</v>
      </c>
      <c r="H216" s="43">
        <f t="shared" si="44"/>
        <v>0</v>
      </c>
      <c r="I216" s="44" t="str">
        <f t="shared" si="33"/>
        <v/>
      </c>
      <c r="J216" s="44" t="str">
        <f t="shared" si="34"/>
        <v/>
      </c>
      <c r="K216" s="44" t="str">
        <f t="shared" si="35"/>
        <v/>
      </c>
      <c r="L216" s="44" t="str">
        <f t="shared" si="36"/>
        <v/>
      </c>
      <c r="M216" s="45" t="str">
        <f t="shared" si="37"/>
        <v/>
      </c>
    </row>
    <row r="217" spans="1:13">
      <c r="A217" s="19"/>
      <c r="B217" s="22"/>
      <c r="C217" s="442"/>
      <c r="D217" s="10" t="str">
        <f t="shared" si="43"/>
        <v/>
      </c>
      <c r="E217" s="447">
        <f t="shared" si="38"/>
        <v>0</v>
      </c>
      <c r="F217" s="448">
        <f t="shared" si="38"/>
        <v>0</v>
      </c>
      <c r="G217" s="449">
        <f t="shared" si="38"/>
        <v>0</v>
      </c>
      <c r="H217" s="43">
        <f t="shared" si="44"/>
        <v>0</v>
      </c>
      <c r="I217" s="44" t="str">
        <f t="shared" si="33"/>
        <v/>
      </c>
      <c r="J217" s="44" t="str">
        <f t="shared" si="34"/>
        <v/>
      </c>
      <c r="K217" s="44" t="str">
        <f t="shared" si="35"/>
        <v/>
      </c>
      <c r="L217" s="44" t="str">
        <f t="shared" si="36"/>
        <v/>
      </c>
      <c r="M217" s="45" t="str">
        <f t="shared" si="37"/>
        <v/>
      </c>
    </row>
    <row r="218" spans="1:13">
      <c r="A218" s="19"/>
      <c r="B218" s="22"/>
      <c r="C218" s="442"/>
      <c r="D218" s="10" t="str">
        <f t="shared" si="43"/>
        <v/>
      </c>
      <c r="E218" s="447">
        <f t="shared" si="38"/>
        <v>0</v>
      </c>
      <c r="F218" s="448">
        <f t="shared" si="38"/>
        <v>0</v>
      </c>
      <c r="G218" s="449">
        <f t="shared" si="38"/>
        <v>0</v>
      </c>
      <c r="H218" s="43">
        <f t="shared" si="44"/>
        <v>0</v>
      </c>
      <c r="I218" s="44" t="str">
        <f t="shared" si="33"/>
        <v/>
      </c>
      <c r="J218" s="44" t="str">
        <f t="shared" si="34"/>
        <v/>
      </c>
      <c r="K218" s="44" t="str">
        <f t="shared" si="35"/>
        <v/>
      </c>
      <c r="L218" s="44" t="str">
        <f t="shared" si="36"/>
        <v/>
      </c>
      <c r="M218" s="45" t="str">
        <f t="shared" si="37"/>
        <v/>
      </c>
    </row>
    <row r="219" spans="1:13">
      <c r="A219" s="19"/>
      <c r="B219" s="22"/>
      <c r="C219" s="442"/>
      <c r="D219" s="10" t="str">
        <f t="shared" si="43"/>
        <v/>
      </c>
      <c r="E219" s="447">
        <f t="shared" si="38"/>
        <v>0</v>
      </c>
      <c r="F219" s="448">
        <f t="shared" si="38"/>
        <v>0</v>
      </c>
      <c r="G219" s="449">
        <f t="shared" si="38"/>
        <v>0</v>
      </c>
      <c r="H219" s="43">
        <f t="shared" si="44"/>
        <v>0</v>
      </c>
      <c r="I219" s="44" t="str">
        <f t="shared" si="33"/>
        <v/>
      </c>
      <c r="J219" s="44" t="str">
        <f t="shared" si="34"/>
        <v/>
      </c>
      <c r="K219" s="44" t="str">
        <f t="shared" si="35"/>
        <v/>
      </c>
      <c r="L219" s="44" t="str">
        <f t="shared" si="36"/>
        <v/>
      </c>
      <c r="M219" s="45" t="str">
        <f t="shared" si="37"/>
        <v/>
      </c>
    </row>
    <row r="220" spans="1:13">
      <c r="A220" s="19"/>
      <c r="B220" s="22"/>
      <c r="C220" s="442"/>
      <c r="D220" s="10" t="str">
        <f t="shared" si="43"/>
        <v/>
      </c>
      <c r="E220" s="447">
        <f t="shared" si="38"/>
        <v>0</v>
      </c>
      <c r="F220" s="448">
        <f t="shared" si="38"/>
        <v>0</v>
      </c>
      <c r="G220" s="449">
        <f t="shared" si="38"/>
        <v>0</v>
      </c>
      <c r="H220" s="43">
        <f t="shared" si="44"/>
        <v>0</v>
      </c>
      <c r="I220" s="44" t="str">
        <f t="shared" si="33"/>
        <v/>
      </c>
      <c r="J220" s="44" t="str">
        <f t="shared" si="34"/>
        <v/>
      </c>
      <c r="K220" s="44" t="str">
        <f t="shared" si="35"/>
        <v/>
      </c>
      <c r="L220" s="44" t="str">
        <f t="shared" si="36"/>
        <v/>
      </c>
      <c r="M220" s="45" t="str">
        <f t="shared" si="37"/>
        <v/>
      </c>
    </row>
    <row r="221" spans="1:13">
      <c r="A221" s="19"/>
      <c r="B221" s="22"/>
      <c r="C221" s="442"/>
      <c r="D221" s="10" t="str">
        <f t="shared" si="43"/>
        <v/>
      </c>
      <c r="E221" s="447">
        <f t="shared" si="38"/>
        <v>0</v>
      </c>
      <c r="F221" s="448">
        <f t="shared" si="38"/>
        <v>0</v>
      </c>
      <c r="G221" s="449">
        <f t="shared" si="38"/>
        <v>0</v>
      </c>
      <c r="H221" s="43">
        <f t="shared" si="44"/>
        <v>0</v>
      </c>
      <c r="I221" s="44" t="str">
        <f t="shared" si="33"/>
        <v/>
      </c>
      <c r="J221" s="44" t="str">
        <f t="shared" si="34"/>
        <v/>
      </c>
      <c r="K221" s="44" t="str">
        <f t="shared" si="35"/>
        <v/>
      </c>
      <c r="L221" s="44" t="str">
        <f t="shared" si="36"/>
        <v/>
      </c>
      <c r="M221" s="45" t="str">
        <f t="shared" si="37"/>
        <v/>
      </c>
    </row>
    <row r="222" spans="1:13">
      <c r="A222" s="21"/>
      <c r="B222" s="23"/>
      <c r="C222" s="443"/>
      <c r="D222" s="11" t="str">
        <f t="shared" si="43"/>
        <v/>
      </c>
      <c r="E222" s="450">
        <f t="shared" si="38"/>
        <v>0</v>
      </c>
      <c r="F222" s="451">
        <f t="shared" si="38"/>
        <v>0</v>
      </c>
      <c r="G222" s="452">
        <f t="shared" si="38"/>
        <v>0</v>
      </c>
      <c r="H222" s="46">
        <f t="shared" si="44"/>
        <v>0</v>
      </c>
      <c r="I222" s="47" t="str">
        <f t="shared" si="33"/>
        <v/>
      </c>
      <c r="J222" s="47" t="str">
        <f t="shared" si="34"/>
        <v/>
      </c>
      <c r="K222" s="47" t="str">
        <f t="shared" si="35"/>
        <v/>
      </c>
      <c r="L222" s="47" t="str">
        <f t="shared" si="36"/>
        <v/>
      </c>
      <c r="M222" s="48" t="str">
        <f t="shared" si="37"/>
        <v/>
      </c>
    </row>
    <row r="223" spans="1:13">
      <c r="A223" s="414" t="s">
        <v>73</v>
      </c>
      <c r="B223" s="415" t="s">
        <v>195</v>
      </c>
      <c r="C223" s="441">
        <v>1</v>
      </c>
      <c r="D223" s="416" t="str">
        <f t="shared" si="39"/>
        <v>{"key_code":"hyphen"}</v>
      </c>
      <c r="E223" s="444">
        <f t="shared" si="38"/>
        <v>1</v>
      </c>
      <c r="F223" s="445">
        <f t="shared" si="38"/>
        <v>0</v>
      </c>
      <c r="G223" s="446">
        <f t="shared" si="38"/>
        <v>0</v>
      </c>
      <c r="H223" s="417">
        <f t="shared" si="40"/>
        <v>1</v>
      </c>
      <c r="I223" s="418" t="str">
        <f t="shared" si="33"/>
        <v>{"key_code":"hyphen"}</v>
      </c>
      <c r="J223" s="418" t="str">
        <f t="shared" si="34"/>
        <v/>
      </c>
      <c r="K223" s="418" t="str">
        <f t="shared" si="35"/>
        <v/>
      </c>
      <c r="L223" s="418" t="str">
        <f t="shared" si="36"/>
        <v/>
      </c>
      <c r="M223" s="419" t="str">
        <f t="shared" si="37"/>
        <v/>
      </c>
    </row>
    <row r="224" spans="1:13">
      <c r="A224" s="19" t="s">
        <v>4</v>
      </c>
      <c r="B224" s="22" t="s">
        <v>4</v>
      </c>
      <c r="C224" s="442">
        <v>1</v>
      </c>
      <c r="D224" s="10" t="str">
        <f t="shared" si="39"/>
        <v>{"key_code":"1"}</v>
      </c>
      <c r="E224" s="447">
        <f t="shared" ref="E224:G243" si="45">COUNTIFS(出力かな,$A224,入力キー数,E$3)</f>
        <v>0</v>
      </c>
      <c r="F224" s="448">
        <f t="shared" si="45"/>
        <v>0</v>
      </c>
      <c r="G224" s="449">
        <f t="shared" si="45"/>
        <v>0</v>
      </c>
      <c r="H224" s="43">
        <f t="shared" si="40"/>
        <v>1</v>
      </c>
      <c r="I224" s="44" t="str">
        <f t="shared" si="33"/>
        <v>{"key_code":"1"}</v>
      </c>
      <c r="J224" s="44" t="str">
        <f t="shared" si="34"/>
        <v/>
      </c>
      <c r="K224" s="44" t="str">
        <f t="shared" si="35"/>
        <v/>
      </c>
      <c r="L224" s="44" t="str">
        <f t="shared" si="36"/>
        <v/>
      </c>
      <c r="M224" s="45" t="str">
        <f t="shared" si="37"/>
        <v/>
      </c>
    </row>
    <row r="225" spans="1:13">
      <c r="A225" s="19" t="s">
        <v>5</v>
      </c>
      <c r="B225" s="22" t="s">
        <v>5</v>
      </c>
      <c r="C225" s="442">
        <v>1</v>
      </c>
      <c r="D225" s="10" t="str">
        <f t="shared" si="39"/>
        <v>{"key_code":"2"}</v>
      </c>
      <c r="E225" s="447">
        <f t="shared" si="45"/>
        <v>0</v>
      </c>
      <c r="F225" s="448">
        <f t="shared" si="45"/>
        <v>0</v>
      </c>
      <c r="G225" s="449">
        <f t="shared" si="45"/>
        <v>0</v>
      </c>
      <c r="H225" s="43">
        <f t="shared" si="40"/>
        <v>1</v>
      </c>
      <c r="I225" s="44" t="str">
        <f t="shared" si="33"/>
        <v>{"key_code":"2"}</v>
      </c>
      <c r="J225" s="44" t="str">
        <f t="shared" si="34"/>
        <v/>
      </c>
      <c r="K225" s="44" t="str">
        <f t="shared" si="35"/>
        <v/>
      </c>
      <c r="L225" s="44" t="str">
        <f t="shared" si="36"/>
        <v/>
      </c>
      <c r="M225" s="45" t="str">
        <f t="shared" si="37"/>
        <v/>
      </c>
    </row>
    <row r="226" spans="1:13">
      <c r="A226" s="19" t="s">
        <v>6</v>
      </c>
      <c r="B226" s="22" t="s">
        <v>6</v>
      </c>
      <c r="C226" s="442">
        <v>1</v>
      </c>
      <c r="D226" s="10" t="str">
        <f t="shared" si="39"/>
        <v>{"key_code":"3"}</v>
      </c>
      <c r="E226" s="447">
        <f t="shared" si="45"/>
        <v>0</v>
      </c>
      <c r="F226" s="448">
        <f t="shared" si="45"/>
        <v>0</v>
      </c>
      <c r="G226" s="449">
        <f t="shared" si="45"/>
        <v>0</v>
      </c>
      <c r="H226" s="43">
        <f t="shared" si="40"/>
        <v>1</v>
      </c>
      <c r="I226" s="44" t="str">
        <f t="shared" si="33"/>
        <v>{"key_code":"3"}</v>
      </c>
      <c r="J226" s="44" t="str">
        <f t="shared" si="34"/>
        <v/>
      </c>
      <c r="K226" s="44" t="str">
        <f t="shared" si="35"/>
        <v/>
      </c>
      <c r="L226" s="44" t="str">
        <f t="shared" si="36"/>
        <v/>
      </c>
      <c r="M226" s="45" t="str">
        <f t="shared" si="37"/>
        <v/>
      </c>
    </row>
    <row r="227" spans="1:13">
      <c r="A227" s="19" t="s">
        <v>7</v>
      </c>
      <c r="B227" s="22" t="s">
        <v>7</v>
      </c>
      <c r="C227" s="442">
        <v>1</v>
      </c>
      <c r="D227" s="10" t="str">
        <f t="shared" si="39"/>
        <v>{"key_code":"4"}</v>
      </c>
      <c r="E227" s="447">
        <f t="shared" si="45"/>
        <v>0</v>
      </c>
      <c r="F227" s="448">
        <f t="shared" si="45"/>
        <v>0</v>
      </c>
      <c r="G227" s="449">
        <f t="shared" si="45"/>
        <v>0</v>
      </c>
      <c r="H227" s="43">
        <f t="shared" si="40"/>
        <v>1</v>
      </c>
      <c r="I227" s="44" t="str">
        <f t="shared" si="33"/>
        <v>{"key_code":"4"}</v>
      </c>
      <c r="J227" s="44" t="str">
        <f t="shared" si="34"/>
        <v/>
      </c>
      <c r="K227" s="44" t="str">
        <f t="shared" si="35"/>
        <v/>
      </c>
      <c r="L227" s="44" t="str">
        <f t="shared" si="36"/>
        <v/>
      </c>
      <c r="M227" s="45" t="str">
        <f t="shared" si="37"/>
        <v/>
      </c>
    </row>
    <row r="228" spans="1:13">
      <c r="A228" s="19" t="s">
        <v>8</v>
      </c>
      <c r="B228" s="22" t="s">
        <v>8</v>
      </c>
      <c r="C228" s="442">
        <v>1</v>
      </c>
      <c r="D228" s="10" t="str">
        <f t="shared" si="39"/>
        <v>{"key_code":"5"}</v>
      </c>
      <c r="E228" s="447">
        <f t="shared" si="45"/>
        <v>0</v>
      </c>
      <c r="F228" s="448">
        <f t="shared" si="45"/>
        <v>0</v>
      </c>
      <c r="G228" s="449">
        <f t="shared" si="45"/>
        <v>0</v>
      </c>
      <c r="H228" s="43">
        <f t="shared" si="40"/>
        <v>1</v>
      </c>
      <c r="I228" s="44" t="str">
        <f t="shared" si="33"/>
        <v>{"key_code":"5"}</v>
      </c>
      <c r="J228" s="44" t="str">
        <f t="shared" si="34"/>
        <v/>
      </c>
      <c r="K228" s="44" t="str">
        <f t="shared" si="35"/>
        <v/>
      </c>
      <c r="L228" s="44" t="str">
        <f t="shared" si="36"/>
        <v/>
      </c>
      <c r="M228" s="45" t="str">
        <f t="shared" si="37"/>
        <v/>
      </c>
    </row>
    <row r="229" spans="1:13">
      <c r="A229" s="19" t="s">
        <v>9</v>
      </c>
      <c r="B229" s="22" t="s">
        <v>9</v>
      </c>
      <c r="C229" s="442">
        <v>1</v>
      </c>
      <c r="D229" s="10" t="str">
        <f t="shared" si="39"/>
        <v>{"key_code":"6"}</v>
      </c>
      <c r="E229" s="447">
        <f t="shared" si="45"/>
        <v>0</v>
      </c>
      <c r="F229" s="448">
        <f t="shared" si="45"/>
        <v>0</v>
      </c>
      <c r="G229" s="449">
        <f t="shared" si="45"/>
        <v>0</v>
      </c>
      <c r="H229" s="43">
        <f t="shared" si="40"/>
        <v>1</v>
      </c>
      <c r="I229" s="44" t="str">
        <f t="shared" si="33"/>
        <v>{"key_code":"6"}</v>
      </c>
      <c r="J229" s="44" t="str">
        <f t="shared" si="34"/>
        <v/>
      </c>
      <c r="K229" s="44" t="str">
        <f t="shared" si="35"/>
        <v/>
      </c>
      <c r="L229" s="44" t="str">
        <f t="shared" si="36"/>
        <v/>
      </c>
      <c r="M229" s="45" t="str">
        <f t="shared" si="37"/>
        <v/>
      </c>
    </row>
    <row r="230" spans="1:13">
      <c r="A230" s="19" t="s">
        <v>10</v>
      </c>
      <c r="B230" s="22" t="s">
        <v>10</v>
      </c>
      <c r="C230" s="442">
        <v>1</v>
      </c>
      <c r="D230" s="10" t="str">
        <f t="shared" si="39"/>
        <v>{"key_code":"7"}</v>
      </c>
      <c r="E230" s="447">
        <f t="shared" si="45"/>
        <v>0</v>
      </c>
      <c r="F230" s="448">
        <f t="shared" si="45"/>
        <v>0</v>
      </c>
      <c r="G230" s="449">
        <f t="shared" si="45"/>
        <v>0</v>
      </c>
      <c r="H230" s="43">
        <f t="shared" si="40"/>
        <v>1</v>
      </c>
      <c r="I230" s="44" t="str">
        <f t="shared" si="33"/>
        <v>{"key_code":"7"}</v>
      </c>
      <c r="J230" s="44" t="str">
        <f t="shared" si="34"/>
        <v/>
      </c>
      <c r="K230" s="44" t="str">
        <f t="shared" si="35"/>
        <v/>
      </c>
      <c r="L230" s="44" t="str">
        <f t="shared" si="36"/>
        <v/>
      </c>
      <c r="M230" s="45" t="str">
        <f t="shared" si="37"/>
        <v/>
      </c>
    </row>
    <row r="231" spans="1:13">
      <c r="A231" s="19" t="s">
        <v>11</v>
      </c>
      <c r="B231" s="22" t="s">
        <v>11</v>
      </c>
      <c r="C231" s="442">
        <v>1</v>
      </c>
      <c r="D231" s="10" t="str">
        <f t="shared" si="39"/>
        <v>{"key_code":"8"}</v>
      </c>
      <c r="E231" s="447">
        <f t="shared" si="45"/>
        <v>0</v>
      </c>
      <c r="F231" s="448">
        <f t="shared" si="45"/>
        <v>0</v>
      </c>
      <c r="G231" s="449">
        <f t="shared" si="45"/>
        <v>0</v>
      </c>
      <c r="H231" s="43">
        <f t="shared" si="40"/>
        <v>1</v>
      </c>
      <c r="I231" s="44" t="str">
        <f t="shared" si="33"/>
        <v>{"key_code":"8"}</v>
      </c>
      <c r="J231" s="44" t="str">
        <f t="shared" si="34"/>
        <v/>
      </c>
      <c r="K231" s="44" t="str">
        <f t="shared" si="35"/>
        <v/>
      </c>
      <c r="L231" s="44" t="str">
        <f t="shared" si="36"/>
        <v/>
      </c>
      <c r="M231" s="45" t="str">
        <f t="shared" si="37"/>
        <v/>
      </c>
    </row>
    <row r="232" spans="1:13">
      <c r="A232" s="19" t="s">
        <v>12</v>
      </c>
      <c r="B232" s="22" t="s">
        <v>12</v>
      </c>
      <c r="C232" s="442">
        <v>1</v>
      </c>
      <c r="D232" s="10" t="str">
        <f t="shared" si="39"/>
        <v>{"key_code":"9"}</v>
      </c>
      <c r="E232" s="447">
        <f t="shared" si="45"/>
        <v>0</v>
      </c>
      <c r="F232" s="448">
        <f t="shared" si="45"/>
        <v>0</v>
      </c>
      <c r="G232" s="449">
        <f t="shared" si="45"/>
        <v>0</v>
      </c>
      <c r="H232" s="43">
        <f t="shared" si="40"/>
        <v>1</v>
      </c>
      <c r="I232" s="44" t="str">
        <f t="shared" si="33"/>
        <v>{"key_code":"9"}</v>
      </c>
      <c r="J232" s="44" t="str">
        <f t="shared" si="34"/>
        <v/>
      </c>
      <c r="K232" s="44" t="str">
        <f t="shared" si="35"/>
        <v/>
      </c>
      <c r="L232" s="44" t="str">
        <f t="shared" si="36"/>
        <v/>
      </c>
      <c r="M232" s="45" t="str">
        <f t="shared" si="37"/>
        <v/>
      </c>
    </row>
    <row r="233" spans="1:13">
      <c r="A233" s="19" t="s">
        <v>13</v>
      </c>
      <c r="B233" s="22" t="s">
        <v>13</v>
      </c>
      <c r="C233" s="442">
        <v>1</v>
      </c>
      <c r="D233" s="10" t="str">
        <f t="shared" si="39"/>
        <v>{"key_code":"0"}</v>
      </c>
      <c r="E233" s="447">
        <f t="shared" si="45"/>
        <v>0</v>
      </c>
      <c r="F233" s="448">
        <f t="shared" si="45"/>
        <v>0</v>
      </c>
      <c r="G233" s="449">
        <f t="shared" si="45"/>
        <v>0</v>
      </c>
      <c r="H233" s="43">
        <f t="shared" si="40"/>
        <v>1</v>
      </c>
      <c r="I233" s="44" t="str">
        <f t="shared" si="33"/>
        <v>{"key_code":"0"}</v>
      </c>
      <c r="J233" s="44" t="str">
        <f t="shared" si="34"/>
        <v/>
      </c>
      <c r="K233" s="44" t="str">
        <f t="shared" si="35"/>
        <v/>
      </c>
      <c r="L233" s="44" t="str">
        <f t="shared" si="36"/>
        <v/>
      </c>
      <c r="M233" s="45" t="str">
        <f t="shared" si="37"/>
        <v/>
      </c>
    </row>
    <row r="234" spans="1:13">
      <c r="A234" s="19" t="s">
        <v>195</v>
      </c>
      <c r="B234" s="22" t="s">
        <v>195</v>
      </c>
      <c r="C234" s="442">
        <v>1</v>
      </c>
      <c r="D234" s="10" t="str">
        <f t="shared" si="39"/>
        <v>{"key_code":"hyphen"}</v>
      </c>
      <c r="E234" s="447">
        <f t="shared" si="45"/>
        <v>0</v>
      </c>
      <c r="F234" s="448">
        <f t="shared" si="45"/>
        <v>0</v>
      </c>
      <c r="G234" s="449">
        <f t="shared" si="45"/>
        <v>0</v>
      </c>
      <c r="H234" s="43">
        <f t="shared" si="40"/>
        <v>1</v>
      </c>
      <c r="I234" s="44" t="str">
        <f t="shared" si="33"/>
        <v>{"key_code":"hyphen"}</v>
      </c>
      <c r="J234" s="44" t="str">
        <f t="shared" si="34"/>
        <v/>
      </c>
      <c r="K234" s="44" t="str">
        <f t="shared" si="35"/>
        <v/>
      </c>
      <c r="L234" s="44" t="str">
        <f t="shared" si="36"/>
        <v/>
      </c>
      <c r="M234" s="45" t="str">
        <f t="shared" si="37"/>
        <v/>
      </c>
    </row>
    <row r="235" spans="1:13">
      <c r="A235" s="19" t="s">
        <v>139</v>
      </c>
      <c r="B235" s="22" t="s">
        <v>139</v>
      </c>
      <c r="C235" s="442">
        <v>1</v>
      </c>
      <c r="D235" s="10" t="str">
        <f t="shared" si="39"/>
        <v>{"key_code":"open_bracket"}</v>
      </c>
      <c r="E235" s="447">
        <f t="shared" si="45"/>
        <v>1</v>
      </c>
      <c r="F235" s="448">
        <f t="shared" si="45"/>
        <v>0</v>
      </c>
      <c r="G235" s="449">
        <f t="shared" si="45"/>
        <v>0</v>
      </c>
      <c r="H235" s="43">
        <f t="shared" si="40"/>
        <v>1</v>
      </c>
      <c r="I235" s="44" t="str">
        <f t="shared" si="33"/>
        <v>{"key_code":"open_bracket"}</v>
      </c>
      <c r="J235" s="44" t="str">
        <f t="shared" si="34"/>
        <v/>
      </c>
      <c r="K235" s="44" t="str">
        <f t="shared" si="35"/>
        <v/>
      </c>
      <c r="L235" s="44" t="str">
        <f t="shared" si="36"/>
        <v/>
      </c>
      <c r="M235" s="45" t="str">
        <f t="shared" si="37"/>
        <v/>
      </c>
    </row>
    <row r="236" spans="1:13">
      <c r="A236" s="19" t="s">
        <v>163</v>
      </c>
      <c r="B236" s="22" t="s">
        <v>163</v>
      </c>
      <c r="C236" s="442">
        <v>1</v>
      </c>
      <c r="D236" s="10" t="str">
        <f t="shared" si="39"/>
        <v>{"key_code":"quote"}</v>
      </c>
      <c r="E236" s="447">
        <f t="shared" si="45"/>
        <v>0</v>
      </c>
      <c r="F236" s="448">
        <f t="shared" si="45"/>
        <v>0</v>
      </c>
      <c r="G236" s="449">
        <f t="shared" si="45"/>
        <v>0</v>
      </c>
      <c r="H236" s="43">
        <f t="shared" si="40"/>
        <v>1</v>
      </c>
      <c r="I236" s="44" t="str">
        <f t="shared" si="33"/>
        <v>{"key_code":"quote"}</v>
      </c>
      <c r="J236" s="44" t="str">
        <f t="shared" si="34"/>
        <v/>
      </c>
      <c r="K236" s="44" t="str">
        <f t="shared" si="35"/>
        <v/>
      </c>
      <c r="L236" s="44" t="str">
        <f t="shared" si="36"/>
        <v/>
      </c>
      <c r="M236" s="45" t="str">
        <f t="shared" si="37"/>
        <v/>
      </c>
    </row>
    <row r="237" spans="1:13">
      <c r="A237" s="19" t="s">
        <v>103</v>
      </c>
      <c r="B237" s="22" t="s">
        <v>103</v>
      </c>
      <c r="C237" s="442">
        <v>1</v>
      </c>
      <c r="D237" s="10" t="str">
        <f t="shared" si="39"/>
        <v>{"key_code":"international1"}</v>
      </c>
      <c r="E237" s="447">
        <f t="shared" si="45"/>
        <v>2</v>
      </c>
      <c r="F237" s="448">
        <f t="shared" si="45"/>
        <v>0</v>
      </c>
      <c r="G237" s="449">
        <f t="shared" si="45"/>
        <v>0</v>
      </c>
      <c r="H237" s="43">
        <f t="shared" si="40"/>
        <v>1</v>
      </c>
      <c r="I237" s="44" t="str">
        <f t="shared" si="33"/>
        <v>{"key_code":"international1"}</v>
      </c>
      <c r="J237" s="44" t="str">
        <f t="shared" si="34"/>
        <v/>
      </c>
      <c r="K237" s="44" t="str">
        <f t="shared" si="35"/>
        <v/>
      </c>
      <c r="L237" s="44" t="str">
        <f t="shared" si="36"/>
        <v/>
      </c>
      <c r="M237" s="45" t="str">
        <f t="shared" si="37"/>
        <v/>
      </c>
    </row>
    <row r="238" spans="1:13">
      <c r="A238" s="19" t="s">
        <v>196</v>
      </c>
      <c r="B238" s="22" t="s">
        <v>196</v>
      </c>
      <c r="C238" s="442">
        <v>1</v>
      </c>
      <c r="D238" s="10" t="str">
        <f t="shared" si="39"/>
        <v>{"key_code":"equal_sign"}</v>
      </c>
      <c r="E238" s="447">
        <f t="shared" si="45"/>
        <v>0</v>
      </c>
      <c r="F238" s="448">
        <f t="shared" si="45"/>
        <v>0</v>
      </c>
      <c r="G238" s="449">
        <f t="shared" si="45"/>
        <v>0</v>
      </c>
      <c r="H238" s="43">
        <f t="shared" si="40"/>
        <v>1</v>
      </c>
      <c r="I238" s="44" t="str">
        <f t="shared" si="33"/>
        <v>{"key_code":"equal_sign"}</v>
      </c>
      <c r="J238" s="44" t="str">
        <f t="shared" si="34"/>
        <v/>
      </c>
      <c r="K238" s="44" t="str">
        <f t="shared" si="35"/>
        <v/>
      </c>
      <c r="L238" s="44" t="str">
        <f t="shared" si="36"/>
        <v/>
      </c>
      <c r="M238" s="45" t="str">
        <f t="shared" si="37"/>
        <v/>
      </c>
    </row>
    <row r="239" spans="1:13">
      <c r="A239" s="19" t="s">
        <v>141</v>
      </c>
      <c r="B239" s="22" t="s">
        <v>141</v>
      </c>
      <c r="C239" s="442">
        <v>1</v>
      </c>
      <c r="D239" s="10" t="str">
        <f t="shared" si="39"/>
        <v>{"key_code":"close_bracket"}</v>
      </c>
      <c r="E239" s="447">
        <f t="shared" si="45"/>
        <v>1</v>
      </c>
      <c r="F239" s="448">
        <f t="shared" si="45"/>
        <v>0</v>
      </c>
      <c r="G239" s="449">
        <f t="shared" si="45"/>
        <v>0</v>
      </c>
      <c r="H239" s="43">
        <f t="shared" si="40"/>
        <v>1</v>
      </c>
      <c r="I239" s="44" t="str">
        <f t="shared" si="33"/>
        <v>{"key_code":"close_bracket"}</v>
      </c>
      <c r="J239" s="44" t="str">
        <f t="shared" si="34"/>
        <v/>
      </c>
      <c r="K239" s="44" t="str">
        <f t="shared" si="35"/>
        <v/>
      </c>
      <c r="L239" s="44" t="str">
        <f t="shared" si="36"/>
        <v/>
      </c>
      <c r="M239" s="45" t="str">
        <f t="shared" si="37"/>
        <v/>
      </c>
    </row>
    <row r="240" spans="1:13">
      <c r="A240" s="19" t="s">
        <v>75</v>
      </c>
      <c r="B240" s="22" t="s">
        <v>75</v>
      </c>
      <c r="C240" s="442">
        <v>1</v>
      </c>
      <c r="D240" s="10" t="str">
        <f t="shared" ref="D240:D243" si="46">_xlfn.CONCAT(I240:M240)</f>
        <v>{"key_code":"non_us_pound"}</v>
      </c>
      <c r="E240" s="447">
        <f t="shared" si="45"/>
        <v>1</v>
      </c>
      <c r="F240" s="448">
        <f t="shared" si="45"/>
        <v>0</v>
      </c>
      <c r="G240" s="449">
        <f t="shared" si="45"/>
        <v>0</v>
      </c>
      <c r="H240" s="43">
        <f t="shared" ref="H240:H243" si="47">LEN(B240)</f>
        <v>1</v>
      </c>
      <c r="I240" s="44" t="str">
        <f t="shared" si="33"/>
        <v>{"key_code":"non_us_pound"}</v>
      </c>
      <c r="J240" s="44" t="str">
        <f t="shared" si="34"/>
        <v/>
      </c>
      <c r="K240" s="44" t="str">
        <f t="shared" si="35"/>
        <v/>
      </c>
      <c r="L240" s="44" t="str">
        <f t="shared" si="36"/>
        <v/>
      </c>
      <c r="M240" s="45" t="str">
        <f t="shared" si="37"/>
        <v/>
      </c>
    </row>
    <row r="241" spans="1:13">
      <c r="A241" s="19" t="s">
        <v>904</v>
      </c>
      <c r="B241" s="22" t="s">
        <v>117</v>
      </c>
      <c r="C241" s="442">
        <v>1</v>
      </c>
      <c r="D241" s="10" t="str">
        <f t="shared" si="46"/>
        <v>{"key_code":"backslash"}</v>
      </c>
      <c r="E241" s="447">
        <f t="shared" si="45"/>
        <v>0</v>
      </c>
      <c r="F241" s="448">
        <f t="shared" si="45"/>
        <v>0</v>
      </c>
      <c r="G241" s="449">
        <f t="shared" si="45"/>
        <v>0</v>
      </c>
      <c r="H241" s="43">
        <f t="shared" si="47"/>
        <v>1</v>
      </c>
      <c r="I241" s="44" t="str">
        <f t="shared" si="33"/>
        <v>{"key_code":"backslash"}</v>
      </c>
      <c r="J241" s="44" t="str">
        <f t="shared" si="34"/>
        <v/>
      </c>
      <c r="K241" s="44" t="str">
        <f t="shared" si="35"/>
        <v/>
      </c>
      <c r="L241" s="44" t="str">
        <f t="shared" si="36"/>
        <v/>
      </c>
      <c r="M241" s="45" t="str">
        <f t="shared" si="37"/>
        <v/>
      </c>
    </row>
    <row r="242" spans="1:13">
      <c r="A242" s="19" t="s">
        <v>116</v>
      </c>
      <c r="B242" s="22"/>
      <c r="C242" s="442">
        <v>1</v>
      </c>
      <c r="D242" s="10" t="str">
        <f t="shared" ref="D242" si="48">_xlfn.CONCAT(I242:M242)</f>
        <v/>
      </c>
      <c r="E242" s="447">
        <f t="shared" si="45"/>
        <v>0</v>
      </c>
      <c r="F242" s="448">
        <f t="shared" si="45"/>
        <v>0</v>
      </c>
      <c r="G242" s="449">
        <f t="shared" si="45"/>
        <v>0</v>
      </c>
      <c r="H242" s="43">
        <f t="shared" ref="H242" si="49">LEN(B242)</f>
        <v>0</v>
      </c>
      <c r="I242" s="44" t="str">
        <f t="shared" si="33"/>
        <v/>
      </c>
      <c r="J242" s="44" t="str">
        <f t="shared" si="34"/>
        <v/>
      </c>
      <c r="K242" s="44" t="str">
        <f t="shared" si="35"/>
        <v/>
      </c>
      <c r="L242" s="44" t="str">
        <f t="shared" si="36"/>
        <v/>
      </c>
      <c r="M242" s="45" t="str">
        <f t="shared" si="37"/>
        <v/>
      </c>
    </row>
    <row r="243" spans="1:13">
      <c r="A243" s="19" t="s">
        <v>478</v>
      </c>
      <c r="B243" s="22" t="s">
        <v>180</v>
      </c>
      <c r="C243" s="442">
        <v>1</v>
      </c>
      <c r="D243" s="10" t="str">
        <f t="shared" si="46"/>
        <v>{"key_code":"comma"}</v>
      </c>
      <c r="E243" s="447">
        <f t="shared" si="45"/>
        <v>1</v>
      </c>
      <c r="F243" s="448">
        <f t="shared" si="45"/>
        <v>0</v>
      </c>
      <c r="G243" s="449">
        <f t="shared" si="45"/>
        <v>0</v>
      </c>
      <c r="H243" s="43">
        <f t="shared" si="47"/>
        <v>1</v>
      </c>
      <c r="I243" s="44" t="str">
        <f t="shared" si="33"/>
        <v>{"key_code":"comma"}</v>
      </c>
      <c r="J243" s="44" t="str">
        <f t="shared" si="34"/>
        <v/>
      </c>
      <c r="K243" s="44" t="str">
        <f t="shared" si="35"/>
        <v/>
      </c>
      <c r="L243" s="44" t="str">
        <f t="shared" si="36"/>
        <v/>
      </c>
      <c r="M243" s="45" t="str">
        <f t="shared" si="37"/>
        <v/>
      </c>
    </row>
    <row r="244" spans="1:13">
      <c r="A244" s="19" t="s">
        <v>479</v>
      </c>
      <c r="B244" s="22" t="s">
        <v>182</v>
      </c>
      <c r="C244" s="442">
        <v>1</v>
      </c>
      <c r="D244" s="10" t="str">
        <f t="shared" si="39"/>
        <v>{"key_code":"period"}</v>
      </c>
      <c r="E244" s="447">
        <f t="shared" ref="E244:G258" si="50">COUNTIFS(出力かな,$A244,入力キー数,E$3)</f>
        <v>0</v>
      </c>
      <c r="F244" s="448">
        <f t="shared" si="50"/>
        <v>0</v>
      </c>
      <c r="G244" s="449">
        <f t="shared" si="50"/>
        <v>0</v>
      </c>
      <c r="H244" s="43">
        <f t="shared" si="40"/>
        <v>1</v>
      </c>
      <c r="I244" s="44" t="str">
        <f t="shared" si="33"/>
        <v>{"key_code":"period"}</v>
      </c>
      <c r="J244" s="44" t="str">
        <f t="shared" si="34"/>
        <v/>
      </c>
      <c r="K244" s="44" t="str">
        <f t="shared" si="35"/>
        <v/>
      </c>
      <c r="L244" s="44" t="str">
        <f t="shared" si="36"/>
        <v/>
      </c>
      <c r="M244" s="45" t="str">
        <f t="shared" si="37"/>
        <v/>
      </c>
    </row>
    <row r="245" spans="1:13">
      <c r="A245" s="19" t="s">
        <v>310</v>
      </c>
      <c r="B245" s="22" t="s">
        <v>184</v>
      </c>
      <c r="C245" s="442">
        <v>1</v>
      </c>
      <c r="D245" s="10" t="str">
        <f t="shared" si="39"/>
        <v>{"key_code":"slash"}</v>
      </c>
      <c r="E245" s="447">
        <f t="shared" si="50"/>
        <v>0</v>
      </c>
      <c r="F245" s="448">
        <f t="shared" si="50"/>
        <v>0</v>
      </c>
      <c r="G245" s="449">
        <f t="shared" si="50"/>
        <v>0</v>
      </c>
      <c r="H245" s="43">
        <f t="shared" si="40"/>
        <v>1</v>
      </c>
      <c r="I245" s="44" t="str">
        <f t="shared" si="33"/>
        <v>{"key_code":"slash"}</v>
      </c>
      <c r="J245" s="44" t="str">
        <f t="shared" si="34"/>
        <v/>
      </c>
      <c r="K245" s="44" t="str">
        <f t="shared" si="35"/>
        <v/>
      </c>
      <c r="L245" s="44" t="str">
        <f t="shared" si="36"/>
        <v/>
      </c>
      <c r="M245" s="45" t="str">
        <f t="shared" si="37"/>
        <v/>
      </c>
    </row>
    <row r="246" spans="1:13">
      <c r="A246" s="19" t="s">
        <v>614</v>
      </c>
      <c r="B246" s="22"/>
      <c r="C246" s="442">
        <v>1</v>
      </c>
      <c r="D246" s="10" t="str">
        <f t="shared" si="39"/>
        <v/>
      </c>
      <c r="E246" s="447">
        <f t="shared" si="50"/>
        <v>0</v>
      </c>
      <c r="F246" s="448">
        <f t="shared" si="50"/>
        <v>0</v>
      </c>
      <c r="G246" s="449">
        <f t="shared" si="50"/>
        <v>0</v>
      </c>
      <c r="H246" s="43">
        <f t="shared" si="40"/>
        <v>0</v>
      </c>
      <c r="I246" s="44" t="str">
        <f t="shared" si="33"/>
        <v/>
      </c>
      <c r="J246" s="44" t="str">
        <f t="shared" si="34"/>
        <v/>
      </c>
      <c r="K246" s="44" t="str">
        <f t="shared" si="35"/>
        <v/>
      </c>
      <c r="L246" s="44" t="str">
        <f t="shared" si="36"/>
        <v/>
      </c>
      <c r="M246" s="45" t="str">
        <f t="shared" si="37"/>
        <v/>
      </c>
    </row>
    <row r="247" spans="1:13">
      <c r="A247" s="19" t="s">
        <v>320</v>
      </c>
      <c r="B247" s="22"/>
      <c r="C247" s="442">
        <v>1</v>
      </c>
      <c r="D247" s="10" t="str">
        <f t="shared" si="39"/>
        <v/>
      </c>
      <c r="E247" s="447">
        <f t="shared" si="50"/>
        <v>0</v>
      </c>
      <c r="F247" s="448">
        <f t="shared" si="50"/>
        <v>0</v>
      </c>
      <c r="G247" s="449">
        <f t="shared" si="50"/>
        <v>0</v>
      </c>
      <c r="H247" s="43">
        <f t="shared" si="40"/>
        <v>0</v>
      </c>
      <c r="I247" s="44" t="str">
        <f t="shared" si="33"/>
        <v/>
      </c>
      <c r="J247" s="44" t="str">
        <f t="shared" si="34"/>
        <v/>
      </c>
      <c r="K247" s="44" t="str">
        <f t="shared" si="35"/>
        <v/>
      </c>
      <c r="L247" s="44" t="str">
        <f t="shared" si="36"/>
        <v/>
      </c>
      <c r="M247" s="45" t="str">
        <f t="shared" si="37"/>
        <v/>
      </c>
    </row>
    <row r="248" spans="1:13">
      <c r="A248" s="19" t="s">
        <v>313</v>
      </c>
      <c r="B248" s="22"/>
      <c r="C248" s="442">
        <v>1</v>
      </c>
      <c r="D248" s="10" t="str">
        <f t="shared" si="39"/>
        <v/>
      </c>
      <c r="E248" s="447">
        <f t="shared" si="50"/>
        <v>0</v>
      </c>
      <c r="F248" s="448">
        <f t="shared" si="50"/>
        <v>0</v>
      </c>
      <c r="G248" s="449">
        <f t="shared" si="50"/>
        <v>0</v>
      </c>
      <c r="H248" s="43">
        <f t="shared" si="40"/>
        <v>0</v>
      </c>
      <c r="I248" s="44" t="str">
        <f t="shared" si="33"/>
        <v/>
      </c>
      <c r="J248" s="44" t="str">
        <f t="shared" si="34"/>
        <v/>
      </c>
      <c r="K248" s="44" t="str">
        <f t="shared" si="35"/>
        <v/>
      </c>
      <c r="L248" s="44" t="str">
        <f t="shared" si="36"/>
        <v/>
      </c>
      <c r="M248" s="45" t="str">
        <f t="shared" si="37"/>
        <v/>
      </c>
    </row>
    <row r="249" spans="1:13">
      <c r="A249" s="19" t="s">
        <v>615</v>
      </c>
      <c r="B249" s="22"/>
      <c r="C249" s="442">
        <v>1</v>
      </c>
      <c r="D249" s="10" t="str">
        <f t="shared" si="39"/>
        <v/>
      </c>
      <c r="E249" s="447">
        <f t="shared" si="50"/>
        <v>0</v>
      </c>
      <c r="F249" s="448">
        <f t="shared" si="50"/>
        <v>0</v>
      </c>
      <c r="G249" s="449">
        <f t="shared" si="50"/>
        <v>0</v>
      </c>
      <c r="H249" s="43">
        <f t="shared" si="40"/>
        <v>0</v>
      </c>
      <c r="I249" s="44" t="str">
        <f t="shared" si="33"/>
        <v/>
      </c>
      <c r="J249" s="44" t="str">
        <f t="shared" si="34"/>
        <v/>
      </c>
      <c r="K249" s="44" t="str">
        <f t="shared" si="35"/>
        <v/>
      </c>
      <c r="L249" s="44" t="str">
        <f t="shared" si="36"/>
        <v/>
      </c>
      <c r="M249" s="45" t="str">
        <f t="shared" si="37"/>
        <v/>
      </c>
    </row>
    <row r="250" spans="1:13">
      <c r="A250" s="19" t="s">
        <v>312</v>
      </c>
      <c r="B250" s="22" t="s">
        <v>141</v>
      </c>
      <c r="C250" s="442">
        <v>1</v>
      </c>
      <c r="D250" s="10" t="str">
        <f t="shared" si="39"/>
        <v>{"key_code":"close_bracket"}</v>
      </c>
      <c r="E250" s="447">
        <f t="shared" si="50"/>
        <v>0</v>
      </c>
      <c r="F250" s="448">
        <f t="shared" si="50"/>
        <v>0</v>
      </c>
      <c r="G250" s="449">
        <f t="shared" si="50"/>
        <v>0</v>
      </c>
      <c r="H250" s="43">
        <f t="shared" si="40"/>
        <v>1</v>
      </c>
      <c r="I250" s="44" t="str">
        <f t="shared" si="33"/>
        <v>{"key_code":"close_bracket"}</v>
      </c>
      <c r="J250" s="44" t="str">
        <f t="shared" si="34"/>
        <v/>
      </c>
      <c r="K250" s="44" t="str">
        <f t="shared" si="35"/>
        <v/>
      </c>
      <c r="L250" s="44" t="str">
        <f t="shared" si="36"/>
        <v/>
      </c>
      <c r="M250" s="45" t="str">
        <f t="shared" si="37"/>
        <v/>
      </c>
    </row>
    <row r="251" spans="1:13">
      <c r="A251" s="19" t="s">
        <v>319</v>
      </c>
      <c r="B251" s="22" t="s">
        <v>75</v>
      </c>
      <c r="C251" s="442">
        <v>1</v>
      </c>
      <c r="D251" s="10" t="str">
        <f t="shared" ref="D251:D258" si="51">_xlfn.CONCAT(I251:M251)</f>
        <v>{"key_code":"non_us_pound"}</v>
      </c>
      <c r="E251" s="447">
        <f t="shared" si="50"/>
        <v>0</v>
      </c>
      <c r="F251" s="448">
        <f t="shared" si="50"/>
        <v>0</v>
      </c>
      <c r="G251" s="449">
        <f t="shared" si="50"/>
        <v>0</v>
      </c>
      <c r="H251" s="43">
        <f t="shared" ref="H251:H258" si="52">LEN(B251)</f>
        <v>1</v>
      </c>
      <c r="I251" s="44" t="str">
        <f t="shared" ref="I251:I258" si="53">IF($H251=I$3,_xlfn.CONCAT($I$1,_xlfn.XLOOKUP($B251,入力キー,入力コード),$K$1),"")</f>
        <v>{"key_code":"non_us_pound"}</v>
      </c>
      <c r="J251" s="44" t="str">
        <f t="shared" ref="J251:J258" si="54">IF($H251=J$3,_xlfn.CONCAT($I$1,_xlfn.XLOOKUP(LEFT($B251),入力キー,入力コード),$J$1,_xlfn.XLOOKUP(RIGHT($B251),入力キー,入力コード),$K$1),"")</f>
        <v/>
      </c>
      <c r="K251" s="44" t="str">
        <f t="shared" ref="K251:K258" si="55">IF($H251=K$3,_xlfn.CONCAT($I$1,_xlfn.XLOOKUP(LEFT($B251),入力キー,入力コード),$J$1,_xlfn.XLOOKUP(MID($B251,2,1),入力キー,入力コード),$J$1,_xlfn.XLOOKUP(RIGHT($B251),入力キー,入力コード),$K$1),"")</f>
        <v/>
      </c>
      <c r="L251" s="44" t="str">
        <f t="shared" ref="L251:L258" si="56">IF($H251=L$3,_xlfn.CONCAT($I$1,_xlfn.XLOOKUP(LEFT($B251),入力キー,入力コード),$J$1,_xlfn.XLOOKUP(MID($B251,2,1),入力キー,入力コード),$J$1,_xlfn.XLOOKUP(MID($B251,3,1),入力キー,入力コード),$J$1,_xlfn.XLOOKUP(RIGHT($B251),入力キー,入力コード),$K$1),"")</f>
        <v/>
      </c>
      <c r="M251" s="45" t="str">
        <f t="shared" ref="M251:M258" si="57">IF($H251=M$3,_xlfn.CONCAT($I$1,_xlfn.XLOOKUP(LEFT($B251),入力キー,入力コード),$J$1,_xlfn.XLOOKUP(MID($B251,2,1),入力キー,入力コード),$J$1,_xlfn.XLOOKUP(MID($B251,3,1),入力キー,入力コード),$J$1,_xlfn.XLOOKUP(MID($B251,4,1),入力キー,入力コード),$J$1,_xlfn.XLOOKUP(RIGHT($B251),入力キー,入力コード),$K$1),"")</f>
        <v/>
      </c>
    </row>
    <row r="252" spans="1:13">
      <c r="A252" s="19" t="s">
        <v>161</v>
      </c>
      <c r="B252" s="22" t="s">
        <v>616</v>
      </c>
      <c r="C252" s="442">
        <v>1</v>
      </c>
      <c r="D252" s="10" t="str">
        <f t="shared" si="51"/>
        <v>{"key_code":"semicolon"}</v>
      </c>
      <c r="E252" s="447">
        <f t="shared" si="50"/>
        <v>0</v>
      </c>
      <c r="F252" s="448">
        <f t="shared" si="50"/>
        <v>0</v>
      </c>
      <c r="G252" s="449">
        <f t="shared" si="50"/>
        <v>0</v>
      </c>
      <c r="H252" s="43">
        <f t="shared" si="52"/>
        <v>1</v>
      </c>
      <c r="I252" s="44" t="str">
        <f t="shared" si="53"/>
        <v>{"key_code":"semicolon"}</v>
      </c>
      <c r="J252" s="44" t="str">
        <f t="shared" si="54"/>
        <v/>
      </c>
      <c r="K252" s="44" t="str">
        <f t="shared" si="55"/>
        <v/>
      </c>
      <c r="L252" s="44" t="str">
        <f t="shared" si="56"/>
        <v/>
      </c>
      <c r="M252" s="45" t="str">
        <f t="shared" si="57"/>
        <v/>
      </c>
    </row>
    <row r="253" spans="1:13">
      <c r="A253" s="19" t="s">
        <v>617</v>
      </c>
      <c r="B253" s="22"/>
      <c r="C253" s="442">
        <v>1</v>
      </c>
      <c r="D253" s="10" t="str">
        <f t="shared" si="51"/>
        <v/>
      </c>
      <c r="E253" s="447">
        <f t="shared" si="50"/>
        <v>0</v>
      </c>
      <c r="F253" s="448">
        <f t="shared" si="50"/>
        <v>0</v>
      </c>
      <c r="G253" s="449">
        <f t="shared" si="50"/>
        <v>0</v>
      </c>
      <c r="H253" s="43">
        <f t="shared" si="52"/>
        <v>0</v>
      </c>
      <c r="I253" s="44" t="str">
        <f t="shared" si="53"/>
        <v/>
      </c>
      <c r="J253" s="44" t="str">
        <f t="shared" si="54"/>
        <v/>
      </c>
      <c r="K253" s="44" t="str">
        <f t="shared" si="55"/>
        <v/>
      </c>
      <c r="L253" s="44" t="str">
        <f t="shared" si="56"/>
        <v/>
      </c>
      <c r="M253" s="45" t="str">
        <f t="shared" si="57"/>
        <v/>
      </c>
    </row>
    <row r="254" spans="1:13">
      <c r="A254" s="19" t="s">
        <v>311</v>
      </c>
      <c r="B254" s="22"/>
      <c r="C254" s="442">
        <v>1</v>
      </c>
      <c r="D254" s="10" t="str">
        <f t="shared" si="51"/>
        <v/>
      </c>
      <c r="E254" s="447">
        <f t="shared" si="50"/>
        <v>0</v>
      </c>
      <c r="F254" s="448">
        <f t="shared" si="50"/>
        <v>0</v>
      </c>
      <c r="G254" s="449">
        <f t="shared" si="50"/>
        <v>0</v>
      </c>
      <c r="H254" s="43">
        <f t="shared" si="52"/>
        <v>0</v>
      </c>
      <c r="I254" s="44" t="str">
        <f t="shared" si="53"/>
        <v/>
      </c>
      <c r="J254" s="44" t="str">
        <f t="shared" si="54"/>
        <v/>
      </c>
      <c r="K254" s="44" t="str">
        <f t="shared" si="55"/>
        <v/>
      </c>
      <c r="L254" s="44" t="str">
        <f t="shared" si="56"/>
        <v/>
      </c>
      <c r="M254" s="45" t="str">
        <f t="shared" si="57"/>
        <v/>
      </c>
    </row>
    <row r="255" spans="1:13">
      <c r="A255" s="19" t="s">
        <v>318</v>
      </c>
      <c r="B255" s="22"/>
      <c r="C255" s="442">
        <v>1</v>
      </c>
      <c r="D255" s="10" t="str">
        <f t="shared" si="51"/>
        <v/>
      </c>
      <c r="E255" s="447">
        <f t="shared" si="50"/>
        <v>0</v>
      </c>
      <c r="F255" s="448">
        <f t="shared" si="50"/>
        <v>0</v>
      </c>
      <c r="G255" s="449">
        <f t="shared" si="50"/>
        <v>0</v>
      </c>
      <c r="H255" s="43">
        <f t="shared" si="52"/>
        <v>0</v>
      </c>
      <c r="I255" s="44" t="str">
        <f t="shared" si="53"/>
        <v/>
      </c>
      <c r="J255" s="44" t="str">
        <f t="shared" si="54"/>
        <v/>
      </c>
      <c r="K255" s="44" t="str">
        <f t="shared" si="55"/>
        <v/>
      </c>
      <c r="L255" s="44" t="str">
        <f t="shared" si="56"/>
        <v/>
      </c>
      <c r="M255" s="45" t="str">
        <f t="shared" si="57"/>
        <v/>
      </c>
    </row>
    <row r="256" spans="1:13">
      <c r="A256" s="19" t="s">
        <v>618</v>
      </c>
      <c r="B256" s="22"/>
      <c r="C256" s="442">
        <v>1</v>
      </c>
      <c r="D256" s="10" t="str">
        <f t="shared" si="51"/>
        <v/>
      </c>
      <c r="E256" s="447">
        <f t="shared" si="50"/>
        <v>0</v>
      </c>
      <c r="F256" s="448">
        <f t="shared" si="50"/>
        <v>0</v>
      </c>
      <c r="G256" s="449">
        <f t="shared" si="50"/>
        <v>0</v>
      </c>
      <c r="H256" s="43">
        <f t="shared" si="52"/>
        <v>0</v>
      </c>
      <c r="I256" s="44" t="str">
        <f t="shared" si="53"/>
        <v/>
      </c>
      <c r="J256" s="44" t="str">
        <f t="shared" si="54"/>
        <v/>
      </c>
      <c r="K256" s="44" t="str">
        <f t="shared" si="55"/>
        <v/>
      </c>
      <c r="L256" s="44" t="str">
        <f t="shared" si="56"/>
        <v/>
      </c>
      <c r="M256" s="45" t="str">
        <f t="shared" si="57"/>
        <v/>
      </c>
    </row>
    <row r="257" spans="1:13">
      <c r="A257" s="19" t="s">
        <v>891</v>
      </c>
      <c r="B257" s="22" t="s">
        <v>898</v>
      </c>
      <c r="C257" s="442">
        <v>1</v>
      </c>
      <c r="D257" s="10" t="str">
        <f t="shared" si="51"/>
        <v>{"key_code":"w"},{"key_code":"y"},{"key_code":"i"}</v>
      </c>
      <c r="E257" s="447">
        <f t="shared" si="50"/>
        <v>0</v>
      </c>
      <c r="F257" s="448">
        <f t="shared" si="50"/>
        <v>0</v>
      </c>
      <c r="G257" s="449">
        <f t="shared" si="50"/>
        <v>0</v>
      </c>
      <c r="H257" s="43">
        <f t="shared" si="52"/>
        <v>3</v>
      </c>
      <c r="I257" s="44" t="str">
        <f t="shared" si="53"/>
        <v/>
      </c>
      <c r="J257" s="44" t="str">
        <f t="shared" si="54"/>
        <v/>
      </c>
      <c r="K257" s="44" t="str">
        <f t="shared" si="55"/>
        <v>{"key_code":"w"},{"key_code":"y"},{"key_code":"i"}</v>
      </c>
      <c r="L257" s="44" t="str">
        <f t="shared" si="56"/>
        <v/>
      </c>
      <c r="M257" s="45" t="str">
        <f t="shared" si="57"/>
        <v/>
      </c>
    </row>
    <row r="258" spans="1:13">
      <c r="A258" s="21" t="s">
        <v>892</v>
      </c>
      <c r="B258" s="23" t="s">
        <v>899</v>
      </c>
      <c r="C258" s="443">
        <v>1</v>
      </c>
      <c r="D258" s="11" t="str">
        <f t="shared" si="51"/>
        <v>{"key_code":"w"},{"key_code":"y"},{"key_code":"e"}</v>
      </c>
      <c r="E258" s="450">
        <f t="shared" si="50"/>
        <v>0</v>
      </c>
      <c r="F258" s="451">
        <f t="shared" si="50"/>
        <v>0</v>
      </c>
      <c r="G258" s="452">
        <f t="shared" si="50"/>
        <v>0</v>
      </c>
      <c r="H258" s="46">
        <f t="shared" si="52"/>
        <v>3</v>
      </c>
      <c r="I258" s="47" t="str">
        <f t="shared" si="53"/>
        <v/>
      </c>
      <c r="J258" s="47" t="str">
        <f t="shared" si="54"/>
        <v/>
      </c>
      <c r="K258" s="47" t="str">
        <f t="shared" si="55"/>
        <v>{"key_code":"w"},{"key_code":"y"},{"key_code":"e"}</v>
      </c>
      <c r="L258" s="47" t="str">
        <f t="shared" si="56"/>
        <v/>
      </c>
      <c r="M258" s="48" t="str">
        <f t="shared" si="57"/>
        <v/>
      </c>
    </row>
  </sheetData>
  <sheetProtection sheet="1" objects="1" scenarios="1" selectLockedCells="1"/>
  <sortState xmlns:xlrd2="http://schemas.microsoft.com/office/spreadsheetml/2017/richdata2" ref="A4:M208">
    <sortCondition ref="B4:B208"/>
  </sortState>
  <mergeCells count="1">
    <mergeCell ref="E2:G2"/>
  </mergeCells>
  <phoneticPr fontId="1"/>
  <conditionalFormatting sqref="A4:A258">
    <cfRule type="expression" dxfId="0" priority="1">
      <formula>COUNTIF(ひらがな,A4)&gt;1</formula>
    </cfRule>
  </conditionalFormatting>
  <dataValidations count="2">
    <dataValidation imeMode="off" allowBlank="1" showInputMessage="1" showErrorMessage="1" sqref="B4:C258" xr:uid="{D6BDBCA7-218C-0643-9591-6DF3B89179C8}"/>
    <dataValidation imeMode="on" allowBlank="1" showInputMessage="1" showErrorMessage="1" sqref="A4:A258" xr:uid="{64FB47FE-48AD-AA40-8271-F77F5B8D7DED}"/>
  </dataValidations>
  <pageMargins left="0.78740157480314965" right="0.78740157480314965" top="0.23622047244094491" bottom="0.51181102362204722" header="0.31496062992125984" footer="0.23622047244094491"/>
  <pageSetup paperSize="9" scale="71" fitToHeight="0" orientation="portrait" verticalDpi="0" r:id="rId1"/>
  <headerFooter>
    <oddFooter>&amp;L&amp;P/&amp;N&amp;R&amp;D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C7AD-16E8-8949-95D1-EE4DCED6F83F}">
  <dimension ref="A1:A331"/>
  <sheetViews>
    <sheetView showGridLines="0" showRowColHeaders="0" workbookViewId="0"/>
  </sheetViews>
  <sheetFormatPr baseColWidth="10" defaultColWidth="11.5703125" defaultRowHeight="20"/>
  <sheetData>
    <row r="1" spans="1:1">
      <c r="A1" s="298" t="str">
        <f>_xlfn.CONCAT(詳細設定!A23:Z23)</f>
        <v>{"title":"薙刀式配列v14仮（集大成版）(かわせみ専用)","rules":[{"description":"薙刀式配列v14仮（集大成版） +かわせみ2","manipulators":[{"description":"(シンクロ) と &amp; か","conditions":[{"type":"variable_if","name":"USC","value":0}],"from":{"simultaneous":[{"key_code":"d"},{"key_code":"f"}],"modifiers":{"optional":["caps_lock"]},"simultaneous_options":{"detect_key_down_uninterruptedly":true,"key_down_order":"strict","to_after_key_up":[{"set_variable":{"name":"KC_D","value":0}},{"set_variable":{"name":"KC_F","value":0}},{"set_variable":{"name":"USC","value":0}}]}},"to":[{"set_variable":{"name":"KC_D","value":1}},{"set_variable":{"name":"KC_F","value":1}}],"to_if_alone":[{"key_code":"t"},{"key_code":"o"},{"key_code":"k"},{"key_code":"a"}],"type":"basic"},{"conditions":[{"type":"variable_if","name":"USC","value":0}],"from":{"simultaneous":[{"key_code":"f"},{"key_code":"d"}],"modifiers":{"optional":["caps_lock"]},"simultaneous_options":{"detect_key_down_uninterruptedly":true,"to_after_key_up":[{"set_variable":{"name":"KC_F","value":0}},{"set_variable":{"name":"KC_D","value":0}},{"set_variable":{"name":"USC","value":0}}]}},"to":[{"set_variable":{"name":"KC_F","value":1}},{"set_variable":{"name":"KC_D","value":1}}],"to_if_alone":[{"key_code":"k"},{"key_code":"a"},{"key_code":"t"},{"key_code":"o"}],"type":"basic"},{"description":"(シンクロ) あ &amp; い","conditions":[{"type":"variable_if","name":"USC","value":0}],"from":{"simultaneous":[{"key_code":"j"},{"key_code":"k"}],"modifiers":{"optional":["caps_lock"]},"simultaneous_options":{"detect_key_down_uninterruptedly":true,"key_down_order":"strict","to_after_key_up":[{"set_variable":{"name":"KC_J","value":0}},{"set_variable":{"name":"KC_K","value":0}},{"set_variable":{"name":"USC","value":0}}]}},"to":[{"set_variable":{"name":"KC_J","value":1}},{"set_variable":{"name":"KC_K","value":1}}],"to_if_alone":[{"key_code":"a"},{"key_code":"i"}],"type":"basic"},{"conditions":[{"type":"variable_if","name":"USC","value":0}],"from":{"simultaneous":[{"key_code":"k"},{"key_code":"j"}],"modifiers":{"optional":["caps_lock"]},"simultaneous_options":{"detect_key_down_uninterruptedly":true,"to_after_key_up":[{"set_variable":{"name":"KC_K","value":0}},{"set_variable":{"name":"KC_J","value":0}},{"set_variable":{"name":"USC","value":0}}]}},"to":[{"set_variable":{"name":"KC_K","value":1}},{"set_variable":{"name":"KC_J","value":1}}],"to_if_alone":[{"key_code":"i"},{"key_code":"a"}],"type":"basic"},</v>
      </c>
    </row>
    <row r="2" spans="1:1">
      <c r="A2" s="299" t="str">
        <f>_xlfn.CONCAT(詳細設定!A24:Z24)</f>
        <v>{"description":"(シンクロ) は &amp; こ","conditions":[{"type":"variable_if","name":"USC","value":0}],"from":{"simultaneous":[{"key_code":"c"},{"key_code":"v"}],"modifiers":{"optional":["caps_lock"]},"simultaneous_options":{"detect_key_down_uninterruptedly":true,"key_down_order":"strict","to_after_key_up":[{"set_variable":{"name":"KC_C","value":0}},{"set_variable":{"name":"KC_V","value":0}},{"set_variable":{"name":"USC","value":0}}]}},"to":[{"set_variable":{"name":"KC_C","value":1}},{"set_variable":{"name":"KC_V","value":1}}],"to_if_alone":[{"key_code":"h"},{"key_code":"a"},{"key_code":"k"},{"key_code":"o"}],"type":"basic"},{"conditions":[{"type":"variable_if","name":"USC","value":0}],"from":{"simultaneous":[{"key_code":"v"},{"key_code":"c"}],"modifiers":{"optional":["caps_lock"]},"simultaneous_options":{"detect_key_down_uninterruptedly":true,"to_after_key_up":[{"set_variable":{"name":"KC_V","value":0}},{"set_variable":{"name":"KC_C","value":0}},{"set_variable":{"name":"USC","value":0}}]}},"to":[{"set_variable":{"name":"KC_V","value":1}},{"set_variable":{"name":"KC_C","value":1}}],"to_if_alone":[{"key_code":"k"},{"key_code":"o"},{"key_code":"h"},{"key_code":"a"}],"type":"basic"},{"description":"(シンクロ) な &amp; ん","conditions":[{"type":"variable_if","name":"USC","value":0}],"from":{"simultaneous":[{"key_code":"m"},{"key_code":"comma"}],"modifiers":{"optional":["caps_lock"]},"simultaneous_options":{"detect_key_down_uninterruptedly":true,"key_down_order":"strict","to_after_key_up":[{"set_variable":{"name":"KC_M","value":0}},{"set_variable":{"name":"KC_COMM","value":0}},{"set_variable":{"name":"USC","value":0}}]}},"to":[{"set_variable":{"name":"KC_M","value":1}},{"set_variable":{"name":"KC_COMM","value":1}}],"to_if_alone":[{"key_code":"n"},{"key_code":"a"},{"key_code":"n"},{"key_code":"n"}],"type":"basic"},{"conditions":[{"type":"variable_if","name":"USC","value":0}],"from":{"simultaneous":[{"key_code":"comma"},{"key_code":"m"}],"modifiers":{"optional":["caps_lock"]},"simultaneous_options":{"detect_key_down_uninterruptedly":true,"to_after_key_up":[{"set_variable":{"name":"KC_COMM","value":0}},{"set_variable":{"name":"KC_M","value":0}},{"set_variable":{"name":"USC","value":0}}]}},"to":[{"set_variable":{"name":"KC_COMM","value":1}},{"set_variable":{"name":"KC_M","value":1}}],"to_if_alone":[{"key_code":"n"},{"key_code":"n"},{"key_code":"n"},{"key_code":"a"}],"type":"basic"},</v>
      </c>
    </row>
    <row r="3" spans="1:1">
      <c r="A3" s="299" t="str">
        <f>_xlfn.CONCAT(詳細設定!A25:Z25)</f>
        <v>{"description":"(シンクロ) こ &amp; な→ 行送り","conditions":[{"type":"variable_if","name":"USC","value":0},{"input_sources":[{"language":"ja"}],"type":"input_source_if"},{"input_sources":[{"input_mode_id":"Roman$"}],"type":"input_source_unless"}],"from":{"simultaneous":[{"key_code":"v"},{"key_code":"m"}],"modifiers":{"optional":["caps_lock"]},"simultaneous_options":{"to_after_key_up":[{"set_variable":{"name":"KC_V","value":0}},{"set_variable":{"name":"KC_M","value":0}}]}},"to":[{"set_variable":{"name":"KC_V","value":1}},{"set_variable":{"name":"KC_M","value":1}},{"set_variable":{"name":"USC","value":0}}],"to_if_alone":[{"key_code":"return_or_enter"}],"type":"basic"},{"description":"Space → Shift or Space (pressed alone)","from":{"key_code":"spacebar","modifiers":{"optional":["shift","caps_lock"]}},"to":[{"set_variable":{"name":"USC","value":0}},{"key_code":"left_shift"}],"to_if_alone":[{"key_code":"spacebar"}],"to_after_key_up":[{"set_variable":{"name":"USC","value":0}}],"type":"basic"},{"from":{"key_code":"left_shift","modifiers":{"optional":["shift","caps_lock"]}},"to":[{"set_variable":{"name":"USC","value":0}},{"key_code":"left_shift"}],"to_after_key_up":[{"set_variable":{"name":"USC","value":0}}],"type":"basic"},{"from":{"key_code":"right_shift","modifiers":{"optional":["shift","caps_lock"]}},"to":[{"set_variable":{"name":"USC","value":0}},{"key_code":"right_shift"}],"to_after_key_up":[{"set_variable":{"name":"USC","value":0}}],"type":"basic"},</v>
      </c>
    </row>
    <row r="4" spans="1:1">
      <c r="A4" s="299" t="str">
        <f>_xlfn.CONCAT(詳細設定!A26:Z26)</f>
        <v/>
      </c>
    </row>
    <row r="5" spans="1:1">
      <c r="A5" s="299" t="str">
        <f>_xlfn.CONCAT(詳細設定!A27:Z27)</f>
        <v/>
      </c>
    </row>
    <row r="6" spans="1:1">
      <c r="A6" s="299" t="str">
        <f>_xlfn.CONCAT(詳細設定!A28:Z28)</f>
        <v/>
      </c>
    </row>
    <row r="7" spans="1:1">
      <c r="A7" s="299" t="str">
        <f>_xlfn.CONCAT(詳細設定!A29:Z29)</f>
        <v/>
      </c>
    </row>
    <row r="8" spans="1:1">
      <c r="A8" s="299" t="str">
        <f>_xlfn.CONCAT(詳細設定!A30:Z30)</f>
        <v/>
      </c>
    </row>
    <row r="9" spans="1:1">
      <c r="A9" s="299" t="str">
        <f>_xlfn.CONCAT(詳細設定!A31:Z31)</f>
        <v/>
      </c>
    </row>
    <row r="10" spans="1:1">
      <c r="A10" s="299" t="str">
        <f>_xlfn.CONCAT(詳細設定!A32:Z32)</f>
        <v/>
      </c>
    </row>
    <row r="11" spans="1:1">
      <c r="A11" s="299" t="str">
        <f>_xlfn.CONCAT(詳細設定!A33:Z33)</f>
        <v/>
      </c>
    </row>
    <row r="12" spans="1:1">
      <c r="A12" s="299" t="str">
        <f>_xlfn.CONCAT(詳細設定!A34:Z34)</f>
        <v/>
      </c>
    </row>
    <row r="13" spans="1:1">
      <c r="A13" s="299" t="str">
        <f>_xlfn.CONCAT(詳細設定!A35:Z35)</f>
        <v/>
      </c>
    </row>
    <row r="14" spans="1:1">
      <c r="A14" s="299" t="str">
        <f>_xlfn.CONCAT(詳細設定!A36:Z36)</f>
        <v/>
      </c>
    </row>
    <row r="15" spans="1:1">
      <c r="A15" s="299" t="str">
        <f>_xlfn.CONCAT(詳細設定!A37:Z37)</f>
        <v/>
      </c>
    </row>
    <row r="16" spans="1:1">
      <c r="A16" s="299" t="str">
        <f>_xlfn.CONCAT(詳細設定!A38:Z38)</f>
        <v/>
      </c>
    </row>
    <row r="17" spans="1:1">
      <c r="A17" s="299" t="str">
        <f>_xlfn.CONCAT(詳細設定!A39:Z39)</f>
        <v/>
      </c>
    </row>
    <row r="18" spans="1:1">
      <c r="A18" s="299" t="str">
        <f>_xlfn.CONCAT(詳細設定!A40:Z40)</f>
        <v/>
      </c>
    </row>
    <row r="19" spans="1:1">
      <c r="A19" s="299" t="str">
        <f>_xlfn.CONCAT(詳細設定!A41:Z41)</f>
        <v/>
      </c>
    </row>
    <row r="20" spans="1:1">
      <c r="A20" s="299" t="str">
        <f>_xlfn.CONCAT(詳細設定!A42:Z42)</f>
        <v/>
      </c>
    </row>
    <row r="21" spans="1:1">
      <c r="A21" s="299" t="str">
        <f>_xlfn.CONCAT(詳細設定!A43:Z43)</f>
        <v/>
      </c>
    </row>
    <row r="22" spans="1:1">
      <c r="A22" s="299" t="str">
        <f>_xlfn.CONCAT(詳細設定!A44:Z44)</f>
        <v/>
      </c>
    </row>
    <row r="23" spans="1:1">
      <c r="A23" s="299" t="str">
        <f>_xlfn.CONCAT(詳細設定!A45:Z45)</f>
        <v/>
      </c>
    </row>
    <row r="24" spans="1:1">
      <c r="A24" s="299" t="str">
        <f>_xlfn.CONCAT(詳細設定!A46:Z46)</f>
        <v/>
      </c>
    </row>
    <row r="25" spans="1:1">
      <c r="A25" s="299" t="str">
        <f>_xlfn.CONCAT(詳細設定!A47:Z47)</f>
        <v/>
      </c>
    </row>
    <row r="26" spans="1:1">
      <c r="A26" s="299" t="str">
        <f>_xlfn.CONCAT(詳細設定!A48:Z48)</f>
        <v/>
      </c>
    </row>
    <row r="27" spans="1:1">
      <c r="A27" s="299" t="str">
        <f>_xlfn.CONCAT(詳細設定!A49:Z49)</f>
        <v/>
      </c>
    </row>
    <row r="28" spans="1:1">
      <c r="A28" s="299" t="str">
        <f>_xlfn.CONCAT(詳細設定!A50:Z50)</f>
        <v/>
      </c>
    </row>
    <row r="29" spans="1:1">
      <c r="A29" s="299" t="str">
        <f>_xlfn.CONCAT(詳細設定!A51:Z51)</f>
        <v/>
      </c>
    </row>
    <row r="30" spans="1:1">
      <c r="A30" s="299" t="str">
        <f>_xlfn.CONCAT(詳細設定!A52:Z52)</f>
        <v/>
      </c>
    </row>
    <row r="31" spans="1:1">
      <c r="A31" s="299" t="str">
        <f>_xlfn.CONCAT(詳細設定!A53:Z53)</f>
        <v/>
      </c>
    </row>
    <row r="32" spans="1:1">
      <c r="A32" s="299" t="str">
        <f>_xlfn.CONCAT(詳細設定!A54:Z54)</f>
        <v/>
      </c>
    </row>
    <row r="33" spans="1:1">
      <c r="A33" s="299" t="str">
        <f>_xlfn.CONCAT(詳細設定!A55:Z55)</f>
        <v/>
      </c>
    </row>
    <row r="34" spans="1:1">
      <c r="A34" s="299" t="str">
        <f>_xlfn.CONCAT(詳細設定!A56:Z56)</f>
        <v/>
      </c>
    </row>
    <row r="35" spans="1:1">
      <c r="A35" s="299" t="str">
        <f>_xlfn.CONCAT(詳細設定!A57:Z57)</f>
        <v/>
      </c>
    </row>
    <row r="36" spans="1:1">
      <c r="A36" s="299" t="str">
        <f>_xlfn.CONCAT(詳細設定!A58:Z58)</f>
        <v/>
      </c>
    </row>
    <row r="37" spans="1:1">
      <c r="A37" s="299" t="str">
        <f>_xlfn.CONCAT(詳細設定!A59:Z59)</f>
        <v/>
      </c>
    </row>
    <row r="38" spans="1:1">
      <c r="A38" s="299" t="str">
        <f>_xlfn.CONCAT(詳細設定!A60:Z60)</f>
        <v/>
      </c>
    </row>
    <row r="39" spans="1:1">
      <c r="A39" s="299" t="str">
        <f>_xlfn.CONCAT(詳細設定!A61:Z61)</f>
        <v/>
      </c>
    </row>
    <row r="40" spans="1:1">
      <c r="A40" s="299" t="str">
        <f>_xlfn.CONCAT(詳細設定!A62:Z62)</f>
        <v/>
      </c>
    </row>
    <row r="41" spans="1:1">
      <c r="A41" s="299" t="str">
        <f>_xlfn.CONCAT(詳細設定!A63:Z63)</f>
        <v/>
      </c>
    </row>
    <row r="42" spans="1:1">
      <c r="A42" s="299" t="str">
        <f>_xlfn.CONCAT(詳細設定!A64:Z64)</f>
        <v/>
      </c>
    </row>
    <row r="43" spans="1:1">
      <c r="A43" s="299" t="str">
        <f>_xlfn.CONCAT(詳細設定!A65:Z65)</f>
        <v/>
      </c>
    </row>
    <row r="44" spans="1:1">
      <c r="A44" s="299" t="str">
        <f>_xlfn.CONCAT(詳細設定!A66:Z66)</f>
        <v/>
      </c>
    </row>
    <row r="45" spans="1:1">
      <c r="A45" s="299" t="str">
        <f>_xlfn.CONCAT(詳細設定!A67:Z67)</f>
        <v/>
      </c>
    </row>
    <row r="46" spans="1:1">
      <c r="A46" s="299" t="str">
        <f>_xlfn.CONCAT(詳細設定!A68:Z68)</f>
        <v/>
      </c>
    </row>
    <row r="47" spans="1:1">
      <c r="A47" s="299" t="str">
        <f>_xlfn.CONCAT(詳細設定!A69:Z69)</f>
        <v/>
      </c>
    </row>
    <row r="48" spans="1:1">
      <c r="A48" s="299" t="str">
        <f>_xlfn.CONCAT(詳細設定!A70:Z70)</f>
        <v/>
      </c>
    </row>
    <row r="49" spans="1:1">
      <c r="A49" s="299" t="str">
        <f>_xlfn.CONCAT(詳細設定!A71:Z71)</f>
        <v/>
      </c>
    </row>
    <row r="50" spans="1:1">
      <c r="A50" s="299" t="str">
        <f>_xlfn.CONCAT(詳細設定!A72:Z72)</f>
        <v/>
      </c>
    </row>
    <row r="51" spans="1:1">
      <c r="A51" s="299" t="str">
        <f>_xlfn.CONCAT(詳細設定!A73:Z73)</f>
        <v/>
      </c>
    </row>
    <row r="52" spans="1:1">
      <c r="A52" s="299" t="str">
        <f>_xlfn.CONCAT(詳細設定!A74:Z74)</f>
        <v>{"description":"右濁, し &amp; や → じゃ","conditions":[{"type":"variable_unless","name":"USC","value":0},{"type":"variable_unless","name":"KC_J","value":0},{"type":"variable_unless","name":"KC_R","value":0},{"input_sources":[{"language":"ja"}],"type":"input_source_if"},{"input_sources":[{"input_mode_id":"Roman$"}],"type":"input_source_unless"}],"from":{"key_code":"h","modifiers":{"optional":["caps_lock"]}},"to":[{"key_code":"delete_or_backspace"},{"key_code":"j"},{"key_code":"a"},{"set_variable":{"name":"KC_H","value":1}},{"set_variable":{"name":"USC","value":0}}],"to_after_key_up":[{"set_variable":{"name":"KC_H","value":0}}],"type":"basic"},{"conditions":[{"type":"variable_unless","name":"KC_J","value":0},{"type":"variable_unless","name":"KC_R","value":0},{"input_sources":[{"language":"ja"}],"type":"input_source_if"},{"input_sources":[{"input_mode_id":"Roman$"}],"type":"input_source_unless"}],"from":{"key_code":"h","modifiers":{"optional":["caps_lock"]}},"to":[{"key_code":"j"},{"key_code":"a"},{"set_variable":{"name":"KC_H","value":1}},{"set_variable":{"name":"USC","value":0}}],"to_after_key_up":[{"set_variable":{"name":"KC_H","value":0}}],"type":"basic"},{"conditions":[{"type":"variable_if","name":"USC","value":2},{"type":"variable_unless","name":"KC_J","value":0},{"type":"variable_unless","name":"KC_H","value":0},{"input_sources":[{"language":"ja"}],"type":"input_source_if"},{"input_sources":[{"input_mode_id":"Roman$"}],"type":"input_source_unless"}],"from":{"key_code":"r","modifiers":{"optional":["caps_lock"]}},"to":[{"key_code":"delete_or_backspace"},{"key_code":"delete_or_backspace"},{"key_code":"j"},{"key_code":"a"},{"set_variable":{"name":"KC_R","value":1}},{"set_variable":{"name":"USC","value":0}}],"to_after_key_up":[{"set_variable":{"name":"KC_R","value":0}}],"type":"basic"},{"conditions":[{"type":"variable_unless","name":"USC","value":0},{"type":"variable_unless","name":"KC_J","value":0},{"type":"variable_unless","name":"KC_H","value":0},{"input_sources":[{"language":"ja"}],"type":"input_source_if"},{"input_sources":[{"input_mode_id":"Roman$"}],"type":"input_source_unless"}],"from":{"key_code":"r","modifiers":{"optional":["caps_lock"]}},"to":[{"key_code":"delete_or_backspace"},{"key_code":"j"},{"key_code":"a"},{"set_variable":{"name":"KC_R","value":1}},{"set_variable":{"name":"USC","value":0}}],"to_after_key_up":[{"set_variable":{"name":"KC_R","value":0}}],"type":"basic"},{"conditions":[{"type":"variable_unless","name":"KC_J","value":0},{"type":"variable_unless","name":"KC_H","value":0},{"input_sources":[{"language":"ja"}],"type":"input_source_if"},{"input_sources":[{"input_mode_id":"Roman$"}],"type":"input_source_unless"}],"from":{"key_code":"r","modifiers":{"optional":["caps_lock"]}},"to":[{"key_code":"j"},{"key_code":"a"},{"set_variable":{"name":"KC_R","value":1}},{"set_variable":{"name":"USC","value":0}}],"to_after_key_up":[{"set_variable":{"name":"KC_R","value":0}}],"type":"basic"},{"conditions":[{"type":"variable_unless","name":"USC","value":0},{"type":"variable_unless","name":"KC_R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delete_or_backspace"},{"key_code":"j"},{"key_code":"a"},{"set_variable":{"name":"KC_J","value":1}},{"set_variable":{"name":"USC","value":0}}],"to_after_key_up":[{"set_variable":{"name":"KC_J","value":0}}],"type":"basic"},{"conditions":[{"type":"variable_unless","name":"KC_R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j"},{"key_code":"a"},{"set_variable":{"name":"KC_J","value":1}},{"set_variable":{"name":"USC","value":0}}],"to_after_key_up":[{"set_variable":{"name":"KC_J","value":0}}],"type":"basic"},</v>
      </c>
    </row>
    <row r="53" spans="1:1">
      <c r="A53" s="299" t="str">
        <f>_xlfn.CONCAT(詳細設定!A75:Z75)</f>
        <v>{"description":"右濁, し &amp; ゆ → じゅ","conditions":[{"type":"variable_unless","name":"USC","value":0},{"type":"variable_unless","name":"KC_J","value":0},{"type":"variable_unless","name":"KC_R","value":0},{"input_sources":[{"language":"ja"}],"type":"input_source_if"},{"input_sources":[{"input_mode_id":"Roman$"}],"type":"input_source_unless"}],"from":{"key_code":"p","modifiers":{"optional":["caps_lock"]}},"to":[{"key_code":"delete_or_backspace"},{"key_code":"j"},{"key_code":"u"},{"set_variable":{"name":"KC_P","value":1}},{"set_variable":{"name":"USC","value":0}}],"to_after_key_up":[{"set_variable":{"name":"KC_P","value":0}}],"type":"basic"},{"conditions":[{"type":"variable_unless","name":"KC_J","value":0},{"type":"variable_unless","name":"KC_R","value":0},{"input_sources":[{"language":"ja"}],"type":"input_source_if"},{"input_sources":[{"input_mode_id":"Roman$"}],"type":"input_source_unless"}],"from":{"key_code":"p","modifiers":{"optional":["caps_lock"]}},"to":[{"key_code":"j"},{"key_code":"u"},{"set_variable":{"name":"KC_P","value":1}},{"set_variable":{"name":"USC","value":0}}],"to_after_key_up":[{"set_variable":{"name":"KC_P","value":0}}],"type":"basic"},{"conditions":[{"type":"variable_if","name":"USC","value":2},{"type":"variable_unless","name":"KC_J","value":0},{"type":"variable_unless","name":"KC_P","value":0},{"input_sources":[{"language":"ja"}],"type":"input_source_if"},{"input_sources":[{"input_mode_id":"Roman$"}],"type":"input_source_unless"}],"from":{"key_code":"r","modifiers":{"optional":["caps_lock"]}},"to":[{"key_code":"delete_or_backspace"},{"key_code":"delete_or_backspace"},{"key_code":"j"},{"key_code":"u"},{"set_variable":{"name":"KC_R","value":1}},{"set_variable":{"name":"USC","value":0}}],"to_after_key_up":[{"set_variable":{"name":"KC_R","value":0}}],"type":"basic"},{"conditions":[{"type":"variable_unless","name":"USC","value":0},{"type":"variable_unless","name":"KC_J","value":0},{"type":"variable_unless","name":"KC_P","value":0},{"input_sources":[{"language":"ja"}],"type":"input_source_if"},{"input_sources":[{"input_mode_id":"Roman$"}],"type":"input_source_unless"}],"from":{"key_code":"r","modifiers":{"optional":["caps_lock"]}},"to":[{"key_code":"delete_or_backspace"},{"key_code":"j"},{"key_code":"u"},{"set_variable":{"name":"KC_R","value":1}},{"set_variable":{"name":"USC","value":0}}],"to_after_key_up":[{"set_variable":{"name":"KC_R","value":0}}],"type":"basic"},{"conditions":[{"type":"variable_unless","name":"KC_J","value":0},{"type":"variable_unless","name":"KC_P","value":0},{"input_sources":[{"language":"ja"}],"type":"input_source_if"},{"input_sources":[{"input_mode_id":"Roman$"}],"type":"input_source_unless"}],"from":{"key_code":"r","modifiers":{"optional":["caps_lock"]}},"to":[{"key_code":"j"},{"key_code":"u"},{"set_variable":{"name":"KC_R","value":1}},{"set_variable":{"name":"USC","value":0}}],"to_after_key_up":[{"set_variable":{"name":"KC_R","value":0}}],"type":"basic"},{"conditions":[{"type":"variable_unless","name":"USC","value":0},{"type":"variable_unless","name":"KC_R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delete_or_backspace"},{"key_code":"j"},{"key_code":"u"},{"set_variable":{"name":"KC_J","value":1}},{"set_variable":{"name":"USC","value":0}}],"to_after_key_up":[{"set_variable":{"name":"KC_J","value":0}}],"type":"basic"},{"conditions":[{"type":"variable_unless","name":"KC_R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j"},{"key_code":"u"},{"set_variable":{"name":"KC_J","value":1}},{"set_variable":{"name":"USC","value":0}}],"to_after_key_up":[{"set_variable":{"name":"KC_J","value":0}}],"type":"basic"},</v>
      </c>
    </row>
    <row r="54" spans="1:1">
      <c r="A54" s="299" t="str">
        <f>_xlfn.CONCAT(詳細設定!A76:Z76)</f>
        <v>{"description":"右濁, し &amp; よ → じょ","conditions":[{"type":"variable_unless","name":"USC","value":0},{"type":"variable_unless","name":"KC_J","value":0},{"type":"variable_unless","name":"KC_R","value":0},{"input_sources":[{"language":"ja"}],"type":"input_source_if"},{"input_sources":[{"input_mode_id":"Roman$"}],"type":"input_source_unless"}],"from":{"key_code":"i","modifiers":{"optional":["caps_lock"]}},"to":[{"key_code":"delete_or_backspace"},{"key_code":"j"},{"key_code":"o"},{"set_variable":{"name":"KC_I","value":1}},{"set_variable":{"name":"USC","value":0}}],"to_after_key_up":[{"set_variable":{"name":"KC_I","value":0}}],"type":"basic"},{"conditions":[{"type":"variable_unless","name":"KC_J","value":0},{"type":"variable_unless","name":"KC_R","value":0},{"input_sources":[{"language":"ja"}],"type":"input_source_if"},{"input_sources":[{"input_mode_id":"Roman$"}],"type":"input_source_unless"}],"from":{"key_code":"i","modifiers":{"optional":["caps_lock"]}},"to":[{"key_code":"j"},{"key_code":"o"},{"set_variable":{"name":"KC_I","value":1}},{"set_variable":{"name":"USC","value":0}}],"to_after_key_up":[{"set_variable":{"name":"KC_I","value":0}}],"type":"basic"},{"conditions":[{"type":"variable_if","name":"USC","value":2},{"type":"variable_unless","name":"KC_J","value":0},{"type":"variable_unless","name":"KC_I","value":0},{"input_sources":[{"language":"ja"}],"type":"input_source_if"},{"input_sources":[{"input_mode_id":"Roman$"}],"type":"input_source_unless"}],"from":{"key_code":"r","modifiers":{"optional":["caps_lock"]}},"to":[{"key_code":"delete_or_backspace"},{"key_code":"delete_or_backspace"},{"key_code":"j"},{"key_code":"o"},{"set_variable":{"name":"KC_R","value":1}},{"set_variable":{"name":"USC","value":0}}],"to_after_key_up":[{"set_variable":{"name":"KC_R","value":0}}],"type":"basic"},{"conditions":[{"type":"variable_unless","name":"USC","value":0},{"type":"variable_unless","name":"KC_J","value":0},{"type":"variable_unless","name":"KC_I","value":0},{"input_sources":[{"language":"ja"}],"type":"input_source_if"},{"input_sources":[{"input_mode_id":"Roman$"}],"type":"input_source_unless"}],"from":{"key_code":"r","modifiers":{"optional":["caps_lock"]}},"to":[{"key_code":"delete_or_backspace"},{"key_code":"j"},{"key_code":"o"},{"set_variable":{"name":"KC_R","value":1}},{"set_variable":{"name":"USC","value":0}}],"to_after_key_up":[{"set_variable":{"name":"KC_R","value":0}}],"type":"basic"},{"conditions":[{"type":"variable_unless","name":"KC_J","value":0},{"type":"variable_unless","name":"KC_I","value":0},{"input_sources":[{"language":"ja"}],"type":"input_source_if"},{"input_sources":[{"input_mode_id":"Roman$"}],"type":"input_source_unless"}],"from":{"key_code":"r","modifiers":{"optional":["caps_lock"]}},"to":[{"key_code":"j"},{"key_code":"o"},{"set_variable":{"name":"KC_R","value":1}},{"set_variable":{"name":"USC","value":0}}],"to_after_key_up":[{"set_variable":{"name":"KC_R","value":0}}],"type":"basic"},{"conditions":[{"type":"variable_unless","name":"USC","value":0},{"type":"variable_unless","name":"KC_R","value":0},{"type":"variable_unless","name":"KC_I","value":0},{"input_sources":[{"language":"ja"}],"type":"input_source_if"},{"input_sources":[{"input_mode_id":"Roman$"}],"type":"input_source_unless"}],"from":{"key_code":"j","modifiers":{"optional":["caps_lock"]}},"to":[{"key_code":"delete_or_backspace"},{"key_code":"j"},{"key_code":"o"},{"set_variable":{"name":"KC_J","value":1}},{"set_variable":{"name":"USC","value":0}}],"to_after_key_up":[{"set_variable":{"name":"KC_J","value":0}}],"type":"basic"},{"conditions":[{"type":"variable_unless","name":"KC_R","value":0},{"type":"variable_unless","name":"KC_I","value":0},{"input_sources":[{"language":"ja"}],"type":"input_source_if"},{"input_sources":[{"input_mode_id":"Roman$"}],"type":"input_source_unless"}],"from":{"key_code":"j","modifiers":{"optional":["caps_lock"]}},"to":[{"key_code":"j"},{"key_code":"o"},{"set_variable":{"name":"KC_J","value":1}},{"set_variable":{"name":"USC","value":0}}],"to_after_key_up":[{"set_variable":{"name":"KC_J","value":0}}],"type":"basic"},</v>
      </c>
    </row>
    <row r="55" spans="1:1">
      <c r="A55" s="299" t="str">
        <f>_xlfn.CONCAT(詳細設定!A77:Z77)</f>
        <v>{"description":"右濁, き &amp; や → ぎゃ","conditions":[{"type":"variable_unless","name":"USC","value":0},{"type":"variable_unless","name":"KC_J","value":0},{"type":"variable_unless","name":"KC_W","value":0},{"input_sources":[{"language":"ja"}],"type":"input_source_if"},{"input_sources":[{"input_mode_id":"Roman$"}],"type":"input_source_unless"}],"from":{"key_code":"h","modifiers":{"optional":["caps_lock"]}},"to":[{"key_code":"delete_or_backspace"},{"key_code":"g"},{"key_code":"y"},{"key_code":"a"},{"set_variable":{"name":"KC_H","value":1}},{"set_variable":{"name":"USC","value":0}}],"to_after_key_up":[{"set_variable":{"name":"KC_H","value":0}}],"type":"basic"},{"conditions":[{"type":"variable_unless","name":"KC_J","value":0},{"type":"variable_unless","name":"KC_W","value":0},{"input_sources":[{"language":"ja"}],"type":"input_source_if"},{"input_sources":[{"input_mode_id":"Roman$"}],"type":"input_source_unless"}],"from":{"key_code":"h","modifiers":{"optional":["caps_lock"]}},"to":[{"key_code":"g"},{"key_code":"y"},{"key_code":"a"},{"set_variable":{"name":"KC_H","value":1}},{"set_variable":{"name":"USC","value":0}}],"to_after_key_up":[{"set_variable":{"name":"KC_H","value":0}}],"type":"basic"},{"conditions":[{"type":"variable_if","name":"USC","value":2},{"type":"variable_unless","name":"KC_J","value":0},{"type":"variable_unless","name":"KC_H","value":0},{"input_sources":[{"language":"ja"}],"type":"input_source_if"},{"input_sources":[{"input_mode_id":"Roman$"}],"type":"input_source_unless"}],"from":{"key_code":"w","modifiers":{"optional":["caps_lock"]}},"to":[{"key_code":"delete_or_backspace"},{"key_code":"delete_or_backspace"},{"key_code":"g"},{"key_code":"y"},{"key_code":"a"},{"set_variable":{"name":"KC_W","value":1}},{"set_variable":{"name":"USC","value":0}}],"to_after_key_up":[{"set_variable":{"name":"KC_W","value":0}}],"type":"basic"},{"conditions":[{"type":"variable_unless","name":"USC","value":0},{"type":"variable_unless","name":"KC_J","value":0},{"type":"variable_unless","name":"KC_H","value":0},{"input_sources":[{"language":"ja"}],"type":"input_source_if"},{"input_sources":[{"input_mode_id":"Roman$"}],"type":"input_source_unless"}],"from":{"key_code":"w","modifiers":{"optional":["caps_lock"]}},"to":[{"key_code":"delete_or_backspace"},{"key_code":"g"},{"key_code":"y"},{"key_code":"a"},{"set_variable":{"name":"KC_W","value":1}},{"set_variable":{"name":"USC","value":0}}],"to_after_key_up":[{"set_variable":{"name":"KC_W","value":0}}],"type":"basic"},{"conditions":[{"type":"variable_unless","name":"KC_J","value":0},{"type":"variable_unless","name":"KC_H","value":0},{"input_sources":[{"language":"ja"}],"type":"input_source_if"},{"input_sources":[{"input_mode_id":"Roman$"}],"type":"input_source_unless"}],"from":{"key_code":"w","modifiers":{"optional":["caps_lock"]}},"to":[{"key_code":"g"},{"key_code":"y"},{"key_code":"a"},{"set_variable":{"name":"KC_W","value":1}},{"set_variable":{"name":"USC","value":0}}],"to_after_key_up":[{"set_variable":{"name":"KC_W","value":0}}],"type":"basic"},{"conditions":[{"type":"variable_unless","name":"USC","value":0},{"type":"variable_unless","name":"KC_W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delete_or_backspace"},{"key_code":"g"},{"key_code":"y"},{"key_code":"a"},{"set_variable":{"name":"KC_J","value":1}},{"set_variable":{"name":"USC","value":0}}],"to_after_key_up":[{"set_variable":{"name":"KC_J","value":0}}],"type":"basic"},{"conditions":[{"type":"variable_unless","name":"KC_W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g"},{"key_code":"y"},{"key_code":"a"},{"set_variable":{"name":"KC_J","value":1}},{"set_variable":{"name":"USC","value":0}}],"to_after_key_up":[{"set_variable":{"name":"KC_J","value":0}}],"type":"basic"},</v>
      </c>
    </row>
    <row r="56" spans="1:1">
      <c r="A56" s="299" t="str">
        <f>_xlfn.CONCAT(詳細設定!A78:Z78)</f>
        <v>{"description":"右濁, き &amp; ゆ → ぎゅ","conditions":[{"type":"variable_unless","name":"USC","value":0},{"type":"variable_unless","name":"KC_J","value":0},{"type":"variable_unless","name":"KC_W","value":0},{"input_sources":[{"language":"ja"}],"type":"input_source_if"},{"input_sources":[{"input_mode_id":"Roman$"}],"type":"input_source_unless"}],"from":{"key_code":"p","modifiers":{"optional":["caps_lock"]}},"to":[{"key_code":"delete_or_backspace"},{"key_code":"g"},{"key_code":"y"},{"key_code":"u"},{"set_variable":{"name":"KC_P","value":1}},{"set_variable":{"name":"USC","value":0}}],"to_after_key_up":[{"set_variable":{"name":"KC_P","value":0}}],"type":"basic"},{"conditions":[{"type":"variable_unless","name":"KC_J","value":0},{"type":"variable_unless","name":"KC_W","value":0},{"input_sources":[{"language":"ja"}],"type":"input_source_if"},{"input_sources":[{"input_mode_id":"Roman$"}],"type":"input_source_unless"}],"from":{"key_code":"p","modifiers":{"optional":["caps_lock"]}},"to":[{"key_code":"g"},{"key_code":"y"},{"key_code":"u"},{"set_variable":{"name":"KC_P","value":1}},{"set_variable":{"name":"USC","value":0}}],"to_after_key_up":[{"set_variable":{"name":"KC_P","value":0}}],"type":"basic"},{"conditions":[{"type":"variable_if","name":"USC","value":2},{"type":"variable_unless","name":"KC_J","value":0},{"type":"variable_unless","name":"KC_P","value":0},{"input_sources":[{"language":"ja"}],"type":"input_source_if"},{"input_sources":[{"input_mode_id":"Roman$"}],"type":"input_source_unless"}],"from":{"key_code":"w","modifiers":{"optional":["caps_lock"]}},"to":[{"key_code":"delete_or_backspace"},{"key_code":"delete_or_backspace"},{"key_code":"g"},{"key_code":"y"},{"key_code":"u"},{"set_variable":{"name":"KC_W","value":1}},{"set_variable":{"name":"USC","value":0}}],"to_after_key_up":[{"set_variable":{"name":"KC_W","value":0}}],"type":"basic"},{"conditions":[{"type":"variable_unless","name":"USC","value":0},{"type":"variable_unless","name":"KC_J","value":0},{"type":"variable_unless","name":"KC_P","value":0},{"input_sources":[{"language":"ja"}],"type":"input_source_if"},{"input_sources":[{"input_mode_id":"Roman$"}],"type":"input_source_unless"}],"from":{"key_code":"w","modifiers":{"optional":["caps_lock"]}},"to":[{"key_code":"delete_or_backspace"},{"key_code":"g"},{"key_code":"y"},{"key_code":"u"},{"set_variable":{"name":"KC_W","value":1}},{"set_variable":{"name":"USC","value":0}}],"to_after_key_up":[{"set_variable":{"name":"KC_W","value":0}}],"type":"basic"},{"conditions":[{"type":"variable_unless","name":"KC_J","value":0},{"type":"variable_unless","name":"KC_P","value":0},{"input_sources":[{"language":"ja"}],"type":"input_source_if"},{"input_sources":[{"input_mode_id":"Roman$"}],"type":"input_source_unless"}],"from":{"key_code":"w","modifiers":{"optional":["caps_lock"]}},"to":[{"key_code":"g"},{"key_code":"y"},{"key_code":"u"},{"set_variable":{"name":"KC_W","value":1}},{"set_variable":{"name":"USC","value":0}}],"to_after_key_up":[{"set_variable":{"name":"KC_W","value":0}}],"type":"basic"},{"conditions":[{"type":"variable_unless","name":"USC","value":0},{"type":"variable_unless","name":"KC_W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delete_or_backspace"},{"key_code":"g"},{"key_code":"y"},{"key_code":"u"},{"set_variable":{"name":"KC_J","value":1}},{"set_variable":{"name":"USC","value":0}}],"to_after_key_up":[{"set_variable":{"name":"KC_J","value":0}}],"type":"basic"},{"conditions":[{"type":"variable_unless","name":"KC_W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g"},{"key_code":"y"},{"key_code":"u"},{"set_variable":{"name":"KC_J","value":1}},{"set_variable":{"name":"USC","value":0}}],"to_after_key_up":[{"set_variable":{"name":"KC_J","value":0}}],"type":"basic"},</v>
      </c>
    </row>
    <row r="57" spans="1:1">
      <c r="A57" s="299" t="str">
        <f>_xlfn.CONCAT(詳細設定!A79:Z79)</f>
        <v>{"description":"右濁, き &amp; よ → ぎょ","conditions":[{"type":"variable_unless","name":"USC","value":0},{"type":"variable_unless","name":"KC_J","value":0},{"type":"variable_unless","name":"KC_W","value":0},{"input_sources":[{"language":"ja"}],"type":"input_source_if"},{"input_sources":[{"input_mode_id":"Roman$"}],"type":"input_source_unless"}],"from":{"key_code":"i","modifiers":{"optional":["caps_lock"]}},"to":[{"key_code":"delete_or_backspace"},{"key_code":"g"},{"key_code":"y"},{"key_code":"o"},{"set_variable":{"name":"KC_I","value":1}},{"set_variable":{"name":"USC","value":0}}],"to_after_key_up":[{"set_variable":{"name":"KC_I","value":0}}],"type":"basic"},{"conditions":[{"type":"variable_unless","name":"KC_J","value":0},{"type":"variable_unless","name":"KC_W","value":0},{"input_sources":[{"language":"ja"}],"type":"input_source_if"},{"input_sources":[{"input_mode_id":"Roman$"}],"type":"input_source_unless"}],"from":{"key_code":"i","modifiers":{"optional":["caps_lock"]}},"to":[{"key_code":"g"},{"key_code":"y"},{"key_code":"o"},{"set_variable":{"name":"KC_I","value":1}},{"set_variable":{"name":"USC","value":0}}],"to_after_key_up":[{"set_variable":{"name":"KC_I","value":0}}],"type":"basic"},{"conditions":[{"type":"variable_if","name":"USC","value":2},{"type":"variable_unless","name":"KC_J","value":0},{"type":"variable_unless","name":"KC_I","value":0},{"input_sources":[{"language":"ja"}],"type":"input_source_if"},{"input_sources":[{"input_mode_id":"Roman$"}],"type":"input_source_unless"}],"from":{"key_code":"w","modifiers":{"optional":["caps_lock"]}},"to":[{"key_code":"delete_or_backspace"},{"key_code":"delete_or_backspace"},{"key_code":"g"},{"key_code":"y"},{"key_code":"o"},{"set_variable":{"name":"KC_W","value":1}},{"set_variable":{"name":"USC","value":0}}],"to_after_key_up":[{"set_variable":{"name":"KC_W","value":0}}],"type":"basic"},{"conditions":[{"type":"variable_unless","name":"USC","value":0},{"type":"variable_unless","name":"KC_J","value":0},{"type":"variable_unless","name":"KC_I","value":0},{"input_sources":[{"language":"ja"}],"type":"input_source_if"},{"input_sources":[{"input_mode_id":"Roman$"}],"type":"input_source_unless"}],"from":{"key_code":"w","modifiers":{"optional":["caps_lock"]}},"to":[{"key_code":"delete_or_backspace"},{"key_code":"g"},{"key_code":"y"},{"key_code":"o"},{"set_variable":{"name":"KC_W","value":1}},{"set_variable":{"name":"USC","value":0}}],"to_after_key_up":[{"set_variable":{"name":"KC_W","value":0}}],"type":"basic"},{"conditions":[{"type":"variable_unless","name":"KC_J","value":0},{"type":"variable_unless","name":"KC_I","value":0},{"input_sources":[{"language":"ja"}],"type":"input_source_if"},{"input_sources":[{"input_mode_id":"Roman$"}],"type":"input_source_unless"}],"from":{"key_code":"w","modifiers":{"optional":["caps_lock"]}},"to":[{"key_code":"g"},{"key_code":"y"},{"key_code":"o"},{"set_variable":{"name":"KC_W","value":1}},{"set_variable":{"name":"USC","value":0}}],"to_after_key_up":[{"set_variable":{"name":"KC_W","value":0}}],"type":"basic"},{"conditions":[{"type":"variable_unless","name":"USC","value":0},{"type":"variable_unless","name":"KC_W","value":0},{"type":"variable_unless","name":"KC_I","value":0},{"input_sources":[{"language":"ja"}],"type":"input_source_if"},{"input_sources":[{"input_mode_id":"Roman$"}],"type":"input_source_unless"}],"from":{"key_code":"j","modifiers":{"optional":["caps_lock"]}},"to":[{"key_code":"delete_or_backspace"},{"key_code":"g"},{"key_code":"y"},{"key_code":"o"},{"set_variable":{"name":"KC_J","value":1}},{"set_variable":{"name":"USC","value":0}}],"to_after_key_up":[{"set_variable":{"name":"KC_J","value":0}}],"type":"basic"},{"conditions":[{"type":"variable_unless","name":"KC_W","value":0},{"type":"variable_unless","name":"KC_I","value":0},{"input_sources":[{"language":"ja"}],"type":"input_source_if"},{"input_sources":[{"input_mode_id":"Roman$"}],"type":"input_source_unless"}],"from":{"key_code":"j","modifiers":{"optional":["caps_lock"]}},"to":[{"key_code":"g"},{"key_code":"y"},{"key_code":"o"},{"set_variable":{"name":"KC_J","value":1}},{"set_variable":{"name":"USC","value":0}}],"to_after_key_up":[{"set_variable":{"name":"KC_J","value":0}}],"type":"basic"},</v>
      </c>
    </row>
    <row r="58" spans="1:1">
      <c r="A58" s="299" t="str">
        <f>_xlfn.CONCAT(詳細設定!A80:Z80)</f>
        <v>{"description":"右濁, ち &amp; や → ぢゃ","conditions":[{"type":"variable_unless","name":"USC","value":0},{"type":"variable_unless","name":"KC_J","value":0},{"type":"variable_unless","name":"KC_G","value":0},{"input_sources":[{"language":"ja"}],"type":"input_source_if"},{"input_sources":[{"input_mode_id":"Roman$"}],"type":"input_source_unless"}],"from":{"key_code":"h","modifiers":{"optional":["caps_lock"]}},"to":[{"key_code":"delete_or_backspace"},{"key_code":"d"},{"key_code":"y"},{"key_code":"a"},{"set_variable":{"name":"KC_H","value":1}},{"set_variable":{"name":"USC","value":0}}],"to_after_key_up":[{"set_variable":{"name":"KC_H","value":0}}],"type":"basic"},{"conditions":[{"type":"variable_unless","name":"KC_J","value":0},{"type":"variable_unless","name":"KC_G","value":0},{"input_sources":[{"language":"ja"}],"type":"input_source_if"},{"input_sources":[{"input_mode_id":"Roman$"}],"type":"input_source_unless"}],"from":{"key_code":"h","modifiers":{"optional":["caps_lock"]}},"to":[{"key_code":"d"},{"key_code":"y"},{"key_code":"a"},{"set_variable":{"name":"KC_H","value":1}},{"set_variable":{"name":"USC","value":0}}],"to_after_key_up":[{"set_variable":{"name":"KC_H","value":0}}],"type":"basic"},{"conditions":[{"type":"variable_if","name":"USC","value":2},{"type":"variable_unless","name":"KC_J","value":0},{"type":"variable_unless","name":"KC_H","value":0},{"input_sources":[{"language":"ja"}],"type":"input_source_if"},{"input_sources":[{"input_mode_id":"Roman$"}],"type":"input_source_unless"}],"from":{"key_code":"g","modifiers":{"optional":["caps_lock"]}},"to":[{"key_code":"delete_or_backspace"},{"key_code":"delete_or_backspace"},{"key_code":"d"},{"key_code":"y"},{"key_code":"a"},{"set_variable":{"name":"KC_G","value":1}},{"set_variable":{"name":"USC","value":0}}],"to_after_key_up":[{"set_variable":{"name":"KC_G","value":0}}],"type":"basic"},{"conditions":[{"type":"variable_unless","name":"USC","value":0},{"type":"variable_unless","name":"KC_J","value":0},{"type":"variable_unless","name":"KC_H","value":0},{"input_sources":[{"language":"ja"}],"type":"input_source_if"},{"input_sources":[{"input_mode_id":"Roman$"}],"type":"input_source_unless"}],"from":{"key_code":"g","modifiers":{"optional":["caps_lock"]}},"to":[{"key_code":"delete_or_backspace"},{"key_code":"d"},{"key_code":"y"},{"key_code":"a"},{"set_variable":{"name":"KC_G","value":1}},{"set_variable":{"name":"USC","value":0}}],"to_after_key_up":[{"set_variable":{"name":"KC_G","value":0}}],"type":"basic"},{"conditions":[{"type":"variable_unless","name":"KC_J","value":0},{"type":"variable_unless","name":"KC_H","value":0},{"input_sources":[{"language":"ja"}],"type":"input_source_if"},{"input_sources":[{"input_mode_id":"Roman$"}],"type":"input_source_unless"}],"from":{"key_code":"g","modifiers":{"optional":["caps_lock"]}},"to":[{"key_code":"d"},{"key_code":"y"},{"key_code":"a"},{"set_variable":{"name":"KC_G","value":1}},{"set_variable":{"name":"USC","value":0}}],"to_after_key_up":[{"set_variable":{"name":"KC_G","value":0}}],"type":"basic"},{"conditions":[{"type":"variable_unless","name":"USC","value":0},{"type":"variable_unless","name":"KC_G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y"},{"key_code":"a"},{"set_variable":{"name":"KC_J","value":1}},{"set_variable":{"name":"USC","value":0}}],"to_after_key_up":[{"set_variable":{"name":"KC_J","value":0}}],"type":"basic"},{"conditions":[{"type":"variable_unless","name":"KC_G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d"},{"key_code":"y"},{"key_code":"a"},{"set_variable":{"name":"KC_J","value":1}},{"set_variable":{"name":"USC","value":0}}],"to_after_key_up":[{"set_variable":{"name":"KC_J","value":0}}],"type":"basic"},</v>
      </c>
    </row>
    <row r="59" spans="1:1">
      <c r="A59" s="299" t="str">
        <f>_xlfn.CONCAT(詳細設定!A81:Z81)</f>
        <v>{"description":"右濁, ち &amp; ゆ → ぢゅ","conditions":[{"type":"variable_unless","name":"USC","value":0},{"type":"variable_unless","name":"KC_J","value":0},{"type":"variable_unless","name":"KC_G","value":0},{"input_sources":[{"language":"ja"}],"type":"input_source_if"},{"input_sources":[{"input_mode_id":"Roman$"}],"type":"input_source_unless"}],"from":{"key_code":"p","modifiers":{"optional":["caps_lock"]}},"to":[{"key_code":"delete_or_backspace"},{"key_code":"d"},{"key_code":"y"},{"key_code":"u"},{"set_variable":{"name":"KC_P","value":1}},{"set_variable":{"name":"USC","value":0}}],"to_after_key_up":[{"set_variable":{"name":"KC_P","value":0}}],"type":"basic"},{"conditions":[{"type":"variable_unless","name":"KC_J","value":0},{"type":"variable_unless","name":"KC_G","value":0},{"input_sources":[{"language":"ja"}],"type":"input_source_if"},{"input_sources":[{"input_mode_id":"Roman$"}],"type":"input_source_unless"}],"from":{"key_code":"p","modifiers":{"optional":["caps_lock"]}},"to":[{"key_code":"d"},{"key_code":"y"},{"key_code":"u"},{"set_variable":{"name":"KC_P","value":1}},{"set_variable":{"name":"USC","value":0}}],"to_after_key_up":[{"set_variable":{"name":"KC_P","value":0}}],"type":"basic"},{"conditions":[{"type":"variable_if","name":"USC","value":2},{"type":"variable_unless","name":"KC_J","value":0},{"type":"variable_unless","name":"KC_P","value":0},{"input_sources":[{"language":"ja"}],"type":"input_source_if"},{"input_sources":[{"input_mode_id":"Roman$"}],"type":"input_source_unless"}],"from":{"key_code":"g","modifiers":{"optional":["caps_lock"]}},"to":[{"key_code":"delete_or_backspace"},{"key_code":"delete_or_backspace"},{"key_code":"d"},{"key_code":"y"},{"key_code":"u"},{"set_variable":{"name":"KC_G","value":1}},{"set_variable":{"name":"USC","value":0}}],"to_after_key_up":[{"set_variable":{"name":"KC_G","value":0}}],"type":"basic"},{"conditions":[{"type":"variable_unless","name":"USC","value":0},{"type":"variable_unless","name":"KC_J","value":0},{"type":"variable_unless","name":"KC_P","value":0},{"input_sources":[{"language":"ja"}],"type":"input_source_if"},{"input_sources":[{"input_mode_id":"Roman$"}],"type":"input_source_unless"}],"from":{"key_code":"g","modifiers":{"optional":["caps_lock"]}},"to":[{"key_code":"delete_or_backspace"},{"key_code":"d"},{"key_code":"y"},{"key_code":"u"},{"set_variable":{"name":"KC_G","value":1}},{"set_variable":{"name":"USC","value":0}}],"to_after_key_up":[{"set_variable":{"name":"KC_G","value":0}}],"type":"basic"},{"conditions":[{"type":"variable_unless","name":"KC_J","value":0},{"type":"variable_unless","name":"KC_P","value":0},{"input_sources":[{"language":"ja"}],"type":"input_source_if"},{"input_sources":[{"input_mode_id":"Roman$"}],"type":"input_source_unless"}],"from":{"key_code":"g","modifiers":{"optional":["caps_lock"]}},"to":[{"key_code":"d"},{"key_code":"y"},{"key_code":"u"},{"set_variable":{"name":"KC_G","value":1}},{"set_variable":{"name":"USC","value":0}}],"to_after_key_up":[{"set_variable":{"name":"KC_G","value":0}}],"type":"basic"},{"conditions":[{"type":"variable_unless","name":"USC","value":0},{"type":"variable_unless","name":"KC_G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y"},{"key_code":"u"},{"set_variable":{"name":"KC_J","value":1}},{"set_variable":{"name":"USC","value":0}}],"to_after_key_up":[{"set_variable":{"name":"KC_J","value":0}}],"type":"basic"},{"conditions":[{"type":"variable_unless","name":"KC_G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d"},{"key_code":"y"},{"key_code":"u"},{"set_variable":{"name":"KC_J","value":1}},{"set_variable":{"name":"USC","value":0}}],"to_after_key_up":[{"set_variable":{"name":"KC_J","value":0}}],"type":"basic"},</v>
      </c>
    </row>
    <row r="60" spans="1:1">
      <c r="A60" s="299" t="str">
        <f>_xlfn.CONCAT(詳細設定!A82:Z82)</f>
        <v>{"description":"右濁, ち &amp; よ → ぢょ","conditions":[{"type":"variable_unless","name":"USC","value":0},{"type":"variable_unless","name":"KC_J","value":0},{"type":"variable_unless","name":"KC_G","value":0},{"input_sources":[{"language":"ja"}],"type":"input_source_if"},{"input_sources":[{"input_mode_id":"Roman$"}],"type":"input_source_unless"}],"from":{"key_code":"i","modifiers":{"optional":["caps_lock"]}},"to":[{"key_code":"delete_or_backspace"},{"key_code":"d"},{"key_code":"y"},{"key_code":"o"},{"set_variable":{"name":"KC_I","value":1}},{"set_variable":{"name":"USC","value":0}}],"to_after_key_up":[{"set_variable":{"name":"KC_I","value":0}}],"type":"basic"},{"conditions":[{"type":"variable_unless","name":"KC_J","value":0},{"type":"variable_unless","name":"KC_G","value":0},{"input_sources":[{"language":"ja"}],"type":"input_source_if"},{"input_sources":[{"input_mode_id":"Roman$"}],"type":"input_source_unless"}],"from":{"key_code":"i","modifiers":{"optional":["caps_lock"]}},"to":[{"key_code":"d"},{"key_code":"y"},{"key_code":"o"},{"set_variable":{"name":"KC_I","value":1}},{"set_variable":{"name":"USC","value":0}}],"to_after_key_up":[{"set_variable":{"name":"KC_I","value":0}}],"type":"basic"},{"conditions":[{"type":"variable_if","name":"USC","value":2},{"type":"variable_unless","name":"KC_J","value":0},{"type":"variable_unless","name":"KC_I","value":0},{"input_sources":[{"language":"ja"}],"type":"input_source_if"},{"input_sources":[{"input_mode_id":"Roman$"}],"type":"input_source_unless"}],"from":{"key_code":"g","modifiers":{"optional":["caps_lock"]}},"to":[{"key_code":"delete_or_backspace"},{"key_code":"delete_or_backspace"},{"key_code":"d"},{"key_code":"y"},{"key_code":"o"},{"set_variable":{"name":"KC_G","value":1}},{"set_variable":{"name":"USC","value":0}}],"to_after_key_up":[{"set_variable":{"name":"KC_G","value":0}}],"type":"basic"},{"conditions":[{"type":"variable_unless","name":"USC","value":0},{"type":"variable_unless","name":"KC_J","value":0},{"type":"variable_unless","name":"KC_I","value":0},{"input_sources":[{"language":"ja"}],"type":"input_source_if"},{"input_sources":[{"input_mode_id":"Roman$"}],"type":"input_source_unless"}],"from":{"key_code":"g","modifiers":{"optional":["caps_lock"]}},"to":[{"key_code":"delete_or_backspace"},{"key_code":"d"},{"key_code":"y"},{"key_code":"o"},{"set_variable":{"name":"KC_G","value":1}},{"set_variable":{"name":"USC","value":0}}],"to_after_key_up":[{"set_variable":{"name":"KC_G","value":0}}],"type":"basic"},{"conditions":[{"type":"variable_unless","name":"KC_J","value":0},{"type":"variable_unless","name":"KC_I","value":0},{"input_sources":[{"language":"ja"}],"type":"input_source_if"},{"input_sources":[{"input_mode_id":"Roman$"}],"type":"input_source_unless"}],"from":{"key_code":"g","modifiers":{"optional":["caps_lock"]}},"to":[{"key_code":"d"},{"key_code":"y"},{"key_code":"o"},{"set_variable":{"name":"KC_G","value":1}},{"set_variable":{"name":"USC","value":0}}],"to_after_key_up":[{"set_variable":{"name":"KC_G","value":0}}],"type":"basic"},{"conditions":[{"type":"variable_unless","name":"USC","value":0},{"type":"variable_unless","name":"KC_G","value":0},{"type":"variable_unless","name":"KC_I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y"},{"key_code":"o"},{"set_variable":{"name":"KC_J","value":1}},{"set_variable":{"name":"USC","value":0}}],"to_after_key_up":[{"set_variable":{"name":"KC_J","value":0}}],"type":"basic"},{"conditions":[{"type":"variable_unless","name":"KC_G","value":0},{"type":"variable_unless","name":"KC_I","value":0},{"input_sources":[{"language":"ja"}],"type":"input_source_if"},{"input_sources":[{"input_mode_id":"Roman$"}],"type":"input_source_unless"}],"from":{"key_code":"j","modifiers":{"optional":["caps_lock"]}},"to":[{"key_code":"d"},{"key_code":"y"},{"key_code":"o"},{"set_variable":{"name":"KC_J","value":1}},{"set_variable":{"name":"USC","value":0}}],"to_after_key_up":[{"set_variable":{"name":"KC_J","value":0}}],"type":"basic"},</v>
      </c>
    </row>
    <row r="61" spans="1:1">
      <c r="A61" s="299" t="str">
        <f>_xlfn.CONCAT(詳細設定!A83:Z83)</f>
        <v>{"description":"右濁, ひ &amp; や → びゃ","conditions":[{"type":"variable_unless","name":"USC","value":0},{"type":"variable_unless","name":"KC_J","value":0},{"type":"variable_unless","name":"KC_X","value":0},{"input_sources":[{"language":"ja"}],"type":"input_source_if"},{"input_sources":[{"input_mode_id":"Roman$"}],"type":"input_source_unless"}],"from":{"key_code":"h","modifiers":{"optional":["caps_lock"]}},"to":[{"key_code":"delete_or_backspace"},{"key_code":"b"},{"key_code":"y"},{"key_code":"a"},{"set_variable":{"name":"KC_H","value":1}},{"set_variable":{"name":"USC","value":0}}],"to_after_key_up":[{"set_variable":{"name":"KC_H","value":0}}],"type":"basic"},{"conditions":[{"type":"variable_unless","name":"KC_J","value":0},{"type":"variable_unless","name":"KC_X","value":0},{"input_sources":[{"language":"ja"}],"type":"input_source_if"},{"input_sources":[{"input_mode_id":"Roman$"}],"type":"input_source_unless"}],"from":{"key_code":"h","modifiers":{"optional":["caps_lock"]}},"to":[{"key_code":"b"},{"key_code":"y"},{"key_code":"a"},{"set_variable":{"name":"KC_H","value":1}},{"set_variable":{"name":"USC","value":0}}],"to_after_key_up":[{"set_variable":{"name":"KC_H","value":0}}],"type":"basic"},{"conditions":[{"type":"variable_if","name":"USC","value":2},{"type":"variable_unless","name":"KC_J","value":0},{"type":"variable_unless","name":"KC_H","value":0},{"input_sources":[{"language":"ja"}],"type":"input_source_if"},{"input_sources":[{"input_mode_id":"Roman$"}],"type":"input_source_unless"}],"from":{"key_code":"x","modifiers":{"optional":["caps_lock"]}},"to":[{"key_code":"delete_or_backspace"},{"key_code":"delete_or_backspace"},{"key_code":"b"},{"key_code":"y"},{"key_code":"a"},{"set_variable":{"name":"KC_X","value":1}},{"set_variable":{"name":"USC","value":0}}],"to_after_key_up":[{"set_variable":{"name":"KC_X","value":0}}],"type":"basic"},{"conditions":[{"type":"variable_unless","name":"USC","value":0},{"type":"variable_unless","name":"KC_J","value":0},{"type":"variable_unless","name":"KC_H","value":0},{"input_sources":[{"language":"ja"}],"type":"input_source_if"},{"input_sources":[{"input_mode_id":"Roman$"}],"type":"input_source_unless"}],"from":{"key_code":"x","modifiers":{"optional":["caps_lock"]}},"to":[{"key_code":"delete_or_backspace"},{"key_code":"b"},{"key_code":"y"},{"key_code":"a"},{"set_variable":{"name":"KC_X","value":1}},{"set_variable":{"name":"USC","value":0}}],"to_after_key_up":[{"set_variable":{"name":"KC_X","value":0}}],"type":"basic"},{"conditions":[{"type":"variable_unless","name":"KC_J","value":0},{"type":"variable_unless","name":"KC_H","value":0},{"input_sources":[{"language":"ja"}],"type":"input_source_if"},{"input_sources":[{"input_mode_id":"Roman$"}],"type":"input_source_unless"}],"from":{"key_code":"x","modifiers":{"optional":["caps_lock"]}},"to":[{"key_code":"b"},{"key_code":"y"},{"key_code":"a"},{"set_variable":{"name":"KC_X","value":1}},{"set_variable":{"name":"USC","value":0}}],"to_after_key_up":[{"set_variable":{"name":"KC_X","value":0}}],"type":"basic"},{"conditions":[{"type":"variable_unless","name":"USC","value":0},{"type":"variable_unless","name":"KC_X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delete_or_backspace"},{"key_code":"b"},{"key_code":"y"},{"key_code":"a"},{"set_variable":{"name":"KC_J","value":1}},{"set_variable":{"name":"USC","value":0}}],"to_after_key_up":[{"set_variable":{"name":"KC_J","value":0}}],"type":"basic"},{"conditions":[{"type":"variable_unless","name":"KC_X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b"},{"key_code":"y"},{"key_code":"a"},{"set_variable":{"name":"KC_J","value":1}},{"set_variable":{"name":"USC","value":0}}],"to_after_key_up":[{"set_variable":{"name":"KC_J","value":0}}],"type":"basic"},</v>
      </c>
    </row>
    <row r="62" spans="1:1">
      <c r="A62" s="299" t="str">
        <f>_xlfn.CONCAT(詳細設定!A84:Z84)</f>
        <v>{"description":"右濁, ひ &amp; ゆ → びゅ","conditions":[{"type":"variable_unless","name":"USC","value":0},{"type":"variable_unless","name":"KC_J","value":0},{"type":"variable_unless","name":"KC_X","value":0},{"input_sources":[{"language":"ja"}],"type":"input_source_if"},{"input_sources":[{"input_mode_id":"Roman$"}],"type":"input_source_unless"}],"from":{"key_code":"p","modifiers":{"optional":["caps_lock"]}},"to":[{"key_code":"delete_or_backspace"},{"key_code":"b"},{"key_code":"y"},{"key_code":"u"},{"set_variable":{"name":"KC_P","value":1}},{"set_variable":{"name":"USC","value":0}}],"to_after_key_up":[{"set_variable":{"name":"KC_P","value":0}}],"type":"basic"},{"conditions":[{"type":"variable_unless","name":"KC_J","value":0},{"type":"variable_unless","name":"KC_X","value":0},{"input_sources":[{"language":"ja"}],"type":"input_source_if"},{"input_sources":[{"input_mode_id":"Roman$"}],"type":"input_source_unless"}],"from":{"key_code":"p","modifiers":{"optional":["caps_lock"]}},"to":[{"key_code":"b"},{"key_code":"y"},{"key_code":"u"},{"set_variable":{"name":"KC_P","value":1}},{"set_variable":{"name":"USC","value":0}}],"to_after_key_up":[{"set_variable":{"name":"KC_P","value":0}}],"type":"basic"},{"conditions":[{"type":"variable_if","name":"USC","value":2},{"type":"variable_unless","name":"KC_J","value":0},{"type":"variable_unless","name":"KC_P","value":0},{"input_sources":[{"language":"ja"}],"type":"input_source_if"},{"input_sources":[{"input_mode_id":"Roman$"}],"type":"input_source_unless"}],"from":{"key_code":"x","modifiers":{"optional":["caps_lock"]}},"to":[{"key_code":"delete_or_backspace"},{"key_code":"delete_or_backspace"},{"key_code":"b"},{"key_code":"y"},{"key_code":"u"},{"set_variable":{"name":"KC_X","value":1}},{"set_variable":{"name":"USC","value":0}}],"to_after_key_up":[{"set_variable":{"name":"KC_X","value":0}}],"type":"basic"},{"conditions":[{"type":"variable_unless","name":"USC","value":0},{"type":"variable_unless","name":"KC_J","value":0},{"type":"variable_unless","name":"KC_P","value":0},{"input_sources":[{"language":"ja"}],"type":"input_source_if"},{"input_sources":[{"input_mode_id":"Roman$"}],"type":"input_source_unless"}],"from":{"key_code":"x","modifiers":{"optional":["caps_lock"]}},"to":[{"key_code":"delete_or_backspace"},{"key_code":"b"},{"key_code":"y"},{"key_code":"u"},{"set_variable":{"name":"KC_X","value":1}},{"set_variable":{"name":"USC","value":0}}],"to_after_key_up":[{"set_variable":{"name":"KC_X","value":0}}],"type":"basic"},{"conditions":[{"type":"variable_unless","name":"KC_J","value":0},{"type":"variable_unless","name":"KC_P","value":0},{"input_sources":[{"language":"ja"}],"type":"input_source_if"},{"input_sources":[{"input_mode_id":"Roman$"}],"type":"input_source_unless"}],"from":{"key_code":"x","modifiers":{"optional":["caps_lock"]}},"to":[{"key_code":"b"},{"key_code":"y"},{"key_code":"u"},{"set_variable":{"name":"KC_X","value":1}},{"set_variable":{"name":"USC","value":0}}],"to_after_key_up":[{"set_variable":{"name":"KC_X","value":0}}],"type":"basic"},{"conditions":[{"type":"variable_unless","name":"USC","value":0},{"type":"variable_unless","name":"KC_X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delete_or_backspace"},{"key_code":"b"},{"key_code":"y"},{"key_code":"u"},{"set_variable":{"name":"KC_J","value":1}},{"set_variable":{"name":"USC","value":0}}],"to_after_key_up":[{"set_variable":{"name":"KC_J","value":0}}],"type":"basic"},{"conditions":[{"type":"variable_unless","name":"KC_X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b"},{"key_code":"y"},{"key_code":"u"},{"set_variable":{"name":"KC_J","value":1}},{"set_variable":{"name":"USC","value":0}}],"to_after_key_up":[{"set_variable":{"name":"KC_J","value":0}}],"type":"basic"},</v>
      </c>
    </row>
    <row r="63" spans="1:1">
      <c r="A63" s="299" t="str">
        <f>_xlfn.CONCAT(詳細設定!A85:Z85)</f>
        <v>{"description":"右濁, ひ &amp; よ → びょ","conditions":[{"type":"variable_unless","name":"USC","value":0},{"type":"variable_unless","name":"KC_J","value":0},{"type":"variable_unless","name":"KC_X","value":0},{"input_sources":[{"language":"ja"}],"type":"input_source_if"},{"input_sources":[{"input_mode_id":"Roman$"}],"type":"input_source_unless"}],"from":{"key_code":"i","modifiers":{"optional":["caps_lock"]}},"to":[{"key_code":"delete_or_backspace"},{"key_code":"b"},{"key_code":"y"},{"key_code":"o"},{"set_variable":{"name":"KC_I","value":1}},{"set_variable":{"name":"USC","value":0}}],"to_after_key_up":[{"set_variable":{"name":"KC_I","value":0}}],"type":"basic"},{"conditions":[{"type":"variable_unless","name":"KC_J","value":0},{"type":"variable_unless","name":"KC_X","value":0},{"input_sources":[{"language":"ja"}],"type":"input_source_if"},{"input_sources":[{"input_mode_id":"Roman$"}],"type":"input_source_unless"}],"from":{"key_code":"i","modifiers":{"optional":["caps_lock"]}},"to":[{"key_code":"b"},{"key_code":"y"},{"key_code":"o"},{"set_variable":{"name":"KC_I","value":1}},{"set_variable":{"name":"USC","value":0}}],"to_after_key_up":[{"set_variable":{"name":"KC_I","value":0}}],"type":"basic"},{"conditions":[{"type":"variable_if","name":"USC","value":2},{"type":"variable_unless","name":"KC_J","value":0},{"type":"variable_unless","name":"KC_I","value":0},{"input_sources":[{"language":"ja"}],"type":"input_source_if"},{"input_sources":[{"input_mode_id":"Roman$"}],"type":"input_source_unless"}],"from":{"key_code":"x","modifiers":{"optional":["caps_lock"]}},"to":[{"key_code":"delete_or_backspace"},{"key_code":"delete_or_backspace"},{"key_code":"b"},{"key_code":"y"},{"key_code":"o"},{"set_variable":{"name":"KC_X","value":1}},{"set_variable":{"name":"USC","value":0}}],"to_after_key_up":[{"set_variable":{"name":"KC_X","value":0}}],"type":"basic"},{"conditions":[{"type":"variable_unless","name":"USC","value":0},{"type":"variable_unless","name":"KC_J","value":0},{"type":"variable_unless","name":"KC_I","value":0},{"input_sources":[{"language":"ja"}],"type":"input_source_if"},{"input_sources":[{"input_mode_id":"Roman$"}],"type":"input_source_unless"}],"from":{"key_code":"x","modifiers":{"optional":["caps_lock"]}},"to":[{"key_code":"delete_or_backspace"},{"key_code":"b"},{"key_code":"y"},{"key_code":"o"},{"set_variable":{"name":"KC_X","value":1}},{"set_variable":{"name":"USC","value":0}}],"to_after_key_up":[{"set_variable":{"name":"KC_X","value":0}}],"type":"basic"},{"conditions":[{"type":"variable_unless","name":"KC_J","value":0},{"type":"variable_unless","name":"KC_I","value":0},{"input_sources":[{"language":"ja"}],"type":"input_source_if"},{"input_sources":[{"input_mode_id":"Roman$"}],"type":"input_source_unless"}],"from":{"key_code":"x","modifiers":{"optional":["caps_lock"]}},"to":[{"key_code":"b"},{"key_code":"y"},{"key_code":"o"},{"set_variable":{"name":"KC_X","value":1}},{"set_variable":{"name":"USC","value":0}}],"to_after_key_up":[{"set_variable":{"name":"KC_X","value":0}}],"type":"basic"},{"conditions":[{"type":"variable_unless","name":"USC","value":0},{"type":"variable_unless","name":"KC_X","value":0},{"type":"variable_unless","name":"KC_I","value":0},{"input_sources":[{"language":"ja"}],"type":"input_source_if"},{"input_sources":[{"input_mode_id":"Roman$"}],"type":"input_source_unless"}],"from":{"key_code":"j","modifiers":{"optional":["caps_lock"]}},"to":[{"key_code":"delete_or_backspace"},{"key_code":"b"},{"key_code":"y"},{"key_code":"o"},{"set_variable":{"name":"KC_J","value":1}},{"set_variable":{"name":"USC","value":0}}],"to_after_key_up":[{"set_variable":{"name":"KC_J","value":0}}],"type":"basic"},{"conditions":[{"type":"variable_unless","name":"KC_X","value":0},{"type":"variable_unless","name":"KC_I","value":0},{"input_sources":[{"language":"ja"}],"type":"input_source_if"},{"input_sources":[{"input_mode_id":"Roman$"}],"type":"input_source_unless"}],"from":{"key_code":"j","modifiers":{"optional":["caps_lock"]}},"to":[{"key_code":"b"},{"key_code":"y"},{"key_code":"o"},{"set_variable":{"name":"KC_J","value":1}},{"set_variable":{"name":"USC","value":0}}],"to_after_key_up":[{"set_variable":{"name":"KC_J","value":0}}],"type":"basic"},</v>
      </c>
    </row>
    <row r="64" spans="1:1">
      <c r="A64" s="299" t="str">
        <f>_xlfn.CONCAT(詳細設定!A86:Z86)</f>
        <v>{"description":"右半, ひ &amp; や → ぴゃ","conditions":[{"type":"variable_unless","name":"USC","value":0},{"type":"variable_unless","name":"KC_M","value":0},{"type":"variable_unless","name":"KC_X","value":0},{"input_sources":[{"language":"ja"}],"type":"input_source_if"},{"input_sources":[{"input_mode_id":"Roman$"}],"type":"input_source_unless"}],"from":{"key_code":"h","modifiers":{"optional":["caps_lock"]}},"to":[{"key_code":"delete_or_backspace"},{"key_code":"p"},{"key_code":"y"},{"key_code":"a"},{"set_variable":{"name":"KC_H","value":1}},{"set_variable":{"name":"USC","value":0}}],"to_after_key_up":[{"set_variable":{"name":"KC_H","value":0}}],"type":"basic"},{"conditions":[{"type":"variable_unless","name":"KC_M","value":0},{"type":"variable_unless","name":"KC_X","value":0},{"input_sources":[{"language":"ja"}],"type":"input_source_if"},{"input_sources":[{"input_mode_id":"Roman$"}],"type":"input_source_unless"}],"from":{"key_code":"h","modifiers":{"optional":["caps_lock"]}},"to":[{"key_code":"p"},{"key_code":"y"},{"key_code":"a"},{"set_variable":{"name":"KC_H","value":1}},{"set_variable":{"name":"USC","value":0}}],"to_after_key_up":[{"set_variable":{"name":"KC_H","value":0}}],"type":"basic"},{"conditions":[{"type":"variable_if","name":"USC","value":2},{"type":"variable_unless","name":"KC_M","value":0},{"type":"variable_unless","name":"KC_H","value":0},{"input_sources":[{"language":"ja"}],"type":"input_source_if"},{"input_sources":[{"input_mode_id":"Roman$"}],"type":"input_source_unless"}],"from":{"key_code":"x","modifiers":{"optional":["caps_lock"]}},"to":[{"key_code":"delete_or_backspace"},{"key_code":"delete_or_backspace"},{"key_code":"p"},{"key_code":"y"},{"key_code":"a"},{"set_variable":{"name":"KC_X","value":1}},{"set_variable":{"name":"USC","value":0}}],"to_after_key_up":[{"set_variable":{"name":"KC_X","value":0}}],"type":"basic"},{"conditions":[{"type":"variable_unless","name":"USC","value":0},{"type":"variable_unless","name":"KC_M","value":0},{"type":"variable_unless","name":"KC_H","value":0},{"input_sources":[{"language":"ja"}],"type":"input_source_if"},{"input_sources":[{"input_mode_id":"Roman$"}],"type":"input_source_unless"}],"from":{"key_code":"x","modifiers":{"optional":["caps_lock"]}},"to":[{"key_code":"delete_or_backspace"},{"key_code":"p"},{"key_code":"y"},{"key_code":"a"},{"set_variable":{"name":"KC_X","value":1}},{"set_variable":{"name":"USC","value":0}}],"to_after_key_up":[{"set_variable":{"name":"KC_X","value":0}}],"type":"basic"},{"conditions":[{"type":"variable_unless","name":"KC_M","value":0},{"type":"variable_unless","name":"KC_H","value":0},{"input_sources":[{"language":"ja"}],"type":"input_source_if"},{"input_sources":[{"input_mode_id":"Roman$"}],"type":"input_source_unless"}],"from":{"key_code":"x","modifiers":{"optional":["caps_lock"]}},"to":[{"key_code":"p"},{"key_code":"y"},{"key_code":"a"},{"set_variable":{"name":"KC_X","value":1}},{"set_variable":{"name":"USC","value":0}}],"to_after_key_up":[{"set_variable":{"name":"KC_X","value":0}}],"type":"basic"},{"conditions":[{"type":"variable_unless","name":"USC","value":0},{"type":"variable_unless","name":"KC_X","value":0},{"type":"variable_unless","name":"KC_H","value":0},{"input_sources":[{"language":"ja"}],"type":"input_source_if"},{"input_sources":[{"input_mode_id":"Roman$"}],"type":"input_source_unless"}],"from":{"key_code":"m","modifiers":{"optional":["caps_lock"]}},"to":[{"key_code":"delete_or_backspace"},{"key_code":"p"},{"key_code":"y"},{"key_code":"a"},{"set_variable":{"name":"KC_M","value":1}},{"set_variable":{"name":"USC","value":0}}],"to_after_key_up":[{"set_variable":{"name":"KC_M","value":0}}],"type":"basic"},{"conditions":[{"type":"variable_unless","name":"KC_X","value":0},{"type":"variable_unless","name":"KC_H","value":0},{"input_sources":[{"language":"ja"}],"type":"input_source_if"},{"input_sources":[{"input_mode_id":"Roman$"}],"type":"input_source_unless"}],"from":{"key_code":"m","modifiers":{"optional":["caps_lock"]}},"to":[{"key_code":"p"},{"key_code":"y"},{"key_code":"a"},{"set_variable":{"name":"KC_M","value":1}},{"set_variable":{"name":"USC","value":0}}],"to_after_key_up":[{"set_variable":{"name":"KC_M","value":0}}],"type":"basic"},</v>
      </c>
    </row>
    <row r="65" spans="1:1">
      <c r="A65" s="299" t="str">
        <f>_xlfn.CONCAT(詳細設定!A87:Z87)</f>
        <v>{"description":"右半, ひ &amp; ゆ → ぴゅ","conditions":[{"type":"variable_unless","name":"USC","value":0},{"type":"variable_unless","name":"KC_M","value":0},{"type":"variable_unless","name":"KC_X","value":0},{"input_sources":[{"language":"ja"}],"type":"input_source_if"},{"input_sources":[{"input_mode_id":"Roman$"}],"type":"input_source_unless"}],"from":{"key_code":"p","modifiers":{"optional":["caps_lock"]}},"to":[{"key_code":"delete_or_backspace"},{"key_code":"p"},{"key_code":"y"},{"key_code":"u"},{"set_variable":{"name":"KC_P","value":1}},{"set_variable":{"name":"USC","value":0}}],"to_after_key_up":[{"set_variable":{"name":"KC_P","value":0}}],"type":"basic"},{"conditions":[{"type":"variable_unless","name":"KC_M","value":0},{"type":"variable_unless","name":"KC_X","value":0},{"input_sources":[{"language":"ja"}],"type":"input_source_if"},{"input_sources":[{"input_mode_id":"Roman$"}],"type":"input_source_unless"}],"from":{"key_code":"p","modifiers":{"optional":["caps_lock"]}},"to":[{"key_code":"p"},{"key_code":"y"},{"key_code":"u"},{"set_variable":{"name":"KC_P","value":1}},{"set_variable":{"name":"USC","value":0}}],"to_after_key_up":[{"set_variable":{"name":"KC_P","value":0}}],"type":"basic"},{"conditions":[{"type":"variable_if","name":"USC","value":2},{"type":"variable_unless","name":"KC_M","value":0},{"type":"variable_unless","name":"KC_P","value":0},{"input_sources":[{"language":"ja"}],"type":"input_source_if"},{"input_sources":[{"input_mode_id":"Roman$"}],"type":"input_source_unless"}],"from":{"key_code":"x","modifiers":{"optional":["caps_lock"]}},"to":[{"key_code":"delete_or_backspace"},{"key_code":"delete_or_backspace"},{"key_code":"p"},{"key_code":"y"},{"key_code":"u"},{"set_variable":{"name":"KC_X","value":1}},{"set_variable":{"name":"USC","value":0}}],"to_after_key_up":[{"set_variable":{"name":"KC_X","value":0}}],"type":"basic"},{"conditions":[{"type":"variable_unless","name":"USC","value":0},{"type":"variable_unless","name":"KC_M","value":0},{"type":"variable_unless","name":"KC_P","value":0},{"input_sources":[{"language":"ja"}],"type":"input_source_if"},{"input_sources":[{"input_mode_id":"Roman$"}],"type":"input_source_unless"}],"from":{"key_code":"x","modifiers":{"optional":["caps_lock"]}},"to":[{"key_code":"delete_or_backspace"},{"key_code":"p"},{"key_code":"y"},{"key_code":"u"},{"set_variable":{"name":"KC_X","value":1}},{"set_variable":{"name":"USC","value":0}}],"to_after_key_up":[{"set_variable":{"name":"KC_X","value":0}}],"type":"basic"},{"conditions":[{"type":"variable_unless","name":"KC_M","value":0},{"type":"variable_unless","name":"KC_P","value":0},{"input_sources":[{"language":"ja"}],"type":"input_source_if"},{"input_sources":[{"input_mode_id":"Roman$"}],"type":"input_source_unless"}],"from":{"key_code":"x","modifiers":{"optional":["caps_lock"]}},"to":[{"key_code":"p"},{"key_code":"y"},{"key_code":"u"},{"set_variable":{"name":"KC_X","value":1}},{"set_variable":{"name":"USC","value":0}}],"to_after_key_up":[{"set_variable":{"name":"KC_X","value":0}}],"type":"basic"},{"conditions":[{"type":"variable_unless","name":"USC","value":0},{"type":"variable_unless","name":"KC_X","value":0},{"type":"variable_unless","name":"KC_P","value":0},{"input_sources":[{"language":"ja"}],"type":"input_source_if"},{"input_sources":[{"input_mode_id":"Roman$"}],"type":"input_source_unless"}],"from":{"key_code":"m","modifiers":{"optional":["caps_lock"]}},"to":[{"key_code":"delete_or_backspace"},{"key_code":"p"},{"key_code":"y"},{"key_code":"u"},{"set_variable":{"name":"KC_M","value":1}},{"set_variable":{"name":"USC","value":0}}],"to_after_key_up":[{"set_variable":{"name":"KC_M","value":0}}],"type":"basic"},{"conditions":[{"type":"variable_unless","name":"KC_X","value":0},{"type":"variable_unless","name":"KC_P","value":0},{"input_sources":[{"language":"ja"}],"type":"input_source_if"},{"input_sources":[{"input_mode_id":"Roman$"}],"type":"input_source_unless"}],"from":{"key_code":"m","modifiers":{"optional":["caps_lock"]}},"to":[{"key_code":"p"},{"key_code":"y"},{"key_code":"u"},{"set_variable":{"name":"KC_M","value":1}},{"set_variable":{"name":"USC","value":0}}],"to_after_key_up":[{"set_variable":{"name":"KC_M","value":0}}],"type":"basic"},</v>
      </c>
    </row>
    <row r="66" spans="1:1">
      <c r="A66" s="299" t="str">
        <f>_xlfn.CONCAT(詳細設定!A88:Z88)</f>
        <v>{"description":"右半, ひ &amp; よ → ぴょ","conditions":[{"type":"variable_unless","name":"USC","value":0},{"type":"variable_unless","name":"KC_M","value":0},{"type":"variable_unless","name":"KC_X","value":0},{"input_sources":[{"language":"ja"}],"type":"input_source_if"},{"input_sources":[{"input_mode_id":"Roman$"}],"type":"input_source_unless"}],"from":{"key_code":"i","modifiers":{"optional":["caps_lock"]}},"to":[{"key_code":"delete_or_backspace"},{"key_code":"p"},{"key_code":"y"},{"key_code":"o"},{"set_variable":{"name":"KC_I","value":1}},{"set_variable":{"name":"USC","value":0}}],"to_after_key_up":[{"set_variable":{"name":"KC_I","value":0}}],"type":"basic"},{"conditions":[{"type":"variable_unless","name":"KC_M","value":0},{"type":"variable_unless","name":"KC_X","value":0},{"input_sources":[{"language":"ja"}],"type":"input_source_if"},{"input_sources":[{"input_mode_id":"Roman$"}],"type":"input_source_unless"}],"from":{"key_code":"i","modifiers":{"optional":["caps_lock"]}},"to":[{"key_code":"p"},{"key_code":"y"},{"key_code":"o"},{"set_variable":{"name":"KC_I","value":1}},{"set_variable":{"name":"USC","value":0}}],"to_after_key_up":[{"set_variable":{"name":"KC_I","value":0}}],"type":"basic"},{"conditions":[{"type":"variable_if","name":"USC","value":2},{"type":"variable_unless","name":"KC_M","value":0},{"type":"variable_unless","name":"KC_I","value":0},{"input_sources":[{"language":"ja"}],"type":"input_source_if"},{"input_sources":[{"input_mode_id":"Roman$"}],"type":"input_source_unless"}],"from":{"key_code":"x","modifiers":{"optional":["caps_lock"]}},"to":[{"key_code":"delete_or_backspace"},{"key_code":"delete_or_backspace"},{"key_code":"p"},{"key_code":"y"},{"key_code":"o"},{"set_variable":{"name":"KC_X","value":1}},{"set_variable":{"name":"USC","value":0}}],"to_after_key_up":[{"set_variable":{"name":"KC_X","value":0}}],"type":"basic"},{"conditions":[{"type":"variable_unless","name":"USC","value":0},{"type":"variable_unless","name":"KC_M","value":0},{"type":"variable_unless","name":"KC_I","value":0},{"input_sources":[{"language":"ja"}],"type":"input_source_if"},{"input_sources":[{"input_mode_id":"Roman$"}],"type":"input_source_unless"}],"from":{"key_code":"x","modifiers":{"optional":["caps_lock"]}},"to":[{"key_code":"delete_or_backspace"},{"key_code":"p"},{"key_code":"y"},{"key_code":"o"},{"set_variable":{"name":"KC_X","value":1}},{"set_variable":{"name":"USC","value":0}}],"to_after_key_up":[{"set_variable":{"name":"KC_X","value":0}}],"type":"basic"},{"conditions":[{"type":"variable_unless","name":"KC_M","value":0},{"type":"variable_unless","name":"KC_I","value":0},{"input_sources":[{"language":"ja"}],"type":"input_source_if"},{"input_sources":[{"input_mode_id":"Roman$"}],"type":"input_source_unless"}],"from":{"key_code":"x","modifiers":{"optional":["caps_lock"]}},"to":[{"key_code":"p"},{"key_code":"y"},{"key_code":"o"},{"set_variable":{"name":"KC_X","value":1}},{"set_variable":{"name":"USC","value":0}}],"to_after_key_up":[{"set_variable":{"name":"KC_X","value":0}}],"type":"basic"},{"conditions":[{"type":"variable_unless","name":"USC","value":0},{"type":"variable_unless","name":"KC_X","value":0},{"type":"variable_unless","name":"KC_I","value":0},{"input_sources":[{"language":"ja"}],"type":"input_source_if"},{"input_sources":[{"input_mode_id":"Roman$"}],"type":"input_source_unless"}],"from":{"key_code":"m","modifiers":{"optional":["caps_lock"]}},"to":[{"key_code":"delete_or_backspace"},{"key_code":"p"},{"key_code":"y"},{"key_code":"o"},{"set_variable":{"name":"KC_M","value":1}},{"set_variable":{"name":"USC","value":0}}],"to_after_key_up":[{"set_variable":{"name":"KC_M","value":0}}],"type":"basic"},{"conditions":[{"type":"variable_unless","name":"KC_X","value":0},{"type":"variable_unless","name":"KC_I","value":0},{"input_sources":[{"language":"ja"}],"type":"input_source_if"},{"input_sources":[{"input_mode_id":"Roman$"}],"type":"input_source_unless"}],"from":{"key_code":"m","modifiers":{"optional":["caps_lock"]}},"to":[{"key_code":"p"},{"key_code":"y"},{"key_code":"o"},{"set_variable":{"name":"KC_M","value":1}},{"set_variable":{"name":"USC","value":0}}],"to_after_key_up":[{"set_variable":{"name":"KC_M","value":0}}],"type":"basic"},</v>
      </c>
    </row>
    <row r="67" spans="1:1">
      <c r="A67" s="299" t="str">
        <f>_xlfn.CONCAT(詳細設定!A89:Z89)</f>
        <v>{"description":"右半, て &amp; い → てぃ","conditions":[{"type":"variable_if","name":"USC","value":2},{"type":"variable_unless","name":"KC_M","value":0},{"type":"variable_unless","name":"KC_E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t"},{"key_code":"h"},{"key_code":"i"},{"set_variable":{"name":"KC_K","value":1}},{"set_variable":{"name":"USC","value":0}}],"to_after_key_up":[{"set_variable":{"name":"KC_K","value":0}}],"type":"basic"},{"conditions":[{"type":"variable_unless","name":"USC","value":0},{"type":"variable_unless","name":"KC_M","value":0},{"type":"variable_unless","name":"KC_E","value":0},{"input_sources":[{"language":"ja"}],"type":"input_source_if"},{"input_sources":[{"input_mode_id":"Roman$"}],"type":"input_source_unless"}],"from":{"key_code":"k","modifiers":{"optional":["caps_lock"]}},"to":[{"key_code":"delete_or_backspace"},{"key_code":"t"},{"key_code":"h"},{"key_code":"i"},{"set_variable":{"name":"KC_K","value":1}},{"set_variable":{"name":"USC","value":0}}],"to_after_key_up":[{"set_variable":{"name":"KC_K","value":0}}],"type":"basic"},{"conditions":[{"type":"variable_unless","name":"KC_M","value":0},{"type":"variable_unless","name":"KC_E","value":0},{"input_sources":[{"language":"ja"}],"type":"input_source_if"},{"input_sources":[{"input_mode_id":"Roman$"}],"type":"input_source_unless"}],"from":{"key_code":"k","modifiers":{"optional":["caps_lock"]}},"to":[{"key_code":"t"},{"key_code":"h"},{"key_code":"i"},{"set_variable":{"name":"KC_K","value":1}},{"set_variable":{"name":"USC","value":0}}],"to_after_key_up":[{"set_variable":{"name":"KC_K","value":0}}],"type":"basic"},{"conditions":[{"type":"variable_if","name":"USC","value":2},{"type":"variable_unless","name":"KC_M","value":0},{"type":"variable_unless","name":"KC_K","value":0},{"input_sources":[{"language":"ja"}],"type":"input_source_if"},{"input_sources":[{"input_mode_id":"Roman$"}],"type":"input_source_unless"}],"from":{"key_code":"e","modifiers":{"optional":["caps_lock"]}},"to":[{"key_code":"delete_or_backspace"},{"key_code":"delete_or_backspace"},{"key_code":"t"},{"key_code":"h"},{"key_code":"i"},{"set_variable":{"name":"KC_E","value":1}},{"set_variable":{"name":"USC","value":0}}],"to_after_key_up":[{"set_variable":{"name":"KC_E","value":0}}],"type":"basic"},{"conditions":[{"type":"variable_unless","name":"USC","value":0},{"type":"variable_unless","name":"KC_M","value":0},{"type":"variable_unless","name":"KC_K","value":0},{"input_sources":[{"language":"ja"}],"type":"input_source_if"},{"input_sources":[{"input_mode_id":"Roman$"}],"type":"input_source_unless"}],"from":{"key_code":"e","modifiers":{"optional":["caps_lock"]}},"to":[{"key_code":"delete_or_backspace"},{"key_code":"t"},{"key_code":"h"},{"key_code":"i"},{"set_variable":{"name":"KC_E","value":1}},{"set_variable":{"name":"USC","value":0}}],"to_after_key_up":[{"set_variable":{"name":"KC_E","value":0}}],"type":"basic"},{"conditions":[{"type":"variable_unless","name":"KC_M","value":0},{"type":"variable_unless","name":"KC_K","value":0},{"input_sources":[{"language":"ja"}],"type":"input_source_if"},{"input_sources":[{"input_mode_id":"Roman$"}],"type":"input_source_unless"}],"from":{"key_code":"e","modifiers":{"optional":["caps_lock"]}},"to":[{"key_code":"t"},{"key_code":"h"},{"key_code":"i"},{"set_variable":{"name":"KC_E","value":1}},{"set_variable":{"name":"USC","value":0}}],"to_after_key_up":[{"set_variable":{"name":"KC_E","value":0}}],"type":"basic"},{"conditions":[{"type":"variable_if","name":"USC","value":2},{"type":"variable_unless","name":"KC_E","value":0},{"type":"variable_unless","name":"KC_K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t"},{"key_code":"h"},{"key_code":"i"},{"set_variable":{"name":"KC_M","value":1}},{"set_variable":{"name":"USC","value":0}}],"to_after_key_up":[{"set_variable":{"name":"KC_M","value":0}}],"type":"basic"},{"conditions":[{"type":"variable_unless","name":"USC","value":0},{"type":"variable_unless","name":"KC_E","value":0},{"type":"variable_unless","name":"KC_K","value":0},{"input_sources":[{"language":"ja"}],"type":"input_source_if"},{"input_sources":[{"input_mode_id":"Roman$"}],"type":"input_source_unless"}],"from":{"key_code":"m","modifiers":{"optional":["caps_lock"]}},"to":[{"key_code":"delete_or_backspace"},{"key_code":"t"},{"key_code":"h"},{"key_code":"i"},{"set_variable":{"name":"KC_M","value":1}},{"set_variable":{"name":"USC","value":0}}],"to_after_key_up":[{"set_variable":{"name":"KC_M","value":0}}],"type":"basic"},{"conditions":[{"type":"variable_unless","name":"KC_E","value":0},{"type":"variable_unless","name":"KC_K","value":0},{"input_sources":[{"language":"ja"}],"type":"input_source_if"},{"input_sources":[{"input_mode_id":"Roman$"}],"type":"input_source_unless"}],"from":{"key_code":"m","modifiers":{"optional":["caps_lock"]}},"to":[{"key_code":"t"},{"key_code":"h"},{"key_code":"i"},{"set_variable":{"name":"KC_M","value":1}},{"set_variable":{"name":"USC","value":0}}],"to_after_key_up":[{"set_variable":{"name":"KC_M","value":0}}],"type":"basic"},</v>
      </c>
    </row>
    <row r="68" spans="1:1">
      <c r="A68" s="299" t="str">
        <f>_xlfn.CONCAT(詳細設定!A90:Z90)</f>
        <v>{"description":"右半, て &amp; ゆ → てゅ","conditions":[{"type":"variable_if","name":"USC","value":2},{"type":"variable_unless","name":"KC_M","value":0},{"type":"variable_unless","name":"KC_E","value":0},{"input_sources":[{"language":"ja"}],"type":"input_source_if"},{"input_sources":[{"input_mode_id":"Roman$"}],"type":"input_source_unless"}],"from":{"key_code":"p","modifiers":{"optional":["caps_lock"]}},"to":[{"key_code":"delete_or_backspace"},{"key_code":"delete_or_backspace"},{"key_code":"t"},{"key_code":"h"},{"key_code":"u"},{"set_variable":{"name":"KC_P","value":1}},{"set_variable":{"name":"USC","value":0}}],"to_after_key_up":[{"set_variable":{"name":"KC_P","value":0}}],"type":"basic"},{"conditions":[{"type":"variable_unless","name":"USC","value":0},{"type":"variable_unless","name":"KC_M","value":0},{"type":"variable_unless","name":"KC_E","value":0},{"input_sources":[{"language":"ja"}],"type":"input_source_if"},{"input_sources":[{"input_mode_id":"Roman$"}],"type":"input_source_unless"}],"from":{"key_code":"p","modifiers":{"optional":["caps_lock"]}},"to":[{"key_code":"delete_or_backspace"},{"key_code":"t"},{"key_code":"h"},{"key_code":"u"},{"set_variable":{"name":"KC_P","value":1}},{"set_variable":{"name":"USC","value":0}}],"to_after_key_up":[{"set_variable":{"name":"KC_P","value":0}}],"type":"basic"},{"conditions":[{"type":"variable_unless","name":"KC_M","value":0},{"type":"variable_unless","name":"KC_E","value":0},{"input_sources":[{"language":"ja"}],"type":"input_source_if"},{"input_sources":[{"input_mode_id":"Roman$"}],"type":"input_source_unless"}],"from":{"key_code":"p","modifiers":{"optional":["caps_lock"]}},"to":[{"key_code":"t"},{"key_code":"h"},{"key_code":"u"},{"set_variable":{"name":"KC_P","value":1}},{"set_variable":{"name":"USC","value":0}}],"to_after_key_up":[{"set_variable":{"name":"KC_P","value":0}}],"type":"basic"},{"conditions":[{"type":"variable_if","name":"USC","value":2},{"type":"variable_unless","name":"KC_M","value":0},{"type":"variable_unless","name":"KC_P","value":0},{"input_sources":[{"language":"ja"}],"type":"input_source_if"},{"input_sources":[{"input_mode_id":"Roman$"}],"type":"input_source_unless"}],"from":{"key_code":"e","modifiers":{"optional":["caps_lock"]}},"to":[{"key_code":"delete_or_backspace"},{"key_code":"delete_or_backspace"},{"key_code":"t"},{"key_code":"h"},{"key_code":"u"},{"set_variable":{"name":"KC_E","value":1}},{"set_variable":{"name":"USC","value":0}}],"to_after_key_up":[{"set_variable":{"name":"KC_E","value":0}}],"type":"basic"},{"conditions":[{"type":"variable_unless","name":"USC","value":0},{"type":"variable_unless","name":"KC_M","value":0},{"type":"variable_unless","name":"KC_P","value":0},{"input_sources":[{"language":"ja"}],"type":"input_source_if"},{"input_sources":[{"input_mode_id":"Roman$"}],"type":"input_source_unless"}],"from":{"key_code":"e","modifiers":{"optional":["caps_lock"]}},"to":[{"key_code":"delete_or_backspace"},{"key_code":"t"},{"key_code":"h"},{"key_code":"u"},{"set_variable":{"name":"KC_E","value":1}},{"set_variable":{"name":"USC","value":0}}],"to_after_key_up":[{"set_variable":{"name":"KC_E","value":0}}],"type":"basic"},{"conditions":[{"type":"variable_unless","name":"KC_M","value":0},{"type":"variable_unless","name":"KC_P","value":0},{"input_sources":[{"language":"ja"}],"type":"input_source_if"},{"input_sources":[{"input_mode_id":"Roman$"}],"type":"input_source_unless"}],"from":{"key_code":"e","modifiers":{"optional":["caps_lock"]}},"to":[{"key_code":"t"},{"key_code":"h"},{"key_code":"u"},{"set_variable":{"name":"KC_E","value":1}},{"set_variable":{"name":"USC","value":0}}],"to_after_key_up":[{"set_variable":{"name":"KC_E","value":0}}],"type":"basic"},{"conditions":[{"type":"variable_unless","name":"USC","value":0},{"type":"variable_unless","name":"KC_E","value":0},{"type":"variable_unless","name":"KC_P","value":0},{"input_sources":[{"language":"ja"}],"type":"input_source_if"},{"input_sources":[{"input_mode_id":"Roman$"}],"type":"input_source_unless"}],"from":{"key_code":"m","modifiers":{"optional":["caps_lock"]}},"to":[{"key_code":"delete_or_backspace"},{"key_code":"t"},{"key_code":"h"},{"key_code":"u"},{"set_variable":{"name":"KC_M","value":1}},{"set_variable":{"name":"USC","value":0}}],"to_after_key_up":[{"set_variable":{"name":"KC_M","value":0}}],"type":"basic"},{"conditions":[{"type":"variable_unless","name":"KC_E","value":0},{"type":"variable_unless","name":"KC_P","value":0},{"input_sources":[{"language":"ja"}],"type":"input_source_if"},{"input_sources":[{"input_mode_id":"Roman$"}],"type":"input_source_unless"}],"from":{"key_code":"m","modifiers":{"optional":["caps_lock"]}},"to":[{"key_code":"t"},{"key_code":"h"},{"key_code":"u"},{"set_variable":{"name":"KC_M","value":1}},{"set_variable":{"name":"USC","value":0}}],"to_after_key_up":[{"set_variable":{"name":"KC_M","value":0}}],"type":"basic"},</v>
      </c>
    </row>
    <row r="69" spans="1:1">
      <c r="A69" s="299" t="str">
        <f>_xlfn.CONCAT(詳細設定!A91:Z91)</f>
        <v>{"description":"右濁, て &amp; い → でぃ","conditions":[{"type":"variable_unless","name":"USC","value":0},{"type":"variable_unless","name":"KC_J","value":0},{"type":"variable_unless","name":"KC_E","value":0},{"input_sources":[{"language":"ja"}],"type":"input_source_if"},{"input_sources":[{"input_mode_id":"Roman$"}],"type":"input_source_unless"}],"from":{"key_code":"k","modifiers":{"optional":["caps_lock"]}},"to":[{"key_code":"delete_or_backspace"},{"key_code":"d"},{"key_code":"h"},{"key_code":"i"},{"set_variable":{"name":"KC_K","value":1}},{"set_variable":{"name":"USC","value":0}}],"to_after_key_up":[{"set_variable":{"name":"KC_K","value":0}}],"type":"basic"},{"conditions":[{"type":"variable_unless","name":"KC_J","value":0},{"type":"variable_unless","name":"KC_E","value":0},{"input_sources":[{"language":"ja"}],"type":"input_source_if"},{"input_sources":[{"input_mode_id":"Roman$"}],"type":"input_source_unless"}],"from":{"key_code":"k","modifiers":{"optional":["caps_lock"]}},"to":[{"key_code":"d"},{"key_code":"h"},{"key_code":"i"},{"set_variable":{"name":"KC_K","value":1}},{"set_variable":{"name":"USC","value":0}}],"to_after_key_up":[{"set_variable":{"name":"KC_K","value":0}}],"type":"basic"},{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e","modifiers":{"optional":["caps_lock"]}},"to":[{"key_code":"delete_or_backspace"},{"key_code":"delete_or_backspace"},{"key_code":"d"},{"key_code":"h"},{"key_code":"i"},{"set_variable":{"name":"KC_E","value":1}},{"set_variable":{"name":"USC","value":0}}],"to_after_key_up":[{"set_variable":{"name":"KC_E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e","modifiers":{"optional":["caps_lock"]}},"to":[{"key_code":"delete_or_backspace"},{"key_code":"d"},{"key_code":"h"},{"key_code":"i"},{"set_variable":{"name":"KC_E","value":1}},{"set_variable":{"name":"USC","value":0}}],"to_after_key_up":[{"set_variable":{"name":"KC_E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e","modifiers":{"optional":["caps_lock"]}},"to":[{"key_code":"d"},{"key_code":"h"},{"key_code":"i"},{"set_variable":{"name":"KC_E","value":1}},{"set_variable":{"name":"USC","value":0}}],"to_after_key_up":[{"set_variable":{"name":"KC_E","value":0}}],"type":"basic"},{"conditions":[{"type":"variable_if","name":"USC","value":2},{"type":"variable_unless","name":"KC_E","value":0},{"type":"variable_unless","name":"KC_K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d"},{"key_code":"h"},{"key_code":"i"},{"set_variable":{"name":"KC_J","value":1}},{"set_variable":{"name":"USC","value":0}}],"to_after_key_up":[{"set_variable":{"name":"KC_J","value":0}}],"type":"basic"},{"conditions":[{"type":"variable_unless","name":"USC","value":0},{"type":"variable_unless","name":"KC_E","value":0},{"type":"variable_unless","name":"KC_K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h"},{"key_code":"i"},{"set_variable":{"name":"KC_J","value":1}},{"set_variable":{"name":"USC","value":0}}],"to_after_key_up":[{"set_variable":{"name":"KC_J","value":0}}],"type":"basic"},{"conditions":[{"type":"variable_unless","name":"KC_E","value":0},{"type":"variable_unless","name":"KC_K","value":0},{"input_sources":[{"language":"ja"}],"type":"input_source_if"},{"input_sources":[{"input_mode_id":"Roman$"}],"type":"input_source_unless"}],"from":{"key_code":"j","modifiers":{"optional":["caps_lock"]}},"to":[{"key_code":"d"},{"key_code":"h"},{"key_code":"i"},{"set_variable":{"name":"KC_J","value":1}},{"set_variable":{"name":"USC","value":0}}],"to_after_key_up":[{"set_variable":{"name":"KC_J","value":0}}],"type":"basic"},</v>
      </c>
    </row>
    <row r="70" spans="1:1">
      <c r="A70" s="299" t="str">
        <f>_xlfn.CONCAT(詳細設定!A92:Z92)</f>
        <v>{"description":"右濁, て &amp; ゆ → でゅ","conditions":[{"type":"variable_unless","name":"USC","value":0},{"type":"variable_unless","name":"KC_J","value":0},{"type":"variable_unless","name":"KC_E","value":0},{"input_sources":[{"language":"ja"}],"type":"input_source_if"},{"input_sources":[{"input_mode_id":"Roman$"}],"type":"input_source_unless"}],"from":{"key_code":"p","modifiers":{"optional":["caps_lock"]}},"to":[{"key_code":"delete_or_backspace"},{"key_code":"d"},{"key_code":"h"},{"key_code":"u"},{"set_variable":{"name":"KC_P","value":1}},{"set_variable":{"name":"USC","value":0}}],"to_after_key_up":[{"set_variable":{"name":"KC_P","value":0}}],"type":"basic"},{"conditions":[{"type":"variable_unless","name":"KC_J","value":0},{"type":"variable_unless","name":"KC_E","value":0},{"input_sources":[{"language":"ja"}],"type":"input_source_if"},{"input_sources":[{"input_mode_id":"Roman$"}],"type":"input_source_unless"}],"from":{"key_code":"p","modifiers":{"optional":["caps_lock"]}},"to":[{"key_code":"d"},{"key_code":"h"},{"key_code":"u"},{"set_variable":{"name":"KC_P","value":1}},{"set_variable":{"name":"USC","value":0}}],"to_after_key_up":[{"set_variable":{"name":"KC_P","value":0}}],"type":"basic"},{"conditions":[{"type":"variable_if","name":"USC","value":2},{"type":"variable_unless","name":"KC_J","value":0},{"type":"variable_unless","name":"KC_P","value":0},{"input_sources":[{"language":"ja"}],"type":"input_source_if"},{"input_sources":[{"input_mode_id":"Roman$"}],"type":"input_source_unless"}],"from":{"key_code":"e","modifiers":{"optional":["caps_lock"]}},"to":[{"key_code":"delete_or_backspace"},{"key_code":"delete_or_backspace"},{"key_code":"d"},{"key_code":"h"},{"key_code":"u"},{"set_variable":{"name":"KC_E","value":1}},{"set_variable":{"name":"USC","value":0}}],"to_after_key_up":[{"set_variable":{"name":"KC_E","value":0}}],"type":"basic"},{"conditions":[{"type":"variable_unless","name":"USC","value":0},{"type":"variable_unless","name":"KC_J","value":0},{"type":"variable_unless","name":"KC_P","value":0},{"input_sources":[{"language":"ja"}],"type":"input_source_if"},{"input_sources":[{"input_mode_id":"Roman$"}],"type":"input_source_unless"}],"from":{"key_code":"e","modifiers":{"optional":["caps_lock"]}},"to":[{"key_code":"delete_or_backspace"},{"key_code":"d"},{"key_code":"h"},{"key_code":"u"},{"set_variable":{"name":"KC_E","value":1}},{"set_variable":{"name":"USC","value":0}}],"to_after_key_up":[{"set_variable":{"name":"KC_E","value":0}}],"type":"basic"},{"conditions":[{"type":"variable_unless","name":"KC_J","value":0},{"type":"variable_unless","name":"KC_P","value":0},{"input_sources":[{"language":"ja"}],"type":"input_source_if"},{"input_sources":[{"input_mode_id":"Roman$"}],"type":"input_source_unless"}],"from":{"key_code":"e","modifiers":{"optional":["caps_lock"]}},"to":[{"key_code":"d"},{"key_code":"h"},{"key_code":"u"},{"set_variable":{"name":"KC_E","value":1}},{"set_variable":{"name":"USC","value":0}}],"to_after_key_up":[{"set_variable":{"name":"KC_E","value":0}}],"type":"basic"},{"conditions":[{"type":"variable_unless","name":"USC","value":0},{"type":"variable_unless","name":"KC_E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h"},{"key_code":"u"},{"set_variable":{"name":"KC_J","value":1}},{"set_variable":{"name":"USC","value":0}}],"to_after_key_up":[{"set_variable":{"name":"KC_J","value":0}}],"type":"basic"},{"conditions":[{"type":"variable_unless","name":"KC_E","value":0},{"type":"variable_unless","name":"KC_P","value":0},{"input_sources":[{"language":"ja"}],"type":"input_source_if"},{"input_sources":[{"input_mode_id":"Roman$"}],"type":"input_source_unless"}],"from":{"key_code":"j","modifiers":{"optional":["caps_lock"]}},"to":[{"key_code":"d"},{"key_code":"h"},{"key_code":"u"},{"set_variable":{"name":"KC_J","value":1}},{"set_variable":{"name":"USC","value":0}}],"to_after_key_up":[{"set_variable":{"name":"KC_J","value":0}}],"type":"basic"},</v>
      </c>
    </row>
    <row r="71" spans="1:1">
      <c r="A71" s="299" t="str">
        <f>_xlfn.CONCAT(詳細設定!A93:Z93)</f>
        <v>{"description":"右半, と &amp; う → とぅ","conditions":[{"type":"variable_if","name":"USC","value":2},{"type":"variable_unless","name":"KC_M","value":0},{"type":"variable_unless","name":"KC_D","value":0},{"input_sources":[{"language":"ja"}],"type":"input_source_if"},{"input_sources":[{"input_mode_id":"Roman$"}],"type":"input_source_unless"}],"from":{"key_code":"l","modifiers":{"optional":["caps_lock"]}},"to":[{"key_code":"delete_or_backspace"},{"key_code":"delete_or_backspace"},{"key_code":"t"},{"key_code":"w"},{"key_code":"u"},{"set_variable":{"name":"KC_L","value":1}},{"set_variable":{"name":"USC","value":0}}],"to_after_key_up":[{"set_variable":{"name":"KC_L","value":0}}],"type":"basic"},{"conditions":[{"type":"variable_unless","name":"USC","value":0},{"type":"variable_unless","name":"KC_M","value":0},{"type":"variable_unless","name":"KC_D","value":0},{"input_sources":[{"language":"ja"}],"type":"input_source_if"},{"input_sources":[{"input_mode_id":"Roman$"}],"type":"input_source_unless"}],"from":{"key_code":"l","modifiers":{"optional":["caps_lock"]}},"to":[{"key_code":"delete_or_backspace"},{"key_code":"t"},{"key_code":"w"},{"key_code":"u"},{"set_variable":{"name":"KC_L","value":1}},{"set_variable":{"name":"USC","value":0}}],"to_after_key_up":[{"set_variable":{"name":"KC_L","value":0}}],"type":"basic"},{"conditions":[{"type":"variable_unless","name":"KC_M","value":0},{"type":"variable_unless","name":"KC_D","value":0},{"input_sources":[{"language":"ja"}],"type":"input_source_if"},{"input_sources":[{"input_mode_id":"Roman$"}],"type":"input_source_unless"}],"from":{"key_code":"l","modifiers":{"optional":["caps_lock"]}},"to":[{"key_code":"t"},{"key_code":"w"},{"key_code":"u"},{"set_variable":{"name":"KC_L","value":1}},{"set_variable":{"name":"USC","value":0}}],"to_after_key_up":[{"set_variable":{"name":"KC_L","value":0}}],"type":"basic"},{"conditions":[{"type":"variable_if","name":"USC","value":2},{"type":"variable_unless","name":"KC_M","value":0},{"type":"variable_unless","name":"KC_L","value":0},{"input_sources":[{"language":"ja"}],"type":"input_source_if"},{"input_sources":[{"input_mode_id":"Roman$"}],"type":"input_source_unless"}],"from":{"key_code":"d","modifiers":{"optional":["caps_lock"]}},"to":[{"key_code":"delete_or_backspace"},{"key_code":"delete_or_backspace"},{"key_code":"t"},{"key_code":"w"},{"key_code":"u"},{"set_variable":{"name":"KC_D","value":1}},{"set_variable":{"name":"USC","value":0}}],"to_after_key_up":[{"set_variable":{"name":"KC_D","value":0}}],"type":"basic"},{"conditions":[{"type":"variable_unless","name":"USC","value":0},{"type":"variable_unless","name":"KC_M","value":0},{"type":"variable_unless","name":"KC_L","value":0},{"input_sources":[{"language":"ja"}],"type":"input_source_if"},{"input_sources":[{"input_mode_id":"Roman$"}],"type":"input_source_unless"}],"from":{"key_code":"d","modifiers":{"optional":["caps_lock"]}},"to":[{"key_code":"delete_or_backspace"},{"key_code":"t"},{"key_code":"w"},{"key_code":"u"},{"set_variable":{"name":"KC_D","value":1}},{"set_variable":{"name":"USC","value":0}}],"to_after_key_up":[{"set_variable":{"name":"KC_D","value":0}}],"type":"basic"},{"conditions":[{"type":"variable_unless","name":"KC_M","value":0},{"type":"variable_unless","name":"KC_L","value":0},{"input_sources":[{"language":"ja"}],"type":"input_source_if"},{"input_sources":[{"input_mode_id":"Roman$"}],"type":"input_source_unless"}],"from":{"key_code":"d","modifiers":{"optional":["caps_lock"]}},"to":[{"key_code":"t"},{"key_code":"w"},{"key_code":"u"},{"set_variable":{"name":"KC_D","value":1}},{"set_variable":{"name":"USC","value":0}}],"to_after_key_up":[{"set_variable":{"name":"KC_D","value":0}}],"type":"basic"},{"conditions":[{"type":"variable_if","name":"USC","value":2},{"type":"variable_unless","name":"KC_D","value":0},{"type":"variable_unless","name":"KC_L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t"},{"key_code":"w"},{"key_code":"u"},{"set_variable":{"name":"KC_M","value":1}},{"set_variable":{"name":"USC","value":0}}],"to_after_key_up":[{"set_variable":{"name":"KC_M","value":0}}],"type":"basic"},{"conditions":[{"type":"variable_unless","name":"USC","value":0},{"type":"variable_unless","name":"KC_D","value":0},{"type":"variable_unless","name":"KC_L","value":0},{"input_sources":[{"language":"ja"}],"type":"input_source_if"},{"input_sources":[{"input_mode_id":"Roman$"}],"type":"input_source_unless"}],"from":{"key_code":"m","modifiers":{"optional":["caps_lock"]}},"to":[{"key_code":"delete_or_backspace"},{"key_code":"t"},{"key_code":"w"},{"key_code":"u"},{"set_variable":{"name":"KC_M","value":1}},{"set_variable":{"name":"USC","value":0}}],"to_after_key_up":[{"set_variable":{"name":"KC_M","value":0}}],"type":"basic"},{"conditions":[{"type":"variable_unless","name":"KC_D","value":0},{"type":"variable_unless","name":"KC_L","value":0},{"input_sources":[{"language":"ja"}],"type":"input_source_if"},{"input_sources":[{"input_mode_id":"Roman$"}],"type":"input_source_unless"}],"from":{"key_code":"m","modifiers":{"optional":["caps_lock"]}},"to":[{"key_code":"t"},{"key_code":"w"},{"key_code":"u"},{"set_variable":{"name":"KC_M","value":1}},{"set_variable":{"name":"USC","value":0}}],"to_after_key_up":[{"set_variable":{"name":"KC_M","value":0}}],"type":"basic"},</v>
      </c>
    </row>
    <row r="72" spans="1:1">
      <c r="A72" s="299" t="str">
        <f>_xlfn.CONCAT(詳細設定!A94:Z94)</f>
        <v>{"description":"右濁, と &amp; う → どぅ","conditions":[{"type":"variable_unless","name":"USC","value":0},{"type":"variable_unless","name":"KC_J","value":0},{"type":"variable_unless","name":"KC_D","value":0},{"input_sources":[{"language":"ja"}],"type":"input_source_if"},{"input_sources":[{"input_mode_id":"Roman$"}],"type":"input_source_unless"}],"from":{"key_code":"l","modifiers":{"optional":["caps_lock"]}},"to":[{"key_code":"delete_or_backspace"},{"key_code":"d"},{"key_code":"w"},{"key_code":"u"},{"set_variable":{"name":"KC_L","value":1}},{"set_variable":{"name":"USC","value":0}}],"to_after_key_up":[{"set_variable":{"name":"KC_L","value":0}}],"type":"basic"},{"conditions":[{"type":"variable_unless","name":"KC_J","value":0},{"type":"variable_unless","name":"KC_D","value":0},{"input_sources":[{"language":"ja"}],"type":"input_source_if"},{"input_sources":[{"input_mode_id":"Roman$"}],"type":"input_source_unless"}],"from":{"key_code":"l","modifiers":{"optional":["caps_lock"]}},"to":[{"key_code":"d"},{"key_code":"w"},{"key_code":"u"},{"set_variable":{"name":"KC_L","value":1}},{"set_variable":{"name":"USC","value":0}}],"to_after_key_up":[{"set_variable":{"name":"KC_L","value":0}}],"type":"basic"},{"conditions":[{"type":"variable_if","name":"USC","value":2},{"type":"variable_unless","name":"KC_J","value":0},{"type":"variable_unless","name":"KC_L","value":0},{"input_sources":[{"language":"ja"}],"type":"input_source_if"},{"input_sources":[{"input_mode_id":"Roman$"}],"type":"input_source_unless"}],"from":{"key_code":"d","modifiers":{"optional":["caps_lock"]}},"to":[{"key_code":"delete_or_backspace"},{"key_code":"delete_or_backspace"},{"key_code":"d"},{"key_code":"w"},{"key_code":"u"},{"set_variable":{"name":"KC_D","value":1}},{"set_variable":{"name":"USC","value":0}}],"to_after_key_up":[{"set_variable":{"name":"KC_D","value":0}}],"type":"basic"},{"conditions":[{"type":"variable_unless","name":"USC","value":0},{"type":"variable_unless","name":"KC_J","value":0},{"type":"variable_unless","name":"KC_L","value":0},{"input_sources":[{"language":"ja"}],"type":"input_source_if"},{"input_sources":[{"input_mode_id":"Roman$"}],"type":"input_source_unless"}],"from":{"key_code":"d","modifiers":{"optional":["caps_lock"]}},"to":[{"key_code":"delete_or_backspace"},{"key_code":"d"},{"key_code":"w"},{"key_code":"u"},{"set_variable":{"name":"KC_D","value":1}},{"set_variable":{"name":"USC","value":0}}],"to_after_key_up":[{"set_variable":{"name":"KC_D","value":0}}],"type":"basic"},{"conditions":[{"type":"variable_unless","name":"KC_J","value":0},{"type":"variable_unless","name":"KC_L","value":0},{"input_sources":[{"language":"ja"}],"type":"input_source_if"},{"input_sources":[{"input_mode_id":"Roman$"}],"type":"input_source_unless"}],"from":{"key_code":"d","modifiers":{"optional":["caps_lock"]}},"to":[{"key_code":"d"},{"key_code":"w"},{"key_code":"u"},{"set_variable":{"name":"KC_D","value":1}},{"set_variable":{"name":"USC","value":0}}],"to_after_key_up":[{"set_variable":{"name":"KC_D","value":0}}],"type":"basic"},{"conditions":[{"type":"variable_if","name":"USC","value":2},{"type":"variable_unless","name":"KC_D","value":0},{"type":"variable_unless","name":"KC_L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d"},{"key_code":"w"},{"key_code":"u"},{"set_variable":{"name":"KC_J","value":1}},{"set_variable":{"name":"USC","value":0}}],"to_after_key_up":[{"set_variable":{"name":"KC_J","value":0}}],"type":"basic"},{"conditions":[{"type":"variable_unless","name":"USC","value":0},{"type":"variable_unless","name":"KC_D","value":0},{"type":"variable_unless","name":"KC_L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w"},{"key_code":"u"},{"set_variable":{"name":"KC_J","value":1}},{"set_variable":{"name":"USC","value":0}}],"to_after_key_up":[{"set_variable":{"name":"KC_J","value":0}}],"type":"basic"},{"conditions":[{"type":"variable_unless","name":"KC_D","value":0},{"type":"variable_unless","name":"KC_L","value":0},{"input_sources":[{"language":"ja"}],"type":"input_source_if"},{"input_sources":[{"input_mode_id":"Roman$"}],"type":"input_source_unless"}],"from":{"key_code":"j","modifiers":{"optional":["caps_lock"]}},"to":[{"key_code":"d"},{"key_code":"w"},{"key_code":"u"},{"set_variable":{"name":"KC_J","value":1}},{"set_variable":{"name":"USC","value":0}}],"to_after_key_up":[{"set_variable":{"name":"KC_J","value":0}}],"type":"basic"},</v>
      </c>
    </row>
    <row r="73" spans="1:1">
      <c r="A73" s="299" t="str">
        <f>_xlfn.CONCAT(詳細設定!A95:Z95)</f>
        <v>{"description":"右半, し &amp; え → しぇ","conditions":[{"type":"variable_if","name":"USC","value":2},{"type":"variable_unless","name":"KC_M","value":0},{"type":"variable_unless","name":"KC_R","value":0},{"input_sources":[{"language":"ja"}],"type":"input_source_if"},{"input_sources":[{"input_mode_id":"Roman$"}],"type":"input_source_unless"}],"from":{"key_code":"o","modifiers":{"optional":["caps_lock"]}},"to":[{"key_code":"delete_or_backspace"},{"key_code":"delete_or_backspace"},{"key_code":"s"},{"key_code":"y"},{"key_code":"e"},{"set_variable":{"name":"KC_O","value":1}},{"set_variable":{"name":"USC","value":0}}],"to_after_key_up":[{"set_variable":{"name":"KC_O","value":0}}],"type":"basic"},{"conditions":[{"type":"variable_unless","name":"USC","value":0},{"type":"variable_unless","name":"KC_M","value":0},{"type":"variable_unless","name":"KC_R","value":0},{"input_sources":[{"language":"ja"}],"type":"input_source_if"},{"input_sources":[{"input_mode_id":"Roman$"}],"type":"input_source_unless"}],"from":{"key_code":"o","modifiers":{"optional":["caps_lock"]}},"to":[{"key_code":"delete_or_backspace"},{"key_code":"s"},{"key_code":"y"},{"key_code":"e"},{"set_variable":{"name":"KC_O","value":1}},{"set_variable":{"name":"USC","value":0}}],"to_after_key_up":[{"set_variable":{"name":"KC_O","value":0}}],"type":"basic"},{"conditions":[{"type":"variable_unless","name":"KC_M","value":0},{"type":"variable_unless","name":"KC_R","value":0},{"input_sources":[{"language":"ja"}],"type":"input_source_if"},{"input_sources":[{"input_mode_id":"Roman$"}],"type":"input_source_unless"}],"from":{"key_code":"o","modifiers":{"optional":["caps_lock"]}},"to":[{"key_code":"s"},{"key_code":"y"},{"key_code":"e"},{"set_variable":{"name":"KC_O","value":1}},{"set_variable":{"name":"USC","value":0}}],"to_after_key_up":[{"set_variable":{"name":"KC_O","value":0}}],"type":"basic"},{"conditions":[{"type":"variable_if","name":"USC","value":2},{"type":"variable_unless","name":"KC_M","value":0},{"type":"variable_unless","name":"KC_O","value":0},{"input_sources":[{"language":"ja"}],"type":"input_source_if"},{"input_sources":[{"input_mode_id":"Roman$"}],"type":"input_source_unless"}],"from":{"key_code":"r","modifiers":{"optional":["caps_lock"]}},"to":[{"key_code":"delete_or_backspace"},{"key_code":"delete_or_backspace"},{"key_code":"s"},{"key_code":"y"},{"key_code":"e"},{"set_variable":{"name":"KC_R","value":1}},{"set_variable":{"name":"USC","value":0}}],"to_after_key_up":[{"set_variable":{"name":"KC_R","value":0}}],"type":"basic"},{"conditions":[{"type":"variable_unless","name":"USC","value":0},{"type":"variable_unless","name":"KC_M","value":0},{"type":"variable_unless","name":"KC_O","value":0},{"input_sources":[{"language":"ja"}],"type":"input_source_if"},{"input_sources":[{"input_mode_id":"Roman$"}],"type":"input_source_unless"}],"from":{"key_code":"r","modifiers":{"optional":["caps_lock"]}},"to":[{"key_code":"delete_or_backspace"},{"key_code":"s"},{"key_code":"y"},{"key_code":"e"},{"set_variable":{"name":"KC_R","value":1}},{"set_variable":{"name":"USC","value":0}}],"to_after_key_up":[{"set_variable":{"name":"KC_R","value":0}}],"type":"basic"},{"conditions":[{"type":"variable_unless","name":"KC_M","value":0},{"type":"variable_unless","name":"KC_O","value":0},{"input_sources":[{"language":"ja"}],"type":"input_source_if"},{"input_sources":[{"input_mode_id":"Roman$"}],"type":"input_source_unless"}],"from":{"key_code":"r","modifiers":{"optional":["caps_lock"]}},"to":[{"key_code":"s"},{"key_code":"y"},{"key_code":"e"},{"set_variable":{"name":"KC_R","value":1}},{"set_variable":{"name":"USC","value":0}}],"to_after_key_up":[{"set_variable":{"name":"KC_R","value":0}}],"type":"basic"},{"conditions":[{"type":"variable_if","name":"USC","value":2},{"type":"variable_unless","name":"KC_R","value":0},{"type":"variable_unless","name":"KC_O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s"},{"key_code":"y"},{"key_code":"e"},{"set_variable":{"name":"KC_M","value":1}},{"set_variable":{"name":"USC","value":0}}],"to_after_key_up":[{"set_variable":{"name":"KC_M","value":0}}],"type":"basic"},{"conditions":[{"type":"variable_unless","name":"USC","value":0},{"type":"variable_unless","name":"KC_R","value":0},{"type":"variable_unless","name":"KC_O","value":0},{"input_sources":[{"language":"ja"}],"type":"input_source_if"},{"input_sources":[{"input_mode_id":"Roman$"}],"type":"input_source_unless"}],"from":{"key_code":"m","modifiers":{"optional":["caps_lock"]}},"to":[{"key_code":"delete_or_backspace"},{"key_code":"s"},{"key_code":"y"},{"key_code":"e"},{"set_variable":{"name":"KC_M","value":1}},{"set_variable":{"name":"USC","value":0}}],"to_after_key_up":[{"set_variable":{"name":"KC_M","value":0}}],"type":"basic"},{"conditions":[{"type":"variable_unless","name":"KC_R","value":0},{"type":"variable_unless","name":"KC_O","value":0},{"input_sources":[{"language":"ja"}],"type":"input_source_if"},{"input_sources":[{"input_mode_id":"Roman$"}],"type":"input_source_unless"}],"from":{"key_code":"m","modifiers":{"optional":["caps_lock"]}},"to":[{"key_code":"s"},{"key_code":"y"},{"key_code":"e"},{"set_variable":{"name":"KC_M","value":1}},{"set_variable":{"name":"USC","value":0}}],"to_after_key_up":[{"set_variable":{"name":"KC_M","value":0}}],"type":"basic"},</v>
      </c>
    </row>
    <row r="74" spans="1:1">
      <c r="A74" s="299" t="str">
        <f>_xlfn.CONCAT(詳細設定!A96:Z96)</f>
        <v>{"description":"右半, ち &amp; え → ちぇ","conditions":[{"type":"variable_if","name":"USC","value":2},{"type":"variable_unless","name":"KC_M","value":0},{"type":"variable_unless","name":"KC_G","value":0},{"input_sources":[{"language":"ja"}],"type":"input_source_if"},{"input_sources":[{"input_mode_id":"Roman$"}],"type":"input_source_unless"}],"from":{"key_code":"o","modifiers":{"optional":["caps_lock"]}},"to":[{"key_code":"delete_or_backspace"},{"key_code":"delete_or_backspace"},{"key_code":"t"},{"key_code":"y"},{"key_code":"e"},{"set_variable":{"name":"KC_O","value":1}},{"set_variable":{"name":"USC","value":0}}],"to_after_key_up":[{"set_variable":{"name":"KC_O","value":0}}],"type":"basic"},{"conditions":[{"type":"variable_unless","name":"USC","value":0},{"type":"variable_unless","name":"KC_M","value":0},{"type":"variable_unless","name":"KC_G","value":0},{"input_sources":[{"language":"ja"}],"type":"input_source_if"},{"input_sources":[{"input_mode_id":"Roman$"}],"type":"input_source_unless"}],"from":{"key_code":"o","modifiers":{"optional":["caps_lock"]}},"to":[{"key_code":"delete_or_backspace"},{"key_code":"t"},{"key_code":"y"},{"key_code":"e"},{"set_variable":{"name":"KC_O","value":1}},{"set_variable":{"name":"USC","value":0}}],"to_after_key_up":[{"set_variable":{"name":"KC_O","value":0}}],"type":"basic"},{"conditions":[{"type":"variable_unless","name":"KC_M","value":0},{"type":"variable_unless","name":"KC_G","value":0},{"input_sources":[{"language":"ja"}],"type":"input_source_if"},{"input_sources":[{"input_mode_id":"Roman$"}],"type":"input_source_unless"}],"from":{"key_code":"o","modifiers":{"optional":["caps_lock"]}},"to":[{"key_code":"t"},{"key_code":"y"},{"key_code":"e"},{"set_variable":{"name":"KC_O","value":1}},{"set_variable":{"name":"USC","value":0}}],"to_after_key_up":[{"set_variable":{"name":"KC_O","value":0}}],"type":"basic"},{"conditions":[{"type":"variable_if","name":"USC","value":2},{"type":"variable_unless","name":"KC_M","value":0},{"type":"variable_unless","name":"KC_O","value":0},{"input_sources":[{"language":"ja"}],"type":"input_source_if"},{"input_sources":[{"input_mode_id":"Roman$"}],"type":"input_source_unless"}],"from":{"key_code":"g","modifiers":{"optional":["caps_lock"]}},"to":[{"key_code":"delete_or_backspace"},{"key_code":"delete_or_backspace"},{"key_code":"t"},{"key_code":"y"},{"key_code":"e"},{"set_variable":{"name":"KC_G","value":1}},{"set_variable":{"name":"USC","value":0}}],"to_after_key_up":[{"set_variable":{"name":"KC_G","value":0}}],"type":"basic"},{"conditions":[{"type":"variable_unless","name":"USC","value":0},{"type":"variable_unless","name":"KC_M","value":0},{"type":"variable_unless","name":"KC_O","value":0},{"input_sources":[{"language":"ja"}],"type":"input_source_if"},{"input_sources":[{"input_mode_id":"Roman$"}],"type":"input_source_unless"}],"from":{"key_code":"g","modifiers":{"optional":["caps_lock"]}},"to":[{"key_code":"delete_or_backspace"},{"key_code":"t"},{"key_code":"y"},{"key_code":"e"},{"set_variable":{"name":"KC_G","value":1}},{"set_variable":{"name":"USC","value":0}}],"to_after_key_up":[{"set_variable":{"name":"KC_G","value":0}}],"type":"basic"},{"conditions":[{"type":"variable_unless","name":"KC_M","value":0},{"type":"variable_unless","name":"KC_O","value":0},{"input_sources":[{"language":"ja"}],"type":"input_source_if"},{"input_sources":[{"input_mode_id":"Roman$"}],"type":"input_source_unless"}],"from":{"key_code":"g","modifiers":{"optional":["caps_lock"]}},"to":[{"key_code":"t"},{"key_code":"y"},{"key_code":"e"},{"set_variable":{"name":"KC_G","value":1}},{"set_variable":{"name":"USC","value":0}}],"to_after_key_up":[{"set_variable":{"name":"KC_G","value":0}}],"type":"basic"},{"conditions":[{"type":"variable_if","name":"USC","value":2},{"type":"variable_unless","name":"KC_G","value":0},{"type":"variable_unless","name":"KC_O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t"},{"key_code":"y"},{"key_code":"e"},{"set_variable":{"name":"KC_M","value":1}},{"set_variable":{"name":"USC","value":0}}],"to_after_key_up":[{"set_variable":{"name":"KC_M","value":0}}],"type":"basic"},{"conditions":[{"type":"variable_unless","name":"USC","value":0},{"type":"variable_unless","name":"KC_G","value":0},{"type":"variable_unless","name":"KC_O","value":0},{"input_sources":[{"language":"ja"}],"type":"input_source_if"},{"input_sources":[{"input_mode_id":"Roman$"}],"type":"input_source_unless"}],"from":{"key_code":"m","modifiers":{"optional":["caps_lock"]}},"to":[{"key_code":"delete_or_backspace"},{"key_code":"t"},{"key_code":"y"},{"key_code":"e"},{"set_variable":{"name":"KC_M","value":1}},{"set_variable":{"name":"USC","value":0}}],"to_after_key_up":[{"set_variable":{"name":"KC_M","value":0}}],"type":"basic"},{"conditions":[{"type":"variable_unless","name":"KC_G","value":0},{"type":"variable_unless","name":"KC_O","value":0},{"input_sources":[{"language":"ja"}],"type":"input_source_if"},{"input_sources":[{"input_mode_id":"Roman$"}],"type":"input_source_unless"}],"from":{"key_code":"m","modifiers":{"optional":["caps_lock"]}},"to":[{"key_code":"t"},{"key_code":"y"},{"key_code":"e"},{"set_variable":{"name":"KC_M","value":1}},{"set_variable":{"name":"USC","value":0}}],"to_after_key_up":[{"set_variable":{"name":"KC_M","value":0}}],"type":"basic"},</v>
      </c>
    </row>
    <row r="75" spans="1:1">
      <c r="A75" s="299" t="str">
        <f>_xlfn.CONCAT(詳細設定!A97:Z97)</f>
        <v>{"description":"右濁, し &amp; え → じぇ","conditions":[{"type":"variable_unless","name":"USC","value":0},{"type":"variable_unless","name":"KC_J","value":0},{"type":"variable_unless","name":"KC_R","value":0},{"input_sources":[{"language":"ja"}],"type":"input_source_if"},{"input_sources":[{"input_mode_id":"Roman$"}],"type":"input_source_unless"}],"from":{"key_code":"o","modifiers":{"optional":["caps_lock"]}},"to":[{"key_code":"delete_or_backspace"},{"key_code":"j"},{"key_code":"e"},{"set_variable":{"name":"KC_O","value":1}},{"set_variable":{"name":"USC","value":0}}],"to_after_key_up":[{"set_variable":{"name":"KC_O","value":0}}],"type":"basic"},{"conditions":[{"type":"variable_unless","name":"KC_J","value":0},{"type":"variable_unless","name":"KC_R","value":0},{"input_sources":[{"language":"ja"}],"type":"input_source_if"},{"input_sources":[{"input_mode_id":"Roman$"}],"type":"input_source_unless"}],"from":{"key_code":"o","modifiers":{"optional":["caps_lock"]}},"to":[{"key_code":"j"},{"key_code":"e"},{"set_variable":{"name":"KC_O","value":1}},{"set_variable":{"name":"USC","value":0}}],"to_after_key_up":[{"set_variable":{"name":"KC_O","value":0}}],"type":"basic"},{"conditions":[{"type":"variable_if","name":"USC","value":2},{"type":"variable_unless","name":"KC_J","value":0},{"type":"variable_unless","name":"KC_O","value":0},{"input_sources":[{"language":"ja"}],"type":"input_source_if"},{"input_sources":[{"input_mode_id":"Roman$"}],"type":"input_source_unless"}],"from":{"key_code":"r","modifiers":{"optional":["caps_lock"]}},"to":[{"key_code":"delete_or_backspace"},{"key_code":"delete_or_backspace"},{"key_code":"j"},{"key_code":"e"},{"set_variable":{"name":"KC_R","value":1}},{"set_variable":{"name":"USC","value":0}}],"to_after_key_up":[{"set_variable":{"name":"KC_R","value":0}}],"type":"basic"},{"conditions":[{"type":"variable_unless","name":"USC","value":0},{"type":"variable_unless","name":"KC_J","value":0},{"type":"variable_unless","name":"KC_O","value":0},{"input_sources":[{"language":"ja"}],"type":"input_source_if"},{"input_sources":[{"input_mode_id":"Roman$"}],"type":"input_source_unless"}],"from":{"key_code":"r","modifiers":{"optional":["caps_lock"]}},"to":[{"key_code":"delete_or_backspace"},{"key_code":"j"},{"key_code":"e"},{"set_variable":{"name":"KC_R","value":1}},{"set_variable":{"name":"USC","value":0}}],"to_after_key_up":[{"set_variable":{"name":"KC_R","value":0}}],"type":"basic"},{"conditions":[{"type":"variable_unless","name":"KC_J","value":0},{"type":"variable_unless","name":"KC_O","value":0},{"input_sources":[{"language":"ja"}],"type":"input_source_if"},{"input_sources":[{"input_mode_id":"Roman$"}],"type":"input_source_unless"}],"from":{"key_code":"r","modifiers":{"optional":["caps_lock"]}},"to":[{"key_code":"j"},{"key_code":"e"},{"set_variable":{"name":"KC_R","value":1}},{"set_variable":{"name":"USC","value":0}}],"to_after_key_up":[{"set_variable":{"name":"KC_R","value":0}}],"type":"basic"},{"conditions":[{"type":"variable_if","name":"USC","value":2},{"type":"variable_unless","name":"KC_R","value":0},{"type":"variable_unless","name":"KC_O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j"},{"key_code":"e"},{"set_variable":{"name":"KC_J","value":1}},{"set_variable":{"name":"USC","value":0}}],"to_after_key_up":[{"set_variable":{"name":"KC_J","value":0}}],"type":"basic"},{"conditions":[{"type":"variable_unless","name":"USC","value":0},{"type":"variable_unless","name":"KC_R","value":0},{"type":"variable_unless","name":"KC_O","value":0},{"input_sources":[{"language":"ja"}],"type":"input_source_if"},{"input_sources":[{"input_mode_id":"Roman$"}],"type":"input_source_unless"}],"from":{"key_code":"j","modifiers":{"optional":["caps_lock"]}},"to":[{"key_code":"delete_or_backspace"},{"key_code":"j"},{"key_code":"e"},{"set_variable":{"name":"KC_J","value":1}},{"set_variable":{"name":"USC","value":0}}],"to_after_key_up":[{"set_variable":{"name":"KC_J","value":0}}],"type":"basic"},{"conditions":[{"type":"variable_unless","name":"KC_R","value":0},{"type":"variable_unless","name":"KC_O","value":0},{"input_sources":[{"language":"ja"}],"type":"input_source_if"},{"input_sources":[{"input_mode_id":"Roman$"}],"type":"input_source_unless"}],"from":{"key_code":"j","modifiers":{"optional":["caps_lock"]}},"to":[{"key_code":"j"},{"key_code":"e"},{"set_variable":{"name":"KC_J","value":1}},{"set_variable":{"name":"USC","value":0}}],"to_after_key_up":[{"set_variable":{"name":"KC_J","value":0}}],"type":"basic"},</v>
      </c>
    </row>
    <row r="76" spans="1:1">
      <c r="A76" s="299" t="str">
        <f>_xlfn.CONCAT(詳細設定!A98:Z98)</f>
        <v>{"description":"右濁, ち &amp; え → ぢぇ","conditions":[{"type":"variable_unless","name":"USC","value":0},{"type":"variable_unless","name":"KC_J","value":0},{"type":"variable_unless","name":"KC_G","value":0},{"input_sources":[{"language":"ja"}],"type":"input_source_if"},{"input_sources":[{"input_mode_id":"Roman$"}],"type":"input_source_unless"}],"from":{"key_code":"o","modifiers":{"optional":["caps_lock"]}},"to":[{"key_code":"delete_or_backspace"},{"key_code":"d"},{"key_code":"y"},{"key_code":"e"},{"set_variable":{"name":"KC_O","value":1}},{"set_variable":{"name":"USC","value":0}}],"to_after_key_up":[{"set_variable":{"name":"KC_O","value":0}}],"type":"basic"},{"conditions":[{"type":"variable_unless","name":"KC_J","value":0},{"type":"variable_unless","name":"KC_G","value":0},{"input_sources":[{"language":"ja"}],"type":"input_source_if"},{"input_sources":[{"input_mode_id":"Roman$"}],"type":"input_source_unless"}],"from":{"key_code":"o","modifiers":{"optional":["caps_lock"]}},"to":[{"key_code":"d"},{"key_code":"y"},{"key_code":"e"},{"set_variable":{"name":"KC_O","value":1}},{"set_variable":{"name":"USC","value":0}}],"to_after_key_up":[{"set_variable":{"name":"KC_O","value":0}}],"type":"basic"},{"conditions":[{"type":"variable_if","name":"USC","value":2},{"type":"variable_unless","name":"KC_J","value":0},{"type":"variable_unless","name":"KC_O","value":0},{"input_sources":[{"language":"ja"}],"type":"input_source_if"},{"input_sources":[{"input_mode_id":"Roman$"}],"type":"input_source_unless"}],"from":{"key_code":"g","modifiers":{"optional":["caps_lock"]}},"to":[{"key_code":"delete_or_backspace"},{"key_code":"delete_or_backspace"},{"key_code":"d"},{"key_code":"y"},{"key_code":"e"},{"set_variable":{"name":"KC_G","value":1}},{"set_variable":{"name":"USC","value":0}}],"to_after_key_up":[{"set_variable":{"name":"KC_G","value":0}}],"type":"basic"},{"conditions":[{"type":"variable_unless","name":"USC","value":0},{"type":"variable_unless","name":"KC_J","value":0},{"type":"variable_unless","name":"KC_O","value":0},{"input_sources":[{"language":"ja"}],"type":"input_source_if"},{"input_sources":[{"input_mode_id":"Roman$"}],"type":"input_source_unless"}],"from":{"key_code":"g","modifiers":{"optional":["caps_lock"]}},"to":[{"key_code":"delete_or_backspace"},{"key_code":"d"},{"key_code":"y"},{"key_code":"e"},{"set_variable":{"name":"KC_G","value":1}},{"set_variable":{"name":"USC","value":0}}],"to_after_key_up":[{"set_variable":{"name":"KC_G","value":0}}],"type":"basic"},{"conditions":[{"type":"variable_unless","name":"KC_J","value":0},{"type":"variable_unless","name":"KC_O","value":0},{"input_sources":[{"language":"ja"}],"type":"input_source_if"},{"input_sources":[{"input_mode_id":"Roman$"}],"type":"input_source_unless"}],"from":{"key_code":"g","modifiers":{"optional":["caps_lock"]}},"to":[{"key_code":"d"},{"key_code":"y"},{"key_code":"e"},{"set_variable":{"name":"KC_G","value":1}},{"set_variable":{"name":"USC","value":0}}],"to_after_key_up":[{"set_variable":{"name":"KC_G","value":0}}],"type":"basic"},{"conditions":[{"type":"variable_if","name":"USC","value":2},{"type":"variable_unless","name":"KC_G","value":0},{"type":"variable_unless","name":"KC_O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d"},{"key_code":"y"},{"key_code":"e"},{"set_variable":{"name":"KC_J","value":1}},{"set_variable":{"name":"USC","value":0}}],"to_after_key_up":[{"set_variable":{"name":"KC_J","value":0}}],"type":"basic"},{"conditions":[{"type":"variable_unless","name":"USC","value":0},{"type":"variable_unless","name":"KC_G","value":0},{"type":"variable_unless","name":"KC_O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y"},{"key_code":"e"},{"set_variable":{"name":"KC_J","value":1}},{"set_variable":{"name":"USC","value":0}}],"to_after_key_up":[{"set_variable":{"name":"KC_J","value":0}}],"type":"basic"},{"conditions":[{"type":"variable_unless","name":"KC_G","value":0},{"type":"variable_unless","name":"KC_O","value":0},{"input_sources":[{"language":"ja"}],"type":"input_source_if"},{"input_sources":[{"input_mode_id":"Roman$"}],"type":"input_source_unless"}],"from":{"key_code":"j","modifiers":{"optional":["caps_lock"]}},"to":[{"key_code":"d"},{"key_code":"y"},{"key_code":"e"},{"set_variable":{"name":"KC_J","value":1}},{"set_variable":{"name":"USC","value":0}}],"to_after_key_up":[{"set_variable":{"name":"KC_J","value":0}}],"type":"basic"},</v>
      </c>
    </row>
    <row r="77" spans="1:1">
      <c r="A77" s="299" t="str">
        <f>_xlfn.CONCAT(詳細設定!A99:Z99)</f>
        <v>{"description":"左半, ふ &amp; あ → ふぁ","conditions":[{"type":"variable_unless","name":"USC","value":0},{"type":"variable_unless","name":"KC_V","value":0},{"type":"variable_unless","name":"KC_DOT","value":0},{"input_sources":[{"language":"ja"}],"type":"input_source_if"},{"input_sources":[{"input_mode_id":"Roman$"}],"type":"input_source_unless"}],"from":{"key_code":"j","modifiers":{"optional":["caps_lock"]}},"to":[{"key_code":"delete_or_backspace"},{"key_code":"f"},{"key_code":"a"},{"set_variable":{"name":"KC_J","value":1}},{"set_variable":{"name":"USC","value":0}}],"to_after_key_up":[{"set_variable":{"name":"KC_J","value":0}}],"type":"basic"},{"conditions":[{"type":"variable_unless","name":"KC_V","value":0},{"type":"variable_unless","name":"KC_DOT","value":0},{"input_sources":[{"language":"ja"}],"type":"input_source_if"},{"input_sources":[{"input_mode_id":"Roman$"}],"type":"input_source_unless"}],"from":{"key_code":"j","modifiers":{"optional":["caps_lock"]}},"to":[{"key_code":"f"},{"key_code":"a"},{"set_variable":{"name":"KC_J","value":1}},{"set_variable":{"name":"USC","value":0}}],"to_after_key_up":[{"set_variable":{"name":"KC_J","value":0}}],"type":"basic"},{"conditions":[{"type":"variable_unless","name":"USC","value":0},{"type":"variable_unless","name":"KC_V","value":0},{"type":"variable_unless","name":"KC_J","value":0},{"input_sources":[{"language":"ja"}],"type":"input_source_if"},{"input_sources":[{"input_mode_id":"Roman$"}],"type":"input_source_unless"}],"from":{"key_code":"period","modifiers":{"optional":["caps_lock"]}},"to":[{"key_code":"delete_or_backspace"},{"key_code":"f"},{"key_code":"a"},{"set_variable":{"name":"KC_DOT","value":1}},{"set_variable":{"name":"USC","value":0}}],"to_after_key_up":[{"set_variable":{"name":"KC_DOT","value":0}}],"type":"basic"},{"conditions":[{"type":"variable_unless","name":"KC_V","value":0},{"type":"variable_unless","name":"KC_J","value":0},{"input_sources":[{"language":"ja"}],"type":"input_source_if"},{"input_sources":[{"input_mode_id":"Roman$"}],"type":"input_source_unless"}],"from":{"key_code":"period","modifiers":{"optional":["caps_lock"]}},"to":[{"key_code":"f"},{"key_code":"a"},{"set_variable":{"name":"KC_DOT","value":1}},{"set_variable":{"name":"USC","value":0}}],"to_after_key_up":[{"set_variable":{"name":"KC_DOT","value":0}}],"type":"basic"},{"conditions":[{"type":"variable_if","name":"USC","value":2},{"type":"variable_unless","name":"KC_DOT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f"},{"key_code":"a"},{"set_variable":{"name":"KC_V","value":1}},{"set_variable":{"name":"USC","value":0}}],"to_after_key_up":[{"set_variable":{"name":"KC_V","value":0}}],"type":"basic"},{"conditions":[{"type":"variable_unless","name":"USC","value":0},{"type":"variable_unless","name":"KC_DOT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delete_or_backspace"},{"key_code":"f"},{"key_code":"a"},{"set_variable":{"name":"KC_V","value":1}},{"set_variable":{"name":"USC","value":0}}],"to_after_key_up":[{"set_variable":{"name":"KC_V","value":0}}],"type":"basic"},{"conditions":[{"type":"variable_unless","name":"KC_DOT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f"},{"key_code":"a"},{"set_variable":{"name":"KC_V","value":1}},{"set_variable":{"name":"USC","value":0}}],"to_after_key_up":[{"set_variable":{"name":"KC_V","value":0}}],"type":"basic"},</v>
      </c>
    </row>
    <row r="78" spans="1:1">
      <c r="A78" s="299" t="str">
        <f>_xlfn.CONCAT(詳細設定!A100:Z100)</f>
        <v>{"description":"左半, ふ &amp; い → ふぃ","conditions":[{"type":"variable_unless","name":"USC","value":0},{"type":"variable_unless","name":"KC_V","value":0},{"type":"variable_unless","name":"KC_DOT","value":0},{"input_sources":[{"language":"ja"}],"type":"input_source_if"},{"input_sources":[{"input_mode_id":"Roman$"}],"type":"input_source_unless"}],"from":{"key_code":"k","modifiers":{"optional":["caps_lock"]}},"to":[{"key_code":"delete_or_backspace"},{"key_code":"f"},{"key_code":"i"},{"set_variable":{"name":"KC_K","value":1}},{"set_variable":{"name":"USC","value":0}}],"to_after_key_up":[{"set_variable":{"name":"KC_K","value":0}}],"type":"basic"},{"conditions":[{"type":"variable_unless","name":"KC_V","value":0},{"type":"variable_unless","name":"KC_DOT","value":0},{"input_sources":[{"language":"ja"}],"type":"input_source_if"},{"input_sources":[{"input_mode_id":"Roman$"}],"type":"input_source_unless"}],"from":{"key_code":"k","modifiers":{"optional":["caps_lock"]}},"to":[{"key_code":"f"},{"key_code":"i"},{"set_variable":{"name":"KC_K","value":1}},{"set_variable":{"name":"USC","value":0}}],"to_after_key_up":[{"set_variable":{"name":"KC_K","value":0}}],"type":"basic"},{"conditions":[{"type":"variable_if","name":"USC","value":2},{"type":"variable_unless","name":"KC_V","value":0},{"type":"variable_unless","name":"KC_K","value":0},{"input_sources":[{"language":"ja"}],"type":"input_source_if"},{"input_sources":[{"input_mode_id":"Roman$"}],"type":"input_source_unless"}],"from":{"key_code":"period","modifiers":{"optional":["caps_lock"]}},"to":[{"key_code":"delete_or_backspace"},{"key_code":"delete_or_backspace"},{"key_code":"f"},{"key_code":"i"},{"set_variable":{"name":"KC_DOT","value":1}},{"set_variable":{"name":"USC","value":0}}],"to_after_key_up":[{"set_variable":{"name":"KC_DOT","value":0}}],"type":"basic"},{"conditions":[{"type":"variable_unless","name":"USC","value":0},{"type":"variable_unless","name":"KC_V","value":0},{"type":"variable_unless","name":"KC_K","value":0},{"input_sources":[{"language":"ja"}],"type":"input_source_if"},{"input_sources":[{"input_mode_id":"Roman$"}],"type":"input_source_unless"}],"from":{"key_code":"period","modifiers":{"optional":["caps_lock"]}},"to":[{"key_code":"delete_or_backspace"},{"key_code":"f"},{"key_code":"i"},{"set_variable":{"name":"KC_DOT","value":1}},{"set_variable":{"name":"USC","value":0}}],"to_after_key_up":[{"set_variable":{"name":"KC_DOT","value":0}}],"type":"basic"},{"conditions":[{"type":"variable_unless","name":"KC_V","value":0},{"type":"variable_unless","name":"KC_K","value":0},{"input_sources":[{"language":"ja"}],"type":"input_source_if"},{"input_sources":[{"input_mode_id":"Roman$"}],"type":"input_source_unless"}],"from":{"key_code":"period","modifiers":{"optional":["caps_lock"]}},"to":[{"key_code":"f"},{"key_code":"i"},{"set_variable":{"name":"KC_DOT","value":1}},{"set_variable":{"name":"USC","value":0}}],"to_after_key_up":[{"set_variable":{"name":"KC_DOT","value":0}}],"type":"basic"},{"conditions":[{"type":"variable_if","name":"USC","value":2},{"type":"variable_unless","name":"KC_DOT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f"},{"key_code":"i"},{"set_variable":{"name":"KC_V","value":1}},{"set_variable":{"name":"USC","value":0}}],"to_after_key_up":[{"set_variable":{"name":"KC_V","value":0}}],"type":"basic"},{"conditions":[{"type":"variable_unless","name":"USC","value":0},{"type":"variable_unless","name":"KC_DOT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f"},{"key_code":"i"},{"set_variable":{"name":"KC_V","value":1}},{"set_variable":{"name":"USC","value":0}}],"to_after_key_up":[{"set_variable":{"name":"KC_V","value":0}}],"type":"basic"},{"conditions":[{"type":"variable_unless","name":"KC_DOT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f"},{"key_code":"i"},{"set_variable":{"name":"KC_V","value":1}},{"set_variable":{"name":"USC","value":0}}],"to_after_key_up":[{"set_variable":{"name":"KC_V","value":0}}],"type":"basic"},</v>
      </c>
    </row>
    <row r="79" spans="1:1">
      <c r="A79" s="299" t="str">
        <f>_xlfn.CONCAT(詳細設定!A101:Z101)</f>
        <v>{"description":"左半, ふ &amp; え → ふぇ","conditions":[{"type":"variable_unless","name":"USC","value":0},{"type":"variable_unless","name":"KC_V","value":0},{"type":"variable_unless","name":"KC_DOT","value":0},{"input_sources":[{"language":"ja"}],"type":"input_source_if"},{"input_sources":[{"input_mode_id":"Roman$"}],"type":"input_source_unless"}],"from":{"key_code":"o","modifiers":{"optional":["caps_lock"]}},"to":[{"key_code":"delete_or_backspace"},{"key_code":"f"},{"key_code":"e"},{"set_variable":{"name":"KC_O","value":1}},{"set_variable":{"name":"USC","value":0}}],"to_after_key_up":[{"set_variable":{"name":"KC_O","value":0}}],"type":"basic"},{"conditions":[{"type":"variable_unless","name":"KC_V","value":0},{"type":"variable_unless","name":"KC_DOT","value":0},{"input_sources":[{"language":"ja"}],"type":"input_source_if"},{"input_sources":[{"input_mode_id":"Roman$"}],"type":"input_source_unless"}],"from":{"key_code":"o","modifiers":{"optional":["caps_lock"]}},"to":[{"key_code":"f"},{"key_code":"e"},{"set_variable":{"name":"KC_O","value":1}},{"set_variable":{"name":"USC","value":0}}],"to_after_key_up":[{"set_variable":{"name":"KC_O","value":0}}],"type":"basic"},{"conditions":[{"type":"variable_if","name":"USC","value":2},{"type":"variable_unless","name":"KC_V","value":0},{"type":"variable_unless","name":"KC_O","value":0},{"input_sources":[{"language":"ja"}],"type":"input_source_if"},{"input_sources":[{"input_mode_id":"Roman$"}],"type":"input_source_unless"}],"from":{"key_code":"period","modifiers":{"optional":["caps_lock"]}},"to":[{"key_code":"delete_or_backspace"},{"key_code":"delete_or_backspace"},{"key_code":"f"},{"key_code":"e"},{"set_variable":{"name":"KC_DOT","value":1}},{"set_variable":{"name":"USC","value":0}}],"to_after_key_up":[{"set_variable":{"name":"KC_DOT","value":0}}],"type":"basic"},{"conditions":[{"type":"variable_unless","name":"USC","value":0},{"type":"variable_unless","name":"KC_V","value":0},{"type":"variable_unless","name":"KC_O","value":0},{"input_sources":[{"language":"ja"}],"type":"input_source_if"},{"input_sources":[{"input_mode_id":"Roman$"}],"type":"input_source_unless"}],"from":{"key_code":"period","modifiers":{"optional":["caps_lock"]}},"to":[{"key_code":"delete_or_backspace"},{"key_code":"f"},{"key_code":"e"},{"set_variable":{"name":"KC_DOT","value":1}},{"set_variable":{"name":"USC","value":0}}],"to_after_key_up":[{"set_variable":{"name":"KC_DOT","value":0}}],"type":"basic"},{"conditions":[{"type":"variable_unless","name":"KC_V","value":0},{"type":"variable_unless","name":"KC_O","value":0},{"input_sources":[{"language":"ja"}],"type":"input_source_if"},{"input_sources":[{"input_mode_id":"Roman$"}],"type":"input_source_unless"}],"from":{"key_code":"period","modifiers":{"optional":["caps_lock"]}},"to":[{"key_code":"f"},{"key_code":"e"},{"set_variable":{"name":"KC_DOT","value":1}},{"set_variable":{"name":"USC","value":0}}],"to_after_key_up":[{"set_variable":{"name":"KC_DOT","value":0}}],"type":"basic"},{"conditions":[{"type":"variable_if","name":"USC","value":2},{"type":"variable_unless","name":"KC_DOT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f"},{"key_code":"e"},{"set_variable":{"name":"KC_V","value":1}},{"set_variable":{"name":"USC","value":0}}],"to_after_key_up":[{"set_variable":{"name":"KC_V","value":0}}],"type":"basic"},{"conditions":[{"type":"variable_unless","name":"USC","value":0},{"type":"variable_unless","name":"KC_DOT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f"},{"key_code":"e"},{"set_variable":{"name":"KC_V","value":1}},{"set_variable":{"name":"USC","value":0}}],"to_after_key_up":[{"set_variable":{"name":"KC_V","value":0}}],"type":"basic"},{"conditions":[{"type":"variable_unless","name":"KC_DOT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f"},{"key_code":"e"},{"set_variable":{"name":"KC_V","value":1}},{"set_variable":{"name":"USC","value":0}}],"to_after_key_up":[{"set_variable":{"name":"KC_V","value":0}}],"type":"basic"},</v>
      </c>
    </row>
    <row r="80" spans="1:1">
      <c r="A80" s="299" t="str">
        <f>_xlfn.CONCAT(詳細設定!A102:Z102)</f>
        <v>{"description":"左半, ふ &amp; お → ふぉ","conditions":[{"type":"variable_unless","name":"USC","value":0},{"type":"variable_unless","name":"KC_V","value":0},{"type":"variable_unless","name":"KC_DOT","value":0},{"input_sources":[{"language":"ja"}],"type":"input_source_if"},{"input_sources":[{"input_mode_id":"Roman$"}],"type":"input_source_unless"}],"from":{"key_code":"n","modifiers":{"optional":["caps_lock"]}},"to":[{"key_code":"delete_or_backspace"},{"key_code":"f"},{"key_code":"o"},{"set_variable":{"name":"KC_N","value":1}},{"set_variable":{"name":"USC","value":0}}],"to_after_key_up":[{"set_variable":{"name":"KC_N","value":0}}],"type":"basic"},{"conditions":[{"type":"variable_unless","name":"KC_V","value":0},{"type":"variable_unless","name":"KC_DOT","value":0},{"input_sources":[{"language":"ja"}],"type":"input_source_if"},{"input_sources":[{"input_mode_id":"Roman$"}],"type":"input_source_unless"}],"from":{"key_code":"n","modifiers":{"optional":["caps_lock"]}},"to":[{"key_code":"f"},{"key_code":"o"},{"set_variable":{"name":"KC_N","value":1}},{"set_variable":{"name":"USC","value":0}}],"to_after_key_up":[{"set_variable":{"name":"KC_N","value":0}}],"type":"basic"},{"conditions":[{"type":"variable_if","name":"USC","value":2},{"type":"variable_unless","name":"KC_V","value":0},{"type":"variable_unless","name":"KC_N","value":0},{"input_sources":[{"language":"ja"}],"type":"input_source_if"},{"input_sources":[{"input_mode_id":"Roman$"}],"type":"input_source_unless"}],"from":{"key_code":"period","modifiers":{"optional":["caps_lock"]}},"to":[{"key_code":"delete_or_backspace"},{"key_code":"delete_or_backspace"},{"key_code":"f"},{"key_code":"o"},{"set_variable":{"name":"KC_DOT","value":1}},{"set_variable":{"name":"USC","value":0}}],"to_after_key_up":[{"set_variable":{"name":"KC_DOT","value":0}}],"type":"basic"},{"conditions":[{"type":"variable_unless","name":"USC","value":0},{"type":"variable_unless","name":"KC_V","value":0},{"type":"variable_unless","name":"KC_N","value":0},{"input_sources":[{"language":"ja"}],"type":"input_source_if"},{"input_sources":[{"input_mode_id":"Roman$"}],"type":"input_source_unless"}],"from":{"key_code":"period","modifiers":{"optional":["caps_lock"]}},"to":[{"key_code":"delete_or_backspace"},{"key_code":"f"},{"key_code":"o"},{"set_variable":{"name":"KC_DOT","value":1}},{"set_variable":{"name":"USC","value":0}}],"to_after_key_up":[{"set_variable":{"name":"KC_DOT","value":0}}],"type":"basic"},{"conditions":[{"type":"variable_unless","name":"KC_V","value":0},{"type":"variable_unless","name":"KC_N","value":0},{"input_sources":[{"language":"ja"}],"type":"input_source_if"},{"input_sources":[{"input_mode_id":"Roman$"}],"type":"input_source_unless"}],"from":{"key_code":"period","modifiers":{"optional":["caps_lock"]}},"to":[{"key_code":"f"},{"key_code":"o"},{"set_variable":{"name":"KC_DOT","value":1}},{"set_variable":{"name":"USC","value":0}}],"to_after_key_up":[{"set_variable":{"name":"KC_DOT","value":0}}],"type":"basic"},{"conditions":[{"type":"variable_if","name":"USC","value":2},{"type":"variable_unless","name":"KC_DOT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f"},{"key_code":"o"},{"set_variable":{"name":"KC_V","value":1}},{"set_variable":{"name":"USC","value":0}}],"to_after_key_up":[{"set_variable":{"name":"KC_V","value":0}}],"type":"basic"},{"conditions":[{"type":"variable_unless","name":"USC","value":0},{"type":"variable_unless","name":"KC_DOT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delete_or_backspace"},{"key_code":"f"},{"key_code":"o"},{"set_variable":{"name":"KC_V","value":1}},{"set_variable":{"name":"USC","value":0}}],"to_after_key_up":[{"set_variable":{"name":"KC_V","value":0}}],"type":"basic"},{"conditions":[{"type":"variable_unless","name":"KC_DOT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f"},{"key_code":"o"},{"set_variable":{"name":"KC_V","value":1}},{"set_variable":{"name":"USC","value":0}}],"to_after_key_up":[{"set_variable":{"name":"KC_V","value":0}}],"type":"basic"},</v>
      </c>
    </row>
    <row r="81" spans="1:1">
      <c r="A81" s="299" t="str">
        <f>_xlfn.CONCAT(詳細設定!A103:Z103)</f>
        <v>{"description":"左半, ふ &amp; ゆ → ふゅ","conditions":[{"type":"variable_unless","name":"USC","value":0},{"type":"variable_unless","name":"KC_V","value":0},{"type":"variable_unless","name":"KC_DOT","value":0},{"input_sources":[{"language":"ja"}],"type":"input_source_if"},{"input_sources":[{"input_mode_id":"Roman$"}],"type":"input_source_unless"}],"from":{"key_code":"p","modifiers":{"optional":["caps_lock"]}},"to":[{"key_code":"delete_or_backspace"},{"key_code":"f"},{"key_code":"y"},{"key_code":"u"},{"set_variable":{"name":"KC_P","value":1}},{"set_variable":{"name":"USC","value":0}}],"to_after_key_up":[{"set_variable":{"name":"KC_P","value":0}}],"type":"basic"},{"conditions":[{"type":"variable_unless","name":"KC_V","value":0},{"type":"variable_unless","name":"KC_DOT","value":0},{"input_sources":[{"language":"ja"}],"type":"input_source_if"},{"input_sources":[{"input_mode_id":"Roman$"}],"type":"input_source_unless"}],"from":{"key_code":"p","modifiers":{"optional":["caps_lock"]}},"to":[{"key_code":"f"},{"key_code":"y"},{"key_code":"u"},{"set_variable":{"name":"KC_P","value":1}},{"set_variable":{"name":"USC","value":0}}],"to_after_key_up":[{"set_variable":{"name":"KC_P","value":0}}],"type":"basic"},{"conditions":[{"type":"variable_unless","name":"USC","value":0},{"type":"variable_unless","name":"KC_V","value":0},{"type":"variable_unless","name":"KC_P","value":0},{"input_sources":[{"language":"ja"}],"type":"input_source_if"},{"input_sources":[{"input_mode_id":"Roman$"}],"type":"input_source_unless"}],"from":{"key_code":"period","modifiers":{"optional":["caps_lock"]}},"to":[{"key_code":"delete_or_backspace"},{"key_code":"f"},{"key_code":"y"},{"key_code":"u"},{"set_variable":{"name":"KC_DOT","value":1}},{"set_variable":{"name":"USC","value":0}}],"to_after_key_up":[{"set_variable":{"name":"KC_DOT","value":0}}],"type":"basic"},{"conditions":[{"type":"variable_unless","name":"KC_V","value":0},{"type":"variable_unless","name":"KC_P","value":0},{"input_sources":[{"language":"ja"}],"type":"input_source_if"},{"input_sources":[{"input_mode_id":"Roman$"}],"type":"input_source_unless"}],"from":{"key_code":"period","modifiers":{"optional":["caps_lock"]}},"to":[{"key_code":"f"},{"key_code":"y"},{"key_code":"u"},{"set_variable":{"name":"KC_DOT","value":1}},{"set_variable":{"name":"USC","value":0}}],"to_after_key_up":[{"set_variable":{"name":"KC_DOT","value":0}}],"type":"basic"},{"conditions":[{"type":"variable_if","name":"USC","value":2},{"type":"variable_unless","name":"KC_DOT","value":0},{"type":"variable_unless","name":"KC_P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f"},{"key_code":"y"},{"key_code":"u"},{"set_variable":{"name":"KC_V","value":1}},{"set_variable":{"name":"USC","value":0}}],"to_after_key_up":[{"set_variable":{"name":"KC_V","value":0}}],"type":"basic"},{"conditions":[{"type":"variable_unless","name":"USC","value":0},{"type":"variable_unless","name":"KC_DOT","value":0},{"type":"variable_unless","name":"KC_P","value":0},{"input_sources":[{"language":"ja"}],"type":"input_source_if"},{"input_sources":[{"input_mode_id":"Roman$"}],"type":"input_source_unless"}],"from":{"key_code":"v","modifiers":{"optional":["caps_lock"]}},"to":[{"key_code":"delete_or_backspace"},{"key_code":"f"},{"key_code":"y"},{"key_code":"u"},{"set_variable":{"name":"KC_V","value":1}},{"set_variable":{"name":"USC","value":0}}],"to_after_key_up":[{"set_variable":{"name":"KC_V","value":0}}],"type":"basic"},{"conditions":[{"type":"variable_unless","name":"KC_DOT","value":0},{"type":"variable_unless","name":"KC_P","value":0},{"input_sources":[{"language":"ja"}],"type":"input_source_if"},{"input_sources":[{"input_mode_id":"Roman$"}],"type":"input_source_unless"}],"from":{"key_code":"v","modifiers":{"optional":["caps_lock"]}},"to":[{"key_code":"f"},{"key_code":"y"},{"key_code":"u"},{"set_variable":{"name":"KC_V","value":1}},{"set_variable":{"name":"USC","value":0}}],"to_after_key_up":[{"set_variable":{"name":"KC_V","value":0}}],"type":"basic"},</v>
      </c>
    </row>
    <row r="82" spans="1:1">
      <c r="A82" s="299" t="str">
        <f>_xlfn.CONCAT(詳細設定!A104:Z104)</f>
        <v>{"description":"左濁, う &amp; あ → ヴぁ","conditions":[{"type":"variable_unless","name":"USC","value":0},{"type":"variable_unless","name":"KC_F","value":0},{"type":"variable_unless","name":"KC_L","value":0},{"input_sources":[{"language":"ja"}],"type":"input_source_if"},{"input_sources":[{"input_mode_id":"Roman$"}],"type":"input_source_unless"}],"from":{"key_code":"j","modifiers":{"optional":["caps_lock"]}},"to":[{"key_code":"delete_or_backspace"},{"key_code":"v"},{"key_code":"a"},{"set_variable":{"name":"KC_J","value":1}},{"set_variable":{"name":"USC","value":0}}],"to_after_key_up":[{"set_variable":{"name":"KC_J","value":0}}],"type":"basic"},{"conditions":[{"type":"variable_unless","name":"KC_F","value":0},{"type":"variable_unless","name":"KC_L","value":0},{"input_sources":[{"language":"ja"}],"type":"input_source_if"},{"input_sources":[{"input_mode_id":"Roman$"}],"type":"input_source_unless"}],"from":{"key_code":"j","modifiers":{"optional":["caps_lock"]}},"to":[{"key_code":"v"},{"key_code":"a"},{"set_variable":{"name":"KC_J","value":1}},{"set_variable":{"name":"USC","value":0}}],"to_after_key_up":[{"set_variable":{"name":"KC_J","value":0}}],"type":"basic"},{"conditions":[{"type":"variable_unless","name":"USC","value":0},{"type":"variable_unless","name":"KC_F","value":0},{"type":"variable_unless","name":"KC_J","value":0},{"input_sources":[{"language":"ja"}],"type":"input_source_if"},{"input_sources":[{"input_mode_id":"Roman$"}],"type":"input_source_unless"}],"from":{"key_code":"l","modifiers":{"optional":["caps_lock"]}},"to":[{"key_code":"delete_or_backspace"},{"key_code":"v"},{"key_code":"a"},{"set_variable":{"name":"KC_L","value":1}},{"set_variable":{"name":"USC","value":0}}],"to_after_key_up":[{"set_variable":{"name":"KC_L","value":0}}],"type":"basic"},{"conditions":[{"type":"variable_unless","name":"KC_F","value":0},{"type":"variable_unless","name":"KC_J","value":0},{"input_sources":[{"language":"ja"}],"type":"input_source_if"},{"input_sources":[{"input_mode_id":"Roman$"}],"type":"input_source_unless"}],"from":{"key_code":"l","modifiers":{"optional":["caps_lock"]}},"to":[{"key_code":"v"},{"key_code":"a"},{"set_variable":{"name":"KC_L","value":1}},{"set_variable":{"name":"USC","value":0}}],"to_after_key_up":[{"set_variable":{"name":"KC_L","value":0}}],"type":"basic"},{"conditions":[{"type":"variable_if","name":"USC","value":2},{"type":"variable_unless","name":"KC_L","value":0},{"type":"variable_unless","name":"KC_J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v"},{"key_code":"a"},{"set_variable":{"name":"KC_F","value":1}},{"set_variable":{"name":"USC","value":0}}],"to_after_key_up":[{"set_variable":{"name":"KC_F","value":0}}],"type":"basic"},{"conditions":[{"type":"variable_unless","name":"USC","value":0},{"type":"variable_unless","name":"KC_L","value":0},{"type":"variable_unless","name":"KC_J","value":0},{"input_sources":[{"language":"ja"}],"type":"input_source_if"},{"input_sources":[{"input_mode_id":"Roman$"}],"type":"input_source_unless"}],"from":{"key_code":"f","modifiers":{"optional":["caps_lock"]}},"to":[{"key_code":"delete_or_backspace"},{"key_code":"v"},{"key_code":"a"},{"set_variable":{"name":"KC_F","value":1}},{"set_variable":{"name":"USC","value":0}}],"to_after_key_up":[{"set_variable":{"name":"KC_F","value":0}}],"type":"basic"},{"conditions":[{"type":"variable_unless","name":"KC_L","value":0},{"type":"variable_unless","name":"KC_J","value":0},{"input_sources":[{"language":"ja"}],"type":"input_source_if"},{"input_sources":[{"input_mode_id":"Roman$"}],"type":"input_source_unless"}],"from":{"key_code":"f","modifiers":{"optional":["caps_lock"]}},"to":[{"key_code":"v"},{"key_code":"a"},{"set_variable":{"name":"KC_F","value":1}},{"set_variable":{"name":"USC","value":0}}],"to_after_key_up":[{"set_variable":{"name":"KC_F","value":0}}],"type":"basic"},</v>
      </c>
    </row>
    <row r="83" spans="1:1">
      <c r="A83" s="299" t="str">
        <f>_xlfn.CONCAT(詳細設定!A105:Z105)</f>
        <v>{"description":"左濁, う &amp; い → ヴぃ","conditions":[{"type":"variable_unless","name":"USC","value":0},{"type":"variable_unless","name":"KC_F","value":0},{"type":"variable_unless","name":"KC_L","value":0},{"input_sources":[{"language":"ja"}],"type":"input_source_if"},{"input_sources":[{"input_mode_id":"Roman$"}],"type":"input_source_unless"}],"from":{"key_code":"k","modifiers":{"optional":["caps_lock"]}},"to":[{"key_code":"delete_or_backspace"},{"key_code":"v"},{"key_code":"i"},{"set_variable":{"name":"KC_K","value":1}},{"set_variable":{"name":"USC","value":0}}],"to_after_key_up":[{"set_variable":{"name":"KC_K","value":0}}],"type":"basic"},{"conditions":[{"type":"variable_unless","name":"KC_F","value":0},{"type":"variable_unless","name":"KC_L","value":0},{"input_sources":[{"language":"ja"}],"type":"input_source_if"},{"input_sources":[{"input_mode_id":"Roman$"}],"type":"input_source_unless"}],"from":{"key_code":"k","modifiers":{"optional":["caps_lock"]}},"to":[{"key_code":"v"},{"key_code":"i"},{"set_variable":{"name":"KC_K","value":1}},{"set_variable":{"name":"USC","value":0}}],"to_after_key_up":[{"set_variable":{"name":"KC_K","value":0}}],"type":"basic"},{"conditions":[{"type":"variable_if","name":"USC","value":2},{"type":"variable_unless","name":"KC_F","value":0},{"type":"variable_unless","name":"KC_K","value":0},{"input_sources":[{"language":"ja"}],"type":"input_source_if"},{"input_sources":[{"input_mode_id":"Roman$"}],"type":"input_source_unless"}],"from":{"key_code":"l","modifiers":{"optional":["caps_lock"]}},"to":[{"key_code":"delete_or_backspace"},{"key_code":"delete_or_backspace"},{"key_code":"v"},{"key_code":"i"},{"set_variable":{"name":"KC_L","value":1}},{"set_variable":{"name":"USC","value":0}}],"to_after_key_up":[{"set_variable":{"name":"KC_L","value":0}}],"type":"basic"},{"conditions":[{"type":"variable_unless","name":"USC","value":0},{"type":"variable_unless","name":"KC_F","value":0},{"type":"variable_unless","name":"KC_K","value":0},{"input_sources":[{"language":"ja"}],"type":"input_source_if"},{"input_sources":[{"input_mode_id":"Roman$"}],"type":"input_source_unless"}],"from":{"key_code":"l","modifiers":{"optional":["caps_lock"]}},"to":[{"key_code":"delete_or_backspace"},{"key_code":"v"},{"key_code":"i"},{"set_variable":{"name":"KC_L","value":1}},{"set_variable":{"name":"USC","value":0}}],"to_after_key_up":[{"set_variable":{"name":"KC_L","value":0}}],"type":"basic"},{"conditions":[{"type":"variable_unless","name":"KC_F","value":0},{"type":"variable_unless","name":"KC_K","value":0},{"input_sources":[{"language":"ja"}],"type":"input_source_if"},{"input_sources":[{"input_mode_id":"Roman$"}],"type":"input_source_unless"}],"from":{"key_code":"l","modifiers":{"optional":["caps_lock"]}},"to":[{"key_code":"v"},{"key_code":"i"},{"set_variable":{"name":"KC_L","value":1}},{"set_variable":{"name":"USC","value":0}}],"to_after_key_up":[{"set_variable":{"name":"KC_L","value":0}}],"type":"basic"},{"conditions":[{"type":"variable_if","name":"USC","value":2},{"type":"variable_unless","name":"KC_L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v"},{"key_code":"i"},{"set_variable":{"name":"KC_F","value":1}},{"set_variable":{"name":"USC","value":0}}],"to_after_key_up":[{"set_variable":{"name":"KC_F","value":0}}],"type":"basic"},{"conditions":[{"type":"variable_unless","name":"USC","value":0},{"type":"variable_unless","name":"KC_L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delete_or_backspace"},{"key_code":"v"},{"key_code":"i"},{"set_variable":{"name":"KC_F","value":1}},{"set_variable":{"name":"USC","value":0}}],"to_after_key_up":[{"set_variable":{"name":"KC_F","value":0}}],"type":"basic"},{"conditions":[{"type":"variable_unless","name":"KC_L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v"},{"key_code":"i"},{"set_variable":{"name":"KC_F","value":1}},{"set_variable":{"name":"USC","value":0}}],"to_after_key_up":[{"set_variable":{"name":"KC_F","value":0}}],"type":"basic"},</v>
      </c>
    </row>
    <row r="84" spans="1:1">
      <c r="A84" s="299" t="str">
        <f>_xlfn.CONCAT(詳細設定!A106:Z106)</f>
        <v>{"description":"左濁, う &amp; え → ヴぇ","conditions":[{"type":"variable_unless","name":"USC","value":0},{"type":"variable_unless","name":"KC_F","value":0},{"type":"variable_unless","name":"KC_L","value":0},{"input_sources":[{"language":"ja"}],"type":"input_source_if"},{"input_sources":[{"input_mode_id":"Roman$"}],"type":"input_source_unless"}],"from":{"key_code":"o","modifiers":{"optional":["caps_lock"]}},"to":[{"key_code":"delete_or_backspace"},{"key_code":"v"},{"key_code":"e"},{"set_variable":{"name":"KC_O","value":1}},{"set_variable":{"name":"USC","value":0}}],"to_after_key_up":[{"set_variable":{"name":"KC_O","value":0}}],"type":"basic"},{"conditions":[{"type":"variable_unless","name":"KC_F","value":0},{"type":"variable_unless","name":"KC_L","value":0},{"input_sources":[{"language":"ja"}],"type":"input_source_if"},{"input_sources":[{"input_mode_id":"Roman$"}],"type":"input_source_unless"}],"from":{"key_code":"o","modifiers":{"optional":["caps_lock"]}},"to":[{"key_code":"v"},{"key_code":"e"},{"set_variable":{"name":"KC_O","value":1}},{"set_variable":{"name":"USC","value":0}}],"to_after_key_up":[{"set_variable":{"name":"KC_O","value":0}}],"type":"basic"},{"conditions":[{"type":"variable_unless","name":"USC","value":0},{"type":"variable_unless","name":"KC_F","value":0},{"type":"variable_unless","name":"KC_O","value":0},{"input_sources":[{"language":"ja"}],"type":"input_source_if"},{"input_sources":[{"input_mode_id":"Roman$"}],"type":"input_source_unless"}],"from":{"key_code":"l","modifiers":{"optional":["caps_lock"]}},"to":[{"key_code":"delete_or_backspace"},{"key_code":"v"},{"key_code":"e"},{"set_variable":{"name":"KC_L","value":1}},{"set_variable":{"name":"USC","value":0}}],"to_after_key_up":[{"set_variable":{"name":"KC_L","value":0}}],"type":"basic"},{"conditions":[{"type":"variable_unless","name":"KC_F","value":0},{"type":"variable_unless","name":"KC_O","value":0},{"input_sources":[{"language":"ja"}],"type":"input_source_if"},{"input_sources":[{"input_mode_id":"Roman$"}],"type":"input_source_unless"}],"from":{"key_code":"l","modifiers":{"optional":["caps_lock"]}},"to":[{"key_code":"v"},{"key_code":"e"},{"set_variable":{"name":"KC_L","value":1}},{"set_variable":{"name":"USC","value":0}}],"to_after_key_up":[{"set_variable":{"name":"KC_L","value":0}}],"type":"basic"},{"conditions":[{"type":"variable_if","name":"USC","value":2},{"type":"variable_unless","name":"KC_L","value":0},{"type":"variable_unless","name":"KC_O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v"},{"key_code":"e"},{"set_variable":{"name":"KC_F","value":1}},{"set_variable":{"name":"USC","value":0}}],"to_after_key_up":[{"set_variable":{"name":"KC_F","value":0}}],"type":"basic"},{"conditions":[{"type":"variable_unless","name":"USC","value":0},{"type":"variable_unless","name":"KC_L","value":0},{"type":"variable_unless","name":"KC_O","value":0},{"input_sources":[{"language":"ja"}],"type":"input_source_if"},{"input_sources":[{"input_mode_id":"Roman$"}],"type":"input_source_unless"}],"from":{"key_code":"f","modifiers":{"optional":["caps_lock"]}},"to":[{"key_code":"delete_or_backspace"},{"key_code":"v"},{"key_code":"e"},{"set_variable":{"name":"KC_F","value":1}},{"set_variable":{"name":"USC","value":0}}],"to_after_key_up":[{"set_variable":{"name":"KC_F","value":0}}],"type":"basic"},{"conditions":[{"type":"variable_unless","name":"KC_L","value":0},{"type":"variable_unless","name":"KC_O","value":0},{"input_sources":[{"language":"ja"}],"type":"input_source_if"},{"input_sources":[{"input_mode_id":"Roman$"}],"type":"input_source_unless"}],"from":{"key_code":"f","modifiers":{"optional":["caps_lock"]}},"to":[{"key_code":"v"},{"key_code":"e"},{"set_variable":{"name":"KC_F","value":1}},{"set_variable":{"name":"USC","value":0}}],"to_after_key_up":[{"set_variable":{"name":"KC_F","value":0}}],"type":"basic"},</v>
      </c>
    </row>
    <row r="85" spans="1:1">
      <c r="A85" s="299" t="str">
        <f>_xlfn.CONCAT(詳細設定!A107:Z107)</f>
        <v>{"description":"左濁, う &amp; お → ヴぉ","conditions":[{"type":"variable_unless","name":"USC","value":0},{"type":"variable_unless","name":"KC_F","value":0},{"type":"variable_unless","name":"KC_L","value":0},{"input_sources":[{"language":"ja"}],"type":"input_source_if"},{"input_sources":[{"input_mode_id":"Roman$"}],"type":"input_source_unless"}],"from":{"key_code":"n","modifiers":{"optional":["caps_lock"]}},"to":[{"key_code":"delete_or_backspace"},{"key_code":"v"},{"key_code":"o"},{"set_variable":{"name":"KC_N","value":1}},{"set_variable":{"name":"USC","value":0}}],"to_after_key_up":[{"set_variable":{"name":"KC_N","value":0}}],"type":"basic"},{"conditions":[{"type":"variable_unless","name":"KC_F","value":0},{"type":"variable_unless","name":"KC_L","value":0},{"input_sources":[{"language":"ja"}],"type":"input_source_if"},{"input_sources":[{"input_mode_id":"Roman$"}],"type":"input_source_unless"}],"from":{"key_code":"n","modifiers":{"optional":["caps_lock"]}},"to":[{"key_code":"v"},{"key_code":"o"},{"set_variable":{"name":"KC_N","value":1}},{"set_variable":{"name":"USC","value":0}}],"to_after_key_up":[{"set_variable":{"name":"KC_N","value":0}}],"type":"basic"},{"conditions":[{"type":"variable_unless","name":"USC","value":0},{"type":"variable_unless","name":"KC_F","value":0},{"type":"variable_unless","name":"KC_N","value":0},{"input_sources":[{"language":"ja"}],"type":"input_source_if"},{"input_sources":[{"input_mode_id":"Roman$"}],"type":"input_source_unless"}],"from":{"key_code":"l","modifiers":{"optional":["caps_lock"]}},"to":[{"key_code":"delete_or_backspace"},{"key_code":"v"},{"key_code":"o"},{"set_variable":{"name":"KC_L","value":1}},{"set_variable":{"name":"USC","value":0}}],"to_after_key_up":[{"set_variable":{"name":"KC_L","value":0}}],"type":"basic"},{"conditions":[{"type":"variable_unless","name":"KC_F","value":0},{"type":"variable_unless","name":"KC_N","value":0},{"input_sources":[{"language":"ja"}],"type":"input_source_if"},{"input_sources":[{"input_mode_id":"Roman$"}],"type":"input_source_unless"}],"from":{"key_code":"l","modifiers":{"optional":["caps_lock"]}},"to":[{"key_code":"v"},{"key_code":"o"},{"set_variable":{"name":"KC_L","value":1}},{"set_variable":{"name":"USC","value":0}}],"to_after_key_up":[{"set_variable":{"name":"KC_L","value":0}}],"type":"basic"},{"conditions":[{"type":"variable_if","name":"USC","value":2},{"type":"variable_unless","name":"KC_L","value":0},{"type":"variable_unless","name":"KC_N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v"},{"key_code":"o"},{"set_variable":{"name":"KC_F","value":1}},{"set_variable":{"name":"USC","value":0}}],"to_after_key_up":[{"set_variable":{"name":"KC_F","value":0}}],"type":"basic"},{"conditions":[{"type":"variable_unless","name":"USC","value":0},{"type":"variable_unless","name":"KC_L","value":0},{"type":"variable_unless","name":"KC_N","value":0},{"input_sources":[{"language":"ja"}],"type":"input_source_if"},{"input_sources":[{"input_mode_id":"Roman$"}],"type":"input_source_unless"}],"from":{"key_code":"f","modifiers":{"optional":["caps_lock"]}},"to":[{"key_code":"delete_or_backspace"},{"key_code":"v"},{"key_code":"o"},{"set_variable":{"name":"KC_F","value":1}},{"set_variable":{"name":"USC","value":0}}],"to_after_key_up":[{"set_variable":{"name":"KC_F","value":0}}],"type":"basic"},{"conditions":[{"type":"variable_unless","name":"KC_L","value":0},{"type":"variable_unless","name":"KC_N","value":0},{"input_sources":[{"language":"ja"}],"type":"input_source_if"},{"input_sources":[{"input_mode_id":"Roman$"}],"type":"input_source_unless"}],"from":{"key_code":"f","modifiers":{"optional":["caps_lock"]}},"to":[{"key_code":"v"},{"key_code":"o"},{"set_variable":{"name":"KC_F","value":1}},{"set_variable":{"name":"USC","value":0}}],"to_after_key_up":[{"set_variable":{"name":"KC_F","value":0}}],"type":"basic"},</v>
      </c>
    </row>
    <row r="86" spans="1:1">
      <c r="A86" s="299" t="str">
        <f>_xlfn.CONCAT(詳細設定!A108:Z108)</f>
        <v>{"description":"左濁, う &amp; ゆ → ヴゅ","conditions":[{"type":"variable_unless","name":"USC","value":0},{"type":"variable_unless","name":"KC_F","value":0},{"type":"variable_unless","name":"KC_L","value":0},{"input_sources":[{"language":"ja"}],"type":"input_source_if"},{"input_sources":[{"input_mode_id":"Roman$"}],"type":"input_source_unless"}],"from":{"key_code":"p","modifiers":{"optional":["caps_lock"]}},"to":[{"key_code":"delete_or_backspace"},{"key_code":"v"},{"key_code":"y"},{"key_code":"u"},{"set_variable":{"name":"KC_P","value":1}},{"set_variable":{"name":"USC","value":0}}],"to_after_key_up":[{"set_variable":{"name":"KC_P","value":0}}],"type":"basic"},{"conditions":[{"type":"variable_unless","name":"KC_F","value":0},{"type":"variable_unless","name":"KC_L","value":0},{"input_sources":[{"language":"ja"}],"type":"input_source_if"},{"input_sources":[{"input_mode_id":"Roman$"}],"type":"input_source_unless"}],"from":{"key_code":"p","modifiers":{"optional":["caps_lock"]}},"to":[{"key_code":"v"},{"key_code":"y"},{"key_code":"u"},{"set_variable":{"name":"KC_P","value":1}},{"set_variable":{"name":"USC","value":0}}],"to_after_key_up":[{"set_variable":{"name":"KC_P","value":0}}],"type":"basic"},{"conditions":[{"type":"variable_unless","name":"USC","value":0},{"type":"variable_unless","name":"KC_F","value":0},{"type":"variable_unless","name":"KC_P","value":0},{"input_sources":[{"language":"ja"}],"type":"input_source_if"},{"input_sources":[{"input_mode_id":"Roman$"}],"type":"input_source_unless"}],"from":{"key_code":"l","modifiers":{"optional":["caps_lock"]}},"to":[{"key_code":"delete_or_backspace"},{"key_code":"v"},{"key_code":"y"},{"key_code":"u"},{"set_variable":{"name":"KC_L","value":1}},{"set_variable":{"name":"USC","value":0}}],"to_after_key_up":[{"set_variable":{"name":"KC_L","value":0}}],"type":"basic"},{"conditions":[{"type":"variable_unless","name":"KC_F","value":0},{"type":"variable_unless","name":"KC_P","value":0},{"input_sources":[{"language":"ja"}],"type":"input_source_if"},{"input_sources":[{"input_mode_id":"Roman$"}],"type":"input_source_unless"}],"from":{"key_code":"l","modifiers":{"optional":["caps_lock"]}},"to":[{"key_code":"v"},{"key_code":"y"},{"key_code":"u"},{"set_variable":{"name":"KC_L","value":1}},{"set_variable":{"name":"USC","value":0}}],"to_after_key_up":[{"set_variable":{"name":"KC_L","value":0}}],"type":"basic"},{"conditions":[{"type":"variable_if","name":"USC","value":2},{"type":"variable_unless","name":"KC_L","value":0},{"type":"variable_unless","name":"KC_P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v"},{"key_code":"y"},{"key_code":"u"},{"set_variable":{"name":"KC_F","value":1}},{"set_variable":{"name":"USC","value":0}}],"to_after_key_up":[{"set_variable":{"name":"KC_F","value":0}}],"type":"basic"},{"conditions":[{"type":"variable_unless","name":"USC","value":0},{"type":"variable_unless","name":"KC_L","value":0},{"type":"variable_unless","name":"KC_P","value":0},{"input_sources":[{"language":"ja"}],"type":"input_source_if"},{"input_sources":[{"input_mode_id":"Roman$"}],"type":"input_source_unless"}],"from":{"key_code":"f","modifiers":{"optional":["caps_lock"]}},"to":[{"key_code":"delete_or_backspace"},{"key_code":"v"},{"key_code":"y"},{"key_code":"u"},{"set_variable":{"name":"KC_F","value":1}},{"set_variable":{"name":"USC","value":0}}],"to_after_key_up":[{"set_variable":{"name":"KC_F","value":0}}],"type":"basic"},{"conditions":[{"type":"variable_unless","name":"KC_L","value":0},{"type":"variable_unless","name":"KC_P","value":0},{"input_sources":[{"language":"ja"}],"type":"input_source_if"},{"input_sources":[{"input_mode_id":"Roman$"}],"type":"input_source_unless"}],"from":{"key_code":"f","modifiers":{"optional":["caps_lock"]}},"to":[{"key_code":"v"},{"key_code":"y"},{"key_code":"u"},{"set_variable":{"name":"KC_F","value":1}},{"set_variable":{"name":"USC","value":0}}],"to_after_key_up":[{"set_variable":{"name":"KC_F","value":0}}],"type":"basic"},</v>
      </c>
    </row>
    <row r="87" spans="1:1">
      <c r="A87" s="299" t="str">
        <f>_xlfn.CONCAT(詳細設定!A109:Z109)</f>
        <v>{"description":"左半, う &amp; い → うぃ","conditions":[{"type":"variable_if","name":"USC","value":2},{"type":"variable_unless","name":"KC_V","value":0},{"type":"variable_unless","name":"KC_L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w"},{"key_code":"i"},{"set_variable":{"name":"KC_K","value":1}},{"set_variable":{"name":"USC","value":0}}],"to_after_key_up":[{"set_variable":{"name":"KC_K","value":0}}],"type":"basic"},{"conditions":[{"type":"variable_unless","name":"USC","value":0},{"type":"variable_unless","name":"KC_V","value":0},{"type":"variable_unless","name":"KC_L","value":0},{"input_sources":[{"language":"ja"}],"type":"input_source_if"},{"input_sources":[{"input_mode_id":"Roman$"}],"type":"input_source_unless"}],"from":{"key_code":"k","modifiers":{"optional":["caps_lock"]}},"to":[{"key_code":"delete_or_backspace"},{"key_code":"w"},{"key_code":"i"},{"set_variable":{"name":"KC_K","value":1}},{"set_variable":{"name":"USC","value":0}}],"to_after_key_up":[{"set_variable":{"name":"KC_K","value":0}}],"type":"basic"},{"conditions":[{"type":"variable_unless","name":"KC_V","value":0},{"type":"variable_unless","name":"KC_L","value":0},{"input_sources":[{"language":"ja"}],"type":"input_source_if"},{"input_sources":[{"input_mode_id":"Roman$"}],"type":"input_source_unless"}],"from":{"key_code":"k","modifiers":{"optional":["caps_lock"]}},"to":[{"key_code":"w"},{"key_code":"i"},{"set_variable":{"name":"KC_K","value":1}},{"set_variable":{"name":"USC","value":0}}],"to_after_key_up":[{"set_variable":{"name":"KC_K","value":0}}],"type":"basic"},{"conditions":[{"type":"variable_if","name":"USC","value":2},{"type":"variable_unless","name":"KC_V","value":0},{"type":"variable_unless","name":"KC_K","value":0},{"input_sources":[{"language":"ja"}],"type":"input_source_if"},{"input_sources":[{"input_mode_id":"Roman$"}],"type":"input_source_unless"}],"from":{"key_code":"l","modifiers":{"optional":["caps_lock"]}},"to":[{"key_code":"delete_or_backspace"},{"key_code":"delete_or_backspace"},{"key_code":"w"},{"key_code":"i"},{"set_variable":{"name":"KC_L","value":1}},{"set_variable":{"name":"USC","value":0}}],"to_after_key_up":[{"set_variable":{"name":"KC_L","value":0}}],"type":"basic"},{"conditions":[{"type":"variable_unless","name":"USC","value":0},{"type":"variable_unless","name":"KC_V","value":0},{"type":"variable_unless","name":"KC_K","value":0},{"input_sources":[{"language":"ja"}],"type":"input_source_if"},{"input_sources":[{"input_mode_id":"Roman$"}],"type":"input_source_unless"}],"from":{"key_code":"l","modifiers":{"optional":["caps_lock"]}},"to":[{"key_code":"delete_or_backspace"},{"key_code":"w"},{"key_code":"i"},{"set_variable":{"name":"KC_L","value":1}},{"set_variable":{"name":"USC","value":0}}],"to_after_key_up":[{"set_variable":{"name":"KC_L","value":0}}],"type":"basic"},{"conditions":[{"type":"variable_unless","name":"KC_V","value":0},{"type":"variable_unless","name":"KC_K","value":0},{"input_sources":[{"language":"ja"}],"type":"input_source_if"},{"input_sources":[{"input_mode_id":"Roman$"}],"type":"input_source_unless"}],"from":{"key_code":"l","modifiers":{"optional":["caps_lock"]}},"to":[{"key_code":"w"},{"key_code":"i"},{"set_variable":{"name":"KC_L","value":1}},{"set_variable":{"name":"USC","value":0}}],"to_after_key_up":[{"set_variable":{"name":"KC_L","value":0}}],"type":"basic"},{"conditions":[{"type":"variable_if","name":"USC","value":2},{"type":"variable_unless","name":"KC_L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w"},{"key_code":"i"},{"set_variable":{"name":"KC_V","value":1}},{"set_variable":{"name":"USC","value":0}}],"to_after_key_up":[{"set_variable":{"name":"KC_V","value":0}}],"type":"basic"},{"conditions":[{"type":"variable_unless","name":"USC","value":0},{"type":"variable_unless","name":"KC_L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w"},{"key_code":"i"},{"set_variable":{"name":"KC_V","value":1}},{"set_variable":{"name":"USC","value":0}}],"to_after_key_up":[{"set_variable":{"name":"KC_V","value":0}}],"type":"basic"},{"conditions":[{"type":"variable_unless","name":"KC_L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w"},{"key_code":"i"},{"set_variable":{"name":"KC_V","value":1}},{"set_variable":{"name":"USC","value":0}}],"to_after_key_up":[{"set_variable":{"name":"KC_V","value":0}}],"type":"basic"},</v>
      </c>
    </row>
    <row r="88" spans="1:1">
      <c r="A88" s="299" t="str">
        <f>_xlfn.CONCAT(詳細設定!A110:Z110)</f>
        <v>{"description":"左半, う &amp; え → うぇ","conditions":[{"type":"variable_if","name":"USC","value":2},{"type":"variable_unless","name":"KC_V","value":0},{"type":"variable_unless","name":"KC_L","value":0},{"input_sources":[{"language":"ja"}],"type":"input_source_if"},{"input_sources":[{"input_mode_id":"Roman$"}],"type":"input_source_unless"}],"from":{"key_code":"o","modifiers":{"optional":["caps_lock"]}},"to":[{"key_code":"delete_or_backspace"},{"key_code":"delete_or_backspace"},{"key_code":"w"},{"key_code":"e"},{"set_variable":{"name":"KC_O","value":1}},{"set_variable":{"name":"USC","value":0}}],"to_after_key_up":[{"set_variable":{"name":"KC_O","value":0}}],"type":"basic"},{"conditions":[{"type":"variable_unless","name":"USC","value":0},{"type":"variable_unless","name":"KC_V","value":0},{"type":"variable_unless","name":"KC_L","value":0},{"input_sources":[{"language":"ja"}],"type":"input_source_if"},{"input_sources":[{"input_mode_id":"Roman$"}],"type":"input_source_unless"}],"from":{"key_code":"o","modifiers":{"optional":["caps_lock"]}},"to":[{"key_code":"delete_or_backspace"},{"key_code":"w"},{"key_code":"e"},{"set_variable":{"name":"KC_O","value":1}},{"set_variable":{"name":"USC","value":0}}],"to_after_key_up":[{"set_variable":{"name":"KC_O","value":0}}],"type":"basic"},{"conditions":[{"type":"variable_unless","name":"KC_V","value":0},{"type":"variable_unless","name":"KC_L","value":0},{"input_sources":[{"language":"ja"}],"type":"input_source_if"},{"input_sources":[{"input_mode_id":"Roman$"}],"type":"input_source_unless"}],"from":{"key_code":"o","modifiers":{"optional":["caps_lock"]}},"to":[{"key_code":"w"},{"key_code":"e"},{"set_variable":{"name":"KC_O","value":1}},{"set_variable":{"name":"USC","value":0}}],"to_after_key_up":[{"set_variable":{"name":"KC_O","value":0}}],"type":"basic"},{"conditions":[{"type":"variable_if","name":"USC","value":2},{"type":"variable_unless","name":"KC_V","value":0},{"type":"variable_unless","name":"KC_O","value":0},{"input_sources":[{"language":"ja"}],"type":"input_source_if"},{"input_sources":[{"input_mode_id":"Roman$"}],"type":"input_source_unless"}],"from":{"key_code":"l","modifiers":{"optional":["caps_lock"]}},"to":[{"key_code":"delete_or_backspace"},{"key_code":"delete_or_backspace"},{"key_code":"w"},{"key_code":"e"},{"set_variable":{"name":"KC_L","value":1}},{"set_variable":{"name":"USC","value":0}}],"to_after_key_up":[{"set_variable":{"name":"KC_L","value":0}}],"type":"basic"},{"conditions":[{"type":"variable_unless","name":"USC","value":0},{"type":"variable_unless","name":"KC_V","value":0},{"type":"variable_unless","name":"KC_O","value":0},{"input_sources":[{"language":"ja"}],"type":"input_source_if"},{"input_sources":[{"input_mode_id":"Roman$"}],"type":"input_source_unless"}],"from":{"key_code":"l","modifiers":{"optional":["caps_lock"]}},"to":[{"key_code":"delete_or_backspace"},{"key_code":"w"},{"key_code":"e"},{"set_variable":{"name":"KC_L","value":1}},{"set_variable":{"name":"USC","value":0}}],"to_after_key_up":[{"set_variable":{"name":"KC_L","value":0}}],"type":"basic"},{"conditions":[{"type":"variable_unless","name":"KC_V","value":0},{"type":"variable_unless","name":"KC_O","value":0},{"input_sources":[{"language":"ja"}],"type":"input_source_if"},{"input_sources":[{"input_mode_id":"Roman$"}],"type":"input_source_unless"}],"from":{"key_code":"l","modifiers":{"optional":["caps_lock"]}},"to":[{"key_code":"w"},{"key_code":"e"},{"set_variable":{"name":"KC_L","value":1}},{"set_variable":{"name":"USC","value":0}}],"to_after_key_up":[{"set_variable":{"name":"KC_L","value":0}}],"type":"basic"},{"conditions":[{"type":"variable_if","name":"USC","value":2},{"type":"variable_unless","name":"KC_L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w"},{"key_code":"e"},{"set_variable":{"name":"KC_V","value":1}},{"set_variable":{"name":"USC","value":0}}],"to_after_key_up":[{"set_variable":{"name":"KC_V","value":0}}],"type":"basic"},{"conditions":[{"type":"variable_unless","name":"USC","value":0},{"type":"variable_unless","name":"KC_L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w"},{"key_code":"e"},{"set_variable":{"name":"KC_V","value":1}},{"set_variable":{"name":"USC","value":0}}],"to_after_key_up":[{"set_variable":{"name":"KC_V","value":0}}],"type":"basic"},{"conditions":[{"type":"variable_unless","name":"KC_L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w"},{"key_code":"e"},{"set_variable":{"name":"KC_V","value":1}},{"set_variable":{"name":"USC","value":0}}],"to_after_key_up":[{"set_variable":{"name":"KC_V","value":0}}],"type":"basic"},</v>
      </c>
    </row>
    <row r="89" spans="1:1">
      <c r="A89" s="299" t="str">
        <f>_xlfn.CONCAT(詳細設定!A111:Z111)</f>
        <v>{"description":"左半, う &amp; お → うぉ","conditions":[{"type":"variable_if","name":"USC","value":2},{"type":"variable_unless","name":"KC_V","value":0},{"type":"variable_unless","name":"KC_L","value":0},{"input_sources":[{"language":"ja"}],"type":"input_source_if"},{"input_sources":[{"input_mode_id":"Roman$"}],"type":"input_source_unless"}],"from":{"key_code":"n","modifiers":{"optional":["caps_lock"]}},"to":[{"key_code":"delete_or_backspace"},{"key_code":"delete_or_backspace"},{"key_code":"w"},{"key_code":"h"},{"key_code":"o"},{"set_variable":{"name":"KC_N","value":1}},{"set_variable":{"name":"USC","value":0}}],"to_after_key_up":[{"set_variable":{"name":"KC_N","value":0}}],"type":"basic"},{"conditions":[{"type":"variable_unless","name":"USC","value":0},{"type":"variable_unless","name":"KC_V","value":0},{"type":"variable_unless","name":"KC_L","value":0},{"input_sources":[{"language":"ja"}],"type":"input_source_if"},{"input_sources":[{"input_mode_id":"Roman$"}],"type":"input_source_unless"}],"from":{"key_code":"n","modifiers":{"optional":["caps_lock"]}},"to":[{"key_code":"delete_or_backspace"},{"key_code":"w"},{"key_code":"h"},{"key_code":"o"},{"set_variable":{"name":"KC_N","value":1}},{"set_variable":{"name":"USC","value":0}}],"to_after_key_up":[{"set_variable":{"name":"KC_N","value":0}}],"type":"basic"},{"conditions":[{"type":"variable_unless","name":"KC_V","value":0},{"type":"variable_unless","name":"KC_L","value":0},{"input_sources":[{"language":"ja"}],"type":"input_source_if"},{"input_sources":[{"input_mode_id":"Roman$"}],"type":"input_source_unless"}],"from":{"key_code":"n","modifiers":{"optional":["caps_lock"]}},"to":[{"key_code":"w"},{"key_code":"h"},{"key_code":"o"},{"set_variable":{"name":"KC_N","value":1}},{"set_variable":{"name":"USC","value":0}}],"to_after_key_up":[{"set_variable":{"name":"KC_N","value":0}}],"type":"basic"},{"conditions":[{"type":"variable_if","name":"USC","value":2},{"type":"variable_unless","name":"KC_V","value":0},{"type":"variable_unless","name":"KC_N","value":0},{"input_sources":[{"language":"ja"}],"type":"input_source_if"},{"input_sources":[{"input_mode_id":"Roman$"}],"type":"input_source_unless"}],"from":{"key_code":"l","modifiers":{"optional":["caps_lock"]}},"to":[{"key_code":"delete_or_backspace"},{"key_code":"delete_or_backspace"},{"key_code":"w"},{"key_code":"h"},{"key_code":"o"},{"set_variable":{"name":"KC_L","value":1}},{"set_variable":{"name":"USC","value":0}}],"to_after_key_up":[{"set_variable":{"name":"KC_L","value":0}}],"type":"basic"},{"conditions":[{"type":"variable_unless","name":"USC","value":0},{"type":"variable_unless","name":"KC_V","value":0},{"type":"variable_unless","name":"KC_N","value":0},{"input_sources":[{"language":"ja"}],"type":"input_source_if"},{"input_sources":[{"input_mode_id":"Roman$"}],"type":"input_source_unless"}],"from":{"key_code":"l","modifiers":{"optional":["caps_lock"]}},"to":[{"key_code":"delete_or_backspace"},{"key_code":"w"},{"key_code":"h"},{"key_code":"o"},{"set_variable":{"name":"KC_L","value":1}},{"set_variable":{"name":"USC","value":0}}],"to_after_key_up":[{"set_variable":{"name":"KC_L","value":0}}],"type":"basic"},{"conditions":[{"type":"variable_unless","name":"KC_V","value":0},{"type":"variable_unless","name":"KC_N","value":0},{"input_sources":[{"language":"ja"}],"type":"input_source_if"},{"input_sources":[{"input_mode_id":"Roman$"}],"type":"input_source_unless"}],"from":{"key_code":"l","modifiers":{"optional":["caps_lock"]}},"to":[{"key_code":"w"},{"key_code":"h"},{"key_code":"o"},{"set_variable":{"name":"KC_L","value":1}},{"set_variable":{"name":"USC","value":0}}],"to_after_key_up":[{"set_variable":{"name":"KC_L","value":0}}],"type":"basic"},{"conditions":[{"type":"variable_if","name":"USC","value":2},{"type":"variable_unless","name":"KC_L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w"},{"key_code":"h"},{"key_code":"o"},{"set_variable":{"name":"KC_V","value":1}},{"set_variable":{"name":"USC","value":0}}],"to_after_key_up":[{"set_variable":{"name":"KC_V","value":0}}],"type":"basic"},{"conditions":[{"type":"variable_unless","name":"USC","value":0},{"type":"variable_unless","name":"KC_L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delete_or_backspace"},{"key_code":"w"},{"key_code":"h"},{"key_code":"o"},{"set_variable":{"name":"KC_V","value":1}},{"set_variable":{"name":"USC","value":0}}],"to_after_key_up":[{"set_variable":{"name":"KC_V","value":0}}],"type":"basic"},{"conditions":[{"type":"variable_unless","name":"KC_L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w"},{"key_code":"h"},{"key_code":"o"},{"set_variable":{"name":"KC_V","value":1}},{"set_variable":{"name":"USC","value":0}}],"to_after_key_up":[{"set_variable":{"name":"KC_V","value":0}}],"type":"basic"},</v>
      </c>
    </row>
    <row r="90" spans="1:1">
      <c r="A90" s="299" t="str">
        <f>_xlfn.CONCAT(詳細設定!A112:Z112)</f>
        <v>{"description":"左半, い &amp; え → いぇ","conditions":[{"type":"variable_if","name":"USC","value":2},{"type":"variable_unless","name":"KC_V","value":0},{"type":"variable_unless","name":"KC_K","value":0},{"input_sources":[{"language":"ja"}],"type":"input_source_if"},{"input_sources":[{"input_mode_id":"Roman$"}],"type":"input_source_unless"}],"from":{"key_code":"o","modifiers":{"optional":["caps_lock"]}},"to":[{"key_code":"delete_or_backspace"},{"key_code":"delete_or_backspace"},{"key_code":"y"},{"key_code":"e"},{"set_variable":{"name":"KC_O","value":1}},{"set_variable":{"name":"USC","value":0}}],"to_after_key_up":[{"set_variable":{"name":"KC_O","value":0}}],"type":"basic"},{"conditions":[{"type":"variable_unless","name":"USC","value":0},{"type":"variable_unless","name":"KC_V","value":0},{"type":"variable_unless","name":"KC_K","value":0},{"input_sources":[{"language":"ja"}],"type":"input_source_if"},{"input_sources":[{"input_mode_id":"Roman$"}],"type":"input_source_unless"}],"from":{"key_code":"o","modifiers":{"optional":["caps_lock"]}},"to":[{"key_code":"delete_or_backspace"},{"key_code":"y"},{"key_code":"e"},{"set_variable":{"name":"KC_O","value":1}},{"set_variable":{"name":"USC","value":0}}],"to_after_key_up":[{"set_variable":{"name":"KC_O","value":0}}],"type":"basic"},{"conditions":[{"type":"variable_unless","name":"KC_V","value":0},{"type":"variable_unless","name":"KC_K","value":0},{"input_sources":[{"language":"ja"}],"type":"input_source_if"},{"input_sources":[{"input_mode_id":"Roman$"}],"type":"input_source_unless"}],"from":{"key_code":"o","modifiers":{"optional":["caps_lock"]}},"to":[{"key_code":"y"},{"key_code":"e"},{"set_variable":{"name":"KC_O","value":1}},{"set_variable":{"name":"USC","value":0}}],"to_after_key_up":[{"set_variable":{"name":"KC_O","value":0}}],"type":"basic"},{"conditions":[{"type":"variable_if","name":"USC","value":2},{"type":"variable_unless","name":"KC_V","value":0},{"type":"variable_unless","name":"KC_O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y"},{"key_code":"e"},{"set_variable":{"name":"KC_K","value":1}},{"set_variable":{"name":"USC","value":0}}],"to_after_key_up":[{"set_variable":{"name":"KC_K","value":0}}],"type":"basic"},{"conditions":[{"type":"variable_unless","name":"USC","value":0},{"type":"variable_unless","name":"KC_V","value":0},{"type":"variable_unless","name":"KC_O","value":0},{"input_sources":[{"language":"ja"}],"type":"input_source_if"},{"input_sources":[{"input_mode_id":"Roman$"}],"type":"input_source_unless"}],"from":{"key_code":"k","modifiers":{"optional":["caps_lock"]}},"to":[{"key_code":"delete_or_backspace"},{"key_code":"y"},{"key_code":"e"},{"set_variable":{"name":"KC_K","value":1}},{"set_variable":{"name":"USC","value":0}}],"to_after_key_up":[{"set_variable":{"name":"KC_K","value":0}}],"type":"basic"},{"conditions":[{"type":"variable_unless","name":"KC_V","value":0},{"type":"variable_unless","name":"KC_O","value":0},{"input_sources":[{"language":"ja"}],"type":"input_source_if"},{"input_sources":[{"input_mode_id":"Roman$"}],"type":"input_source_unless"}],"from":{"key_code":"k","modifiers":{"optional":["caps_lock"]}},"to":[{"key_code":"y"},{"key_code":"e"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y"},{"key_code":"e"},{"set_variable":{"name":"KC_V","value":1}},{"set_variable":{"name":"USC","value":0}}],"to_after_key_up":[{"set_variable":{"name":"KC_V","value":0}}],"type":"basic"},{"conditions":[{"type":"variable_unless","name":"USC","value":0},{"type":"variable_unless","name":"KC_K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y"},{"key_code":"e"},{"set_variable":{"name":"KC_V","value":1}},{"set_variable":{"name":"USC","value":0}}],"to_after_key_up":[{"set_variable":{"name":"KC_V","value":0}}],"type":"basic"},{"conditions":[{"type":"variable_unless","name":"KC_K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y"},{"key_code":"e"},{"set_variable":{"name":"KC_V","value":1}},{"set_variable":{"name":"USC","value":0}}],"to_after_key_up":[{"set_variable":{"name":"KC_V","value":0}}],"type":"basic"},</v>
      </c>
    </row>
    <row r="91" spans="1:1">
      <c r="A91" s="299" t="str">
        <f>_xlfn.CONCAT(詳細設定!A113:Z113)</f>
        <v>{"description":"左半, く &amp; あ → くぁ","conditions":[{"type":"variable_if","name":"USC","value":2},{"type":"variable_unless","name":"KC_V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q"},{"key_code":"a"},{"set_variable":{"name":"KC_J","value":1}},{"set_variable":{"name":"USC","value":0}}],"to_after_key_up":[{"set_variable":{"name":"KC_J","value":0}}],"type":"basic"},{"conditions":[{"type":"variable_unless","name":"USC","value":0},{"type":"variable_unless","name":"KC_V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delete_or_backspace"},{"key_code":"q"},{"key_code":"a"},{"set_variable":{"name":"KC_J","value":1}},{"set_variable":{"name":"USC","value":0}}],"to_after_key_up":[{"set_variable":{"name":"KC_J","value":0}}],"type":"basic"},{"conditions":[{"type":"variable_unless","name":"KC_V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q"},{"key_code":"a"},{"set_variable":{"name":"KC_J","value":1}},{"set_variable":{"name":"USC","value":0}}],"to_after_key_up":[{"set_variable":{"name":"KC_J","value":0}}],"type":"basic"},{"conditions":[{"type":"variable_unless","name":"USC","value":0},{"type":"variable_unless","name":"KC_V","value":0},{"type":"variable_unless","name":"KC_J","value":0},{"input_sources":[{"language":"ja"}],"type":"input_source_if"},{"input_sources":[{"input_mode_id":"Roman$"}],"type":"input_source_unless"}],"from":{"key_code":"h","modifiers":{"optional":["caps_lock"]}},"to":[{"key_code":"delete_or_backspace"},{"key_code":"q"},{"key_code":"a"},{"set_variable":{"name":"KC_H","value":1}},{"set_variable":{"name":"USC","value":0}}],"to_after_key_up":[{"set_variable":{"name":"KC_H","value":0}}],"type":"basic"},{"conditions":[{"type":"variable_unless","name":"KC_V","value":0},{"type":"variable_unless","name":"KC_J","value":0},{"input_sources":[{"language":"ja"}],"type":"input_source_if"},{"input_sources":[{"input_mode_id":"Roman$"}],"type":"input_source_unless"}],"from":{"key_code":"h","modifiers":{"optional":["caps_lock"]}},"to":[{"key_code":"q"},{"key_code":"a"},{"set_variable":{"name":"KC_H","value":1}},{"set_variable":{"name":"USC","value":0}}],"to_after_key_up":[{"set_variable":{"name":"KC_H","value":0}}],"type":"basic"},{"conditions":[{"type":"variable_if","name":"USC","value":2},{"type":"variable_unless","name":"KC_H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q"},{"key_code":"a"},{"set_variable":{"name":"KC_V","value":1}},{"set_variable":{"name":"USC","value":0}}],"to_after_key_up":[{"set_variable":{"name":"KC_V","value":0}}],"type":"basic"},{"conditions":[{"type":"variable_unless","name":"USC","value":0},{"type":"variable_unless","name":"KC_H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delete_or_backspace"},{"key_code":"q"},{"key_code":"a"},{"set_variable":{"name":"KC_V","value":1}},{"set_variable":{"name":"USC","value":0}}],"to_after_key_up":[{"set_variable":{"name":"KC_V","value":0}}],"type":"basic"},{"conditions":[{"type":"variable_unless","name":"KC_H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q"},{"key_code":"a"},{"set_variable":{"name":"KC_V","value":1}},{"set_variable":{"name":"USC","value":0}}],"to_after_key_up":[{"set_variable":{"name":"KC_V","value":0}}],"type":"basic"},</v>
      </c>
    </row>
    <row r="92" spans="1:1">
      <c r="A92" s="299" t="str">
        <f>_xlfn.CONCAT(詳細設定!A114:Z114)</f>
        <v>{"description":"左半, く &amp; い → くぃ","conditions":[{"type":"variable_if","name":"USC","value":2},{"type":"variable_unless","name":"KC_V","value":0},{"type":"variable_unless","name":"KC_H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q"},{"key_code":"i"},{"set_variable":{"name":"KC_K","value":1}},{"set_variable":{"name":"USC","value":0}}],"to_after_key_up":[{"set_variable":{"name":"KC_K","value":0}}],"type":"basic"},{"conditions":[{"type":"variable_unless","name":"USC","value":0},{"type":"variable_unless","name":"KC_V","value":0},{"type":"variable_unless","name":"KC_H","value":0},{"input_sources":[{"language":"ja"}],"type":"input_source_if"},{"input_sources":[{"input_mode_id":"Roman$"}],"type":"input_source_unless"}],"from":{"key_code":"k","modifiers":{"optional":["caps_lock"]}},"to":[{"key_code":"delete_or_backspace"},{"key_code":"q"},{"key_code":"i"},{"set_variable":{"name":"KC_K","value":1}},{"set_variable":{"name":"USC","value":0}}],"to_after_key_up":[{"set_variable":{"name":"KC_K","value":0}}],"type":"basic"},{"conditions":[{"type":"variable_unless","name":"KC_V","value":0},{"type":"variable_unless","name":"KC_H","value":0},{"input_sources":[{"language":"ja"}],"type":"input_source_if"},{"input_sources":[{"input_mode_id":"Roman$"}],"type":"input_source_unless"}],"from":{"key_code":"k","modifiers":{"optional":["caps_lock"]}},"to":[{"key_code":"q"},{"key_code":"i"},{"set_variable":{"name":"KC_K","value":1}},{"set_variable":{"name":"USC","value":0}}],"to_after_key_up":[{"set_variable":{"name":"KC_K","value":0}}],"type":"basic"},{"conditions":[{"type":"variable_if","name":"USC","value":2},{"type":"variable_unless","name":"KC_V","value":0},{"type":"variable_unless","name":"KC_K","value":0},{"input_sources":[{"language":"ja"}],"type":"input_source_if"},{"input_sources":[{"input_mode_id":"Roman$"}],"type":"input_source_unless"}],"from":{"key_code":"h","modifiers":{"optional":["caps_lock"]}},"to":[{"key_code":"delete_or_backspace"},{"key_code":"delete_or_backspace"},{"key_code":"q"},{"key_code":"i"},{"set_variable":{"name":"KC_H","value":1}},{"set_variable":{"name":"USC","value":0}}],"to_after_key_up":[{"set_variable":{"name":"KC_H","value":0}}],"type":"basic"},{"conditions":[{"type":"variable_unless","name":"USC","value":0},{"type":"variable_unless","name":"KC_V","value":0},{"type":"variable_unless","name":"KC_K","value":0},{"input_sources":[{"language":"ja"}],"type":"input_source_if"},{"input_sources":[{"input_mode_id":"Roman$"}],"type":"input_source_unless"}],"from":{"key_code":"h","modifiers":{"optional":["caps_lock"]}},"to":[{"key_code":"delete_or_backspace"},{"key_code":"q"},{"key_code":"i"},{"set_variable":{"name":"KC_H","value":1}},{"set_variable":{"name":"USC","value":0}}],"to_after_key_up":[{"set_variable":{"name":"KC_H","value":0}}],"type":"basic"},{"conditions":[{"type":"variable_unless","name":"KC_V","value":0},{"type":"variable_unless","name":"KC_K","value":0},{"input_sources":[{"language":"ja"}],"type":"input_source_if"},{"input_sources":[{"input_mode_id":"Roman$"}],"type":"input_source_unless"}],"from":{"key_code":"h","modifiers":{"optional":["caps_lock"]}},"to":[{"key_code":"q"},{"key_code":"i"},{"set_variable":{"name":"KC_H","value":1}},{"set_variable":{"name":"USC","value":0}}],"to_after_key_up":[{"set_variable":{"name":"KC_H","value":0}}],"type":"basic"},{"conditions":[{"type":"variable_if","name":"USC","value":2},{"type":"variable_unless","name":"KC_H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q"},{"key_code":"i"},{"set_variable":{"name":"KC_V","value":1}},{"set_variable":{"name":"USC","value":0}}],"to_after_key_up":[{"set_variable":{"name":"KC_V","value":0}}],"type":"basic"},{"conditions":[{"type":"variable_unless","name":"USC","value":0},{"type":"variable_unless","name":"KC_H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q"},{"key_code":"i"},{"set_variable":{"name":"KC_V","value":1}},{"set_variable":{"name":"USC","value":0}}],"to_after_key_up":[{"set_variable":{"name":"KC_V","value":0}}],"type":"basic"},{"conditions":[{"type":"variable_unless","name":"KC_H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q"},{"key_code":"i"},{"set_variable":{"name":"KC_V","value":1}},{"set_variable":{"name":"USC","value":0}}],"to_after_key_up":[{"set_variable":{"name":"KC_V","value":0}}],"type":"basic"},</v>
      </c>
    </row>
    <row r="93" spans="1:1">
      <c r="A93" s="299" t="str">
        <f>_xlfn.CONCAT(詳細設定!A115:Z115)</f>
        <v>{"description":"左半, く &amp; え → くぇ","conditions":[{"type":"variable_if","name":"USC","value":2},{"type":"variable_unless","name":"KC_V","value":0},{"type":"variable_unless","name":"KC_H","value":0},{"input_sources":[{"language":"ja"}],"type":"input_source_if"},{"input_sources":[{"input_mode_id":"Roman$"}],"type":"input_source_unless"}],"from":{"key_code":"o","modifiers":{"optional":["caps_lock"]}},"to":[{"key_code":"delete_or_backspace"},{"key_code":"delete_or_backspace"},{"key_code":"q"},{"key_code":"e"},{"set_variable":{"name":"KC_O","value":1}},{"set_variable":{"name":"USC","value":0}}],"to_after_key_up":[{"set_variable":{"name":"KC_O","value":0}}],"type":"basic"},{"conditions":[{"type":"variable_unless","name":"USC","value":0},{"type":"variable_unless","name":"KC_V","value":0},{"type":"variable_unless","name":"KC_H","value":0},{"input_sources":[{"language":"ja"}],"type":"input_source_if"},{"input_sources":[{"input_mode_id":"Roman$"}],"type":"input_source_unless"}],"from":{"key_code":"o","modifiers":{"optional":["caps_lock"]}},"to":[{"key_code":"delete_or_backspace"},{"key_code":"q"},{"key_code":"e"},{"set_variable":{"name":"KC_O","value":1}},{"set_variable":{"name":"USC","value":0}}],"to_after_key_up":[{"set_variable":{"name":"KC_O","value":0}}],"type":"basic"},{"conditions":[{"type":"variable_unless","name":"KC_V","value":0},{"type":"variable_unless","name":"KC_H","value":0},{"input_sources":[{"language":"ja"}],"type":"input_source_if"},{"input_sources":[{"input_mode_id":"Roman$"}],"type":"input_source_unless"}],"from":{"key_code":"o","modifiers":{"optional":["caps_lock"]}},"to":[{"key_code":"q"},{"key_code":"e"},{"set_variable":{"name":"KC_O","value":1}},{"set_variable":{"name":"USC","value":0}}],"to_after_key_up":[{"set_variable":{"name":"KC_O","value":0}}],"type":"basic"},{"conditions":[{"type":"variable_if","name":"USC","value":2},{"type":"variable_unless","name":"KC_V","value":0},{"type":"variable_unless","name":"KC_O","value":0},{"input_sources":[{"language":"ja"}],"type":"input_source_if"},{"input_sources":[{"input_mode_id":"Roman$"}],"type":"input_source_unless"}],"from":{"key_code":"h","modifiers":{"optional":["caps_lock"]}},"to":[{"key_code":"delete_or_backspace"},{"key_code":"delete_or_backspace"},{"key_code":"q"},{"key_code":"e"},{"set_variable":{"name":"KC_H","value":1}},{"set_variable":{"name":"USC","value":0}}],"to_after_key_up":[{"set_variable":{"name":"KC_H","value":0}}],"type":"basic"},{"conditions":[{"type":"variable_unless","name":"USC","value":0},{"type":"variable_unless","name":"KC_V","value":0},{"type":"variable_unless","name":"KC_O","value":0},{"input_sources":[{"language":"ja"}],"type":"input_source_if"},{"input_sources":[{"input_mode_id":"Roman$"}],"type":"input_source_unless"}],"from":{"key_code":"h","modifiers":{"optional":["caps_lock"]}},"to":[{"key_code":"delete_or_backspace"},{"key_code":"q"},{"key_code":"e"},{"set_variable":{"name":"KC_H","value":1}},{"set_variable":{"name":"USC","value":0}}],"to_after_key_up":[{"set_variable":{"name":"KC_H","value":0}}],"type":"basic"},{"conditions":[{"type":"variable_unless","name":"KC_V","value":0},{"type":"variable_unless","name":"KC_O","value":0},{"input_sources":[{"language":"ja"}],"type":"input_source_if"},{"input_sources":[{"input_mode_id":"Roman$"}],"type":"input_source_unless"}],"from":{"key_code":"h","modifiers":{"optional":["caps_lock"]}},"to":[{"key_code":"q"},{"key_code":"e"},{"set_variable":{"name":"KC_H","value":1}},{"set_variable":{"name":"USC","value":0}}],"to_after_key_up":[{"set_variable":{"name":"KC_H","value":0}}],"type":"basic"},{"conditions":[{"type":"variable_if","name":"USC","value":2},{"type":"variable_unless","name":"KC_H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q"},{"key_code":"e"},{"set_variable":{"name":"KC_V","value":1}},{"set_variable":{"name":"USC","value":0}}],"to_after_key_up":[{"set_variable":{"name":"KC_V","value":0}}],"type":"basic"},{"conditions":[{"type":"variable_unless","name":"USC","value":0},{"type":"variable_unless","name":"KC_H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q"},{"key_code":"e"},{"set_variable":{"name":"KC_V","value":1}},{"set_variable":{"name":"USC","value":0}}],"to_after_key_up":[{"set_variable":{"name":"KC_V","value":0}}],"type":"basic"},{"conditions":[{"type":"variable_unless","name":"KC_H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q"},{"key_code":"e"},{"set_variable":{"name":"KC_V","value":1}},{"set_variable":{"name":"USC","value":0}}],"to_after_key_up":[{"set_variable":{"name":"KC_V","value":0}}],"type":"basic"},</v>
      </c>
    </row>
    <row r="94" spans="1:1">
      <c r="A94" s="299" t="str">
        <f>_xlfn.CONCAT(詳細設定!A116:Z116)</f>
        <v>{"description":"左半, く &amp; お → くぉ","conditions":[{"type":"variable_if","name":"USC","value":2},{"type":"variable_unless","name":"KC_V","value":0},{"type":"variable_unless","name":"KC_H","value":0},{"input_sources":[{"language":"ja"}],"type":"input_source_if"},{"input_sources":[{"input_mode_id":"Roman$"}],"type":"input_source_unless"}],"from":{"key_code":"n","modifiers":{"optional":["caps_lock"]}},"to":[{"key_code":"delete_or_backspace"},{"key_code":"delete_or_backspace"},{"key_code":"q"},{"key_code":"o"},{"set_variable":{"name":"KC_N","value":1}},{"set_variable":{"name":"USC","value":0}}],"to_after_key_up":[{"set_variable":{"name":"KC_N","value":0}}],"type":"basic"},{"conditions":[{"type":"variable_unless","name":"USC","value":0},{"type":"variable_unless","name":"KC_V","value":0},{"type":"variable_unless","name":"KC_H","value":0},{"input_sources":[{"language":"ja"}],"type":"input_source_if"},{"input_sources":[{"input_mode_id":"Roman$"}],"type":"input_source_unless"}],"from":{"key_code":"n","modifiers":{"optional":["caps_lock"]}},"to":[{"key_code":"delete_or_backspace"},{"key_code":"q"},{"key_code":"o"},{"set_variable":{"name":"KC_N","value":1}},{"set_variable":{"name":"USC","value":0}}],"to_after_key_up":[{"set_variable":{"name":"KC_N","value":0}}],"type":"basic"},{"conditions":[{"type":"variable_unless","name":"KC_V","value":0},{"type":"variable_unless","name":"KC_H","value":0},{"input_sources":[{"language":"ja"}],"type":"input_source_if"},{"input_sources":[{"input_mode_id":"Roman$"}],"type":"input_source_unless"}],"from":{"key_code":"n","modifiers":{"optional":["caps_lock"]}},"to":[{"key_code":"q"},{"key_code":"o"},{"set_variable":{"name":"KC_N","value":1}},{"set_variable":{"name":"USC","value":0}}],"to_after_key_up":[{"set_variable":{"name":"KC_N","value":0}}],"type":"basic"},{"conditions":[{"type":"variable_if","name":"USC","value":2},{"type":"variable_unless","name":"KC_V","value":0},{"type":"variable_unless","name":"KC_N","value":0},{"input_sources":[{"language":"ja"}],"type":"input_source_if"},{"input_sources":[{"input_mode_id":"Roman$"}],"type":"input_source_unless"}],"from":{"key_code":"h","modifiers":{"optional":["caps_lock"]}},"to":[{"key_code":"delete_or_backspace"},{"key_code":"delete_or_backspace"},{"key_code":"q"},{"key_code":"o"},{"set_variable":{"name":"KC_H","value":1}},{"set_variable":{"name":"USC","value":0}}],"to_after_key_up":[{"set_variable":{"name":"KC_H","value":0}}],"type":"basic"},{"conditions":[{"type":"variable_unless","name":"USC","value":0},{"type":"variable_unless","name":"KC_V","value":0},{"type":"variable_unless","name":"KC_N","value":0},{"input_sources":[{"language":"ja"}],"type":"input_source_if"},{"input_sources":[{"input_mode_id":"Roman$"}],"type":"input_source_unless"}],"from":{"key_code":"h","modifiers":{"optional":["caps_lock"]}},"to":[{"key_code":"delete_or_backspace"},{"key_code":"q"},{"key_code":"o"},{"set_variable":{"name":"KC_H","value":1}},{"set_variable":{"name":"USC","value":0}}],"to_after_key_up":[{"set_variable":{"name":"KC_H","value":0}}],"type":"basic"},{"conditions":[{"type":"variable_unless","name":"KC_V","value":0},{"type":"variable_unless","name":"KC_N","value":0},{"input_sources":[{"language":"ja"}],"type":"input_source_if"},{"input_sources":[{"input_mode_id":"Roman$"}],"type":"input_source_unless"}],"from":{"key_code":"h","modifiers":{"optional":["caps_lock"]}},"to":[{"key_code":"q"},{"key_code":"o"},{"set_variable":{"name":"KC_H","value":1}},{"set_variable":{"name":"USC","value":0}}],"to_after_key_up":[{"set_variable":{"name":"KC_H","value":0}}],"type":"basic"},{"conditions":[{"type":"variable_if","name":"USC","value":2},{"type":"variable_unless","name":"KC_H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q"},{"key_code":"o"},{"set_variable":{"name":"KC_V","value":1}},{"set_variable":{"name":"USC","value":0}}],"to_after_key_up":[{"set_variable":{"name":"KC_V","value":0}}],"type":"basic"},{"conditions":[{"type":"variable_unless","name":"USC","value":0},{"type":"variable_unless","name":"KC_H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delete_or_backspace"},{"key_code":"q"},{"key_code":"o"},{"set_variable":{"name":"KC_V","value":1}},{"set_variable":{"name":"USC","value":0}}],"to_after_key_up":[{"set_variable":{"name":"KC_V","value":0}}],"type":"basic"},{"conditions":[{"type":"variable_unless","name":"KC_H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q"},{"key_code":"o"},{"set_variable":{"name":"KC_V","value":1}},{"set_variable":{"name":"USC","value":0}}],"to_after_key_up":[{"set_variable":{"name":"KC_V","value":0}}],"type":"basic"},</v>
      </c>
    </row>
    <row r="95" spans="1:1">
      <c r="A95" s="299" t="str">
        <f>_xlfn.CONCAT(詳細設定!A117:Z117)</f>
        <v>{"description":"左半, く &amp; わ → くゎ","conditions":[{"type":"variable_if","name":"USC","value":2},{"type":"variable_unless","name":"KC_V","value":0},{"type":"variable_unless","name":"KC_H","value":0},{"input_sources":[{"language":"ja"}],"type":"input_source_if"},{"input_sources":[{"input_mode_id":"Roman$"}],"type":"input_source_unless"}],"from":{"key_code":"l","modifiers":{"optional":["caps_lock"]}},"to":[{"key_code":"delete_or_backspace"},{"key_code":"delete_or_backspace"},{"key_code":"q"},{"key_code":"w"},{"key_code":"w"},{"set_variable":{"name":"KC_L","value":1}},{"set_variable":{"name":"USC","value":0}}],"to_after_key_up":[{"set_variable":{"name":"KC_L","value":0}}],"type":"basic"},{"conditions":[{"type":"variable_unless","name":"USC","value":0},{"type":"variable_unless","name":"KC_V","value":0},{"type":"variable_unless","name":"KC_H","value":0},{"input_sources":[{"language":"ja"}],"type":"input_source_if"},{"input_sources":[{"input_mode_id":"Roman$"}],"type":"input_source_unless"}],"from":{"key_code":"l","modifiers":{"optional":["caps_lock"]}},"to":[{"key_code":"delete_or_backspace"},{"key_code":"q"},{"key_code":"w"},{"key_code":"w"},{"set_variable":{"name":"KC_L","value":1}},{"set_variable":{"name":"USC","value":0}}],"to_after_key_up":[{"set_variable":{"name":"KC_L","value":0}}],"type":"basic"},{"conditions":[{"type":"variable_unless","name":"KC_V","value":0},{"type":"variable_unless","name":"KC_H","value":0},{"input_sources":[{"language":"ja"}],"type":"input_source_if"},{"input_sources":[{"input_mode_id":"Roman$"}],"type":"input_source_unless"}],"from":{"key_code":"l","modifiers":{"optional":["caps_lock"]}},"to":[{"key_code":"q"},{"key_code":"w"},{"key_code":"w"},{"set_variable":{"name":"KC_L","value":1}},{"set_variable":{"name":"USC","value":0}}],"to_after_key_up":[{"set_variable":{"name":"KC_L","value":0}}],"type":"basic"},{"conditions":[{"type":"variable_if","name":"USC","value":2},{"type":"variable_unless","name":"KC_V","value":0},{"type":"variable_unless","name":"KC_L","value":0},{"input_sources":[{"language":"ja"}],"type":"input_source_if"},{"input_sources":[{"input_mode_id":"Roman$"}],"type":"input_source_unless"}],"from":{"key_code":"h","modifiers":{"optional":["caps_lock"]}},"to":[{"key_code":"delete_or_backspace"},{"key_code":"delete_or_backspace"},{"key_code":"q"},{"key_code":"w"},{"key_code":"w"},{"set_variable":{"name":"KC_H","value":1}},{"set_variable":{"name":"USC","value":0}}],"to_after_key_up":[{"set_variable":{"name":"KC_H","value":0}}],"type":"basic"},{"conditions":[{"type":"variable_unless","name":"USC","value":0},{"type":"variable_unless","name":"KC_V","value":0},{"type":"variable_unless","name":"KC_L","value":0},{"input_sources":[{"language":"ja"}],"type":"input_source_if"},{"input_sources":[{"input_mode_id":"Roman$"}],"type":"input_source_unless"}],"from":{"key_code":"h","modifiers":{"optional":["caps_lock"]}},"to":[{"key_code":"delete_or_backspace"},{"key_code":"q"},{"key_code":"w"},{"key_code":"w"},{"set_variable":{"name":"KC_H","value":1}},{"set_variable":{"name":"USC","value":0}}],"to_after_key_up":[{"set_variable":{"name":"KC_H","value":0}}],"type":"basic"},{"conditions":[{"type":"variable_unless","name":"KC_V","value":0},{"type":"variable_unless","name":"KC_L","value":0},{"input_sources":[{"language":"ja"}],"type":"input_source_if"},{"input_sources":[{"input_mode_id":"Roman$"}],"type":"input_source_unless"}],"from":{"key_code":"h","modifiers":{"optional":["caps_lock"]}},"to":[{"key_code":"q"},{"key_code":"w"},{"key_code":"w"},{"set_variable":{"name":"KC_H","value":1}},{"set_variable":{"name":"USC","value":0}}],"to_after_key_up":[{"set_variable":{"name":"KC_H","value":0}}],"type":"basic"},{"conditions":[{"type":"variable_if","name":"USC","value":2},{"type":"variable_unless","name":"KC_H","value":0},{"type":"variable_unless","name":"KC_L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q"},{"key_code":"w"},{"key_code":"w"},{"set_variable":{"name":"KC_V","value":1}},{"set_variable":{"name":"USC","value":0}}],"to_after_key_up":[{"set_variable":{"name":"KC_V","value":0}}],"type":"basic"},{"conditions":[{"type":"variable_unless","name":"USC","value":0},{"type":"variable_unless","name":"KC_H","value":0},{"type":"variable_unless","name":"KC_L","value":0},{"input_sources":[{"language":"ja"}],"type":"input_source_if"},{"input_sources":[{"input_mode_id":"Roman$"}],"type":"input_source_unless"}],"from":{"key_code":"v","modifiers":{"optional":["caps_lock"]}},"to":[{"key_code":"delete_or_backspace"},{"key_code":"q"},{"key_code":"w"},{"key_code":"w"},{"set_variable":{"name":"KC_V","value":1}},{"set_variable":{"name":"USC","value":0}}],"to_after_key_up":[{"set_variable":{"name":"KC_V","value":0}}],"type":"basic"},{"conditions":[{"type":"variable_unless","name":"KC_H","value":0},{"type":"variable_unless","name":"KC_L","value":0},{"input_sources":[{"language":"ja"}],"type":"input_source_if"},{"input_sources":[{"input_mode_id":"Roman$"}],"type":"input_source_unless"}],"from":{"key_code":"v","modifiers":{"optional":["caps_lock"]}},"to":[{"key_code":"q"},{"key_code":"w"},{"key_code":"w"},{"set_variable":{"name":"KC_V","value":1}},{"set_variable":{"name":"USC","value":0}}],"to_after_key_up":[{"set_variable":{"name":"KC_V","value":0}}],"type":"basic"},</v>
      </c>
    </row>
    <row r="96" spans="1:1">
      <c r="A96" s="299" t="str">
        <f>_xlfn.CONCAT(詳細設定!A118:Z118)</f>
        <v>{"description":"左濁, く &amp; あ → ぐぁ","conditions":[{"type":"variable_unless","name":"USC","value":0},{"type":"variable_unless","name":"KC_F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delete_or_backspace"},{"key_code":"g"},{"key_code":"w"},{"key_code":"a"},{"set_variable":{"name":"KC_J","value":1}},{"set_variable":{"name":"USC","value":0}}],"to_after_key_up":[{"set_variable":{"name":"KC_J","value":0}}],"type":"basic"},{"conditions":[{"type":"variable_unless","name":"KC_F","value":0},{"type":"variable_unless","name":"KC_H","value":0},{"input_sources":[{"language":"ja"}],"type":"input_source_if"},{"input_sources":[{"input_mode_id":"Roman$"}],"type":"input_source_unless"}],"from":{"key_code":"j","modifiers":{"optional":["caps_lock"]}},"to":[{"key_code":"g"},{"key_code":"w"},{"key_code":"a"},{"set_variable":{"name":"KC_J","value":1}},{"set_variable":{"name":"USC","value":0}}],"to_after_key_up":[{"set_variable":{"name":"KC_J","value":0}}],"type":"basic"},{"conditions":[{"type":"variable_unless","name":"USC","value":0},{"type":"variable_unless","name":"KC_F","value":0},{"type":"variable_unless","name":"KC_J","value":0},{"input_sources":[{"language":"ja"}],"type":"input_source_if"},{"input_sources":[{"input_mode_id":"Roman$"}],"type":"input_source_unless"}],"from":{"key_code":"h","modifiers":{"optional":["caps_lock"]}},"to":[{"key_code":"delete_or_backspace"},{"key_code":"g"},{"key_code":"w"},{"key_code":"a"},{"set_variable":{"name":"KC_H","value":1}},{"set_variable":{"name":"USC","value":0}}],"to_after_key_up":[{"set_variable":{"name":"KC_H","value":0}}],"type":"basic"},{"conditions":[{"type":"variable_unless","name":"KC_F","value":0},{"type":"variable_unless","name":"KC_J","value":0},{"input_sources":[{"language":"ja"}],"type":"input_source_if"},{"input_sources":[{"input_mode_id":"Roman$"}],"type":"input_source_unless"}],"from":{"key_code":"h","modifiers":{"optional":["caps_lock"]}},"to":[{"key_code":"g"},{"key_code":"w"},{"key_code":"a"},{"set_variable":{"name":"KC_H","value":1}},{"set_variable":{"name":"USC","value":0}}],"to_after_key_up":[{"set_variable":{"name":"KC_H","value":0}}],"type":"basic"},{"conditions":[{"type":"variable_if","name":"USC","value":2},{"type":"variable_unless","name":"KC_H","value":0},{"type":"variable_unless","name":"KC_J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g"},{"key_code":"w"},{"key_code":"a"},{"set_variable":{"name":"KC_F","value":1}},{"set_variable":{"name":"USC","value":0}}],"to_after_key_up":[{"set_variable":{"name":"KC_F","value":0}}],"type":"basic"},{"conditions":[{"type":"variable_unless","name":"USC","value":0},{"type":"variable_unless","name":"KC_H","value":0},{"type":"variable_unless","name":"KC_J","value":0},{"input_sources":[{"language":"ja"}],"type":"input_source_if"},{"input_sources":[{"input_mode_id":"Roman$"}],"type":"input_source_unless"}],"from":{"key_code":"f","modifiers":{"optional":["caps_lock"]}},"to":[{"key_code":"delete_or_backspace"},{"key_code":"g"},{"key_code":"w"},{"key_code":"a"},{"set_variable":{"name":"KC_F","value":1}},{"set_variable":{"name":"USC","value":0}}],"to_after_key_up":[{"set_variable":{"name":"KC_F","value":0}}],"type":"basic"},{"conditions":[{"type":"variable_unless","name":"KC_H","value":0},{"type":"variable_unless","name":"KC_J","value":0},{"input_sources":[{"language":"ja"}],"type":"input_source_if"},{"input_sources":[{"input_mode_id":"Roman$"}],"type":"input_source_unless"}],"from":{"key_code":"f","modifiers":{"optional":["caps_lock"]}},"to":[{"key_code":"g"},{"key_code":"w"},{"key_code":"a"},{"set_variable":{"name":"KC_F","value":1}},{"set_variable":{"name":"USC","value":0}}],"to_after_key_up":[{"set_variable":{"name":"KC_F","value":0}}],"type":"basic"},</v>
      </c>
    </row>
    <row r="97" spans="1:1">
      <c r="A97" s="299" t="str">
        <f>_xlfn.CONCAT(詳細設定!A119:Z119)</f>
        <v>{"description":"左濁, く &amp; い → ぐぃ","conditions":[{"type":"variable_unless","name":"USC","value":0},{"type":"variable_unless","name":"KC_F","value":0},{"type":"variable_unless","name":"KC_H","value":0},{"input_sources":[{"language":"ja"}],"type":"input_source_if"},{"input_sources":[{"input_mode_id":"Roman$"}],"type":"input_source_unless"}],"from":{"key_code":"k","modifiers":{"optional":["caps_lock"]}},"to":[{"key_code":"delete_or_backspace"},{"key_code":"g"},{"key_code":"w"},{"key_code":"i"},{"set_variable":{"name":"KC_K","value":1}},{"set_variable":{"name":"USC","value":0}}],"to_after_key_up":[{"set_variable":{"name":"KC_K","value":0}}],"type":"basic"},{"conditions":[{"type":"variable_unless","name":"KC_F","value":0},{"type":"variable_unless","name":"KC_H","value":0},{"input_sources":[{"language":"ja"}],"type":"input_source_if"},{"input_sources":[{"input_mode_id":"Roman$"}],"type":"input_source_unless"}],"from":{"key_code":"k","modifiers":{"optional":["caps_lock"]}},"to":[{"key_code":"g"},{"key_code":"w"},{"key_code":"i"},{"set_variable":{"name":"KC_K","value":1}},{"set_variable":{"name":"USC","value":0}}],"to_after_key_up":[{"set_variable":{"name":"KC_K","value":0}}],"type":"basic"},{"conditions":[{"type":"variable_if","name":"USC","value":2},{"type":"variable_unless","name":"KC_F","value":0},{"type":"variable_unless","name":"KC_K","value":0},{"input_sources":[{"language":"ja"}],"type":"input_source_if"},{"input_sources":[{"input_mode_id":"Roman$"}],"type":"input_source_unless"}],"from":{"key_code":"h","modifiers":{"optional":["caps_lock"]}},"to":[{"key_code":"delete_or_backspace"},{"key_code":"delete_or_backspace"},{"key_code":"g"},{"key_code":"w"},{"key_code":"i"},{"set_variable":{"name":"KC_H","value":1}},{"set_variable":{"name":"USC","value":0}}],"to_after_key_up":[{"set_variable":{"name":"KC_H","value":0}}],"type":"basic"},{"conditions":[{"type":"variable_unless","name":"USC","value":0},{"type":"variable_unless","name":"KC_F","value":0},{"type":"variable_unless","name":"KC_K","value":0},{"input_sources":[{"language":"ja"}],"type":"input_source_if"},{"input_sources":[{"input_mode_id":"Roman$"}],"type":"input_source_unless"}],"from":{"key_code":"h","modifiers":{"optional":["caps_lock"]}},"to":[{"key_code":"delete_or_backspace"},{"key_code":"g"},{"key_code":"w"},{"key_code":"i"},{"set_variable":{"name":"KC_H","value":1}},{"set_variable":{"name":"USC","value":0}}],"to_after_key_up":[{"set_variable":{"name":"KC_H","value":0}}],"type":"basic"},{"conditions":[{"type":"variable_unless","name":"KC_F","value":0},{"type":"variable_unless","name":"KC_K","value":0},{"input_sources":[{"language":"ja"}],"type":"input_source_if"},{"input_sources":[{"input_mode_id":"Roman$"}],"type":"input_source_unless"}],"from":{"key_code":"h","modifiers":{"optional":["caps_lock"]}},"to":[{"key_code":"g"},{"key_code":"w"},{"key_code":"i"},{"set_variable":{"name":"KC_H","value":1}},{"set_variable":{"name":"USC","value":0}}],"to_after_key_up":[{"set_variable":{"name":"KC_H","value":0}}],"type":"basic"},{"conditions":[{"type":"variable_if","name":"USC","value":2},{"type":"variable_unless","name":"KC_H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g"},{"key_code":"w"},{"key_code":"i"},{"set_variable":{"name":"KC_F","value":1}},{"set_variable":{"name":"USC","value":0}}],"to_after_key_up":[{"set_variable":{"name":"KC_F","value":0}}],"type":"basic"},{"conditions":[{"type":"variable_unless","name":"USC","value":0},{"type":"variable_unless","name":"KC_H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delete_or_backspace"},{"key_code":"g"},{"key_code":"w"},{"key_code":"i"},{"set_variable":{"name":"KC_F","value":1}},{"set_variable":{"name":"USC","value":0}}],"to_after_key_up":[{"set_variable":{"name":"KC_F","value":0}}],"type":"basic"},{"conditions":[{"type":"variable_unless","name":"KC_H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g"},{"key_code":"w"},{"key_code":"i"},{"set_variable":{"name":"KC_F","value":1}},{"set_variable":{"name":"USC","value":0}}],"to_after_key_up":[{"set_variable":{"name":"KC_F","value":0}}],"type":"basic"},</v>
      </c>
    </row>
    <row r="98" spans="1:1">
      <c r="A98" s="299" t="str">
        <f>_xlfn.CONCAT(詳細設定!A120:Z120)</f>
        <v>{"description":"左濁, く &amp; え → ぐぇ","conditions":[{"type":"variable_unless","name":"USC","value":0},{"type":"variable_unless","name":"KC_F","value":0},{"type":"variable_unless","name":"KC_H","value":0},{"input_sources":[{"language":"ja"}],"type":"input_source_if"},{"input_sources":[{"input_mode_id":"Roman$"}],"type":"input_source_unless"}],"from":{"key_code":"o","modifiers":{"optional":["caps_lock"]}},"to":[{"key_code":"delete_or_backspace"},{"key_code":"g"},{"key_code":"w"},{"key_code":"e"},{"set_variable":{"name":"KC_O","value":1}},{"set_variable":{"name":"USC","value":0}}],"to_after_key_up":[{"set_variable":{"name":"KC_O","value":0}}],"type":"basic"},{"conditions":[{"type":"variable_unless","name":"KC_F","value":0},{"type":"variable_unless","name":"KC_H","value":0},{"input_sources":[{"language":"ja"}],"type":"input_source_if"},{"input_sources":[{"input_mode_id":"Roman$"}],"type":"input_source_unless"}],"from":{"key_code":"o","modifiers":{"optional":["caps_lock"]}},"to":[{"key_code":"g"},{"key_code":"w"},{"key_code":"e"},{"set_variable":{"name":"KC_O","value":1}},{"set_variable":{"name":"USC","value":0}}],"to_after_key_up":[{"set_variable":{"name":"KC_O","value":0}}],"type":"basic"},{"conditions":[{"type":"variable_unless","name":"USC","value":0},{"type":"variable_unless","name":"KC_F","value":0},{"type":"variable_unless","name":"KC_O","value":0},{"input_sources":[{"language":"ja"}],"type":"input_source_if"},{"input_sources":[{"input_mode_id":"Roman$"}],"type":"input_source_unless"}],"from":{"key_code":"h","modifiers":{"optional":["caps_lock"]}},"to":[{"key_code":"delete_or_backspace"},{"key_code":"g"},{"key_code":"w"},{"key_code":"e"},{"set_variable":{"name":"KC_H","value":1}},{"set_variable":{"name":"USC","value":0}}],"to_after_key_up":[{"set_variable":{"name":"KC_H","value":0}}],"type":"basic"},{"conditions":[{"type":"variable_unless","name":"KC_F","value":0},{"type":"variable_unless","name":"KC_O","value":0},{"input_sources":[{"language":"ja"}],"type":"input_source_if"},{"input_sources":[{"input_mode_id":"Roman$"}],"type":"input_source_unless"}],"from":{"key_code":"h","modifiers":{"optional":["caps_lock"]}},"to":[{"key_code":"g"},{"key_code":"w"},{"key_code":"e"},{"set_variable":{"name":"KC_H","value":1}},{"set_variable":{"name":"USC","value":0}}],"to_after_key_up":[{"set_variable":{"name":"KC_H","value":0}}],"type":"basic"},{"conditions":[{"type":"variable_if","name":"USC","value":2},{"type":"variable_unless","name":"KC_H","value":0},{"type":"variable_unless","name":"KC_O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g"},{"key_code":"w"},{"key_code":"e"},{"set_variable":{"name":"KC_F","value":1}},{"set_variable":{"name":"USC","value":0}}],"to_after_key_up":[{"set_variable":{"name":"KC_F","value":0}}],"type":"basic"},{"conditions":[{"type":"variable_unless","name":"USC","value":0},{"type":"variable_unless","name":"KC_H","value":0},{"type":"variable_unless","name":"KC_O","value":0},{"input_sources":[{"language":"ja"}],"type":"input_source_if"},{"input_sources":[{"input_mode_id":"Roman$"}],"type":"input_source_unless"}],"from":{"key_code":"f","modifiers":{"optional":["caps_lock"]}},"to":[{"key_code":"delete_or_backspace"},{"key_code":"g"},{"key_code":"w"},{"key_code":"e"},{"set_variable":{"name":"KC_F","value":1}},{"set_variable":{"name":"USC","value":0}}],"to_after_key_up":[{"set_variable":{"name":"KC_F","value":0}}],"type":"basic"},{"conditions":[{"type":"variable_unless","name":"KC_H","value":0},{"type":"variable_unless","name":"KC_O","value":0},{"input_sources":[{"language":"ja"}],"type":"input_source_if"},{"input_sources":[{"input_mode_id":"Roman$"}],"type":"input_source_unless"}],"from":{"key_code":"f","modifiers":{"optional":["caps_lock"]}},"to":[{"key_code":"g"},{"key_code":"w"},{"key_code":"e"},{"set_variable":{"name":"KC_F","value":1}},{"set_variable":{"name":"USC","value":0}}],"to_after_key_up":[{"set_variable":{"name":"KC_F","value":0}}],"type":"basic"},</v>
      </c>
    </row>
    <row r="99" spans="1:1">
      <c r="A99" s="299" t="str">
        <f>_xlfn.CONCAT(詳細設定!A121:Z121)</f>
        <v>{"description":"左濁, く &amp; お → ぐぉ","conditions":[{"type":"variable_unless","name":"USC","value":0},{"type":"variable_unless","name":"KC_F","value":0},{"type":"variable_unless","name":"KC_H","value":0},{"input_sources":[{"language":"ja"}],"type":"input_source_if"},{"input_sources":[{"input_mode_id":"Roman$"}],"type":"input_source_unless"}],"from":{"key_code":"n","modifiers":{"optional":["caps_lock"]}},"to":[{"key_code":"delete_or_backspace"},{"key_code":"g"},{"key_code":"w"},{"key_code":"o"},{"set_variable":{"name":"KC_N","value":1}},{"set_variable":{"name":"USC","value":0}}],"to_after_key_up":[{"set_variable":{"name":"KC_N","value":0}}],"type":"basic"},{"conditions":[{"type":"variable_unless","name":"KC_F","value":0},{"type":"variable_unless","name":"KC_H","value":0},{"input_sources":[{"language":"ja"}],"type":"input_source_if"},{"input_sources":[{"input_mode_id":"Roman$"}],"type":"input_source_unless"}],"from":{"key_code":"n","modifiers":{"optional":["caps_lock"]}},"to":[{"key_code":"g"},{"key_code":"w"},{"key_code":"o"},{"set_variable":{"name":"KC_N","value":1}},{"set_variable":{"name":"USC","value":0}}],"to_after_key_up":[{"set_variable":{"name":"KC_N","value":0}}],"type":"basic"},{"conditions":[{"type":"variable_unless","name":"USC","value":0},{"type":"variable_unless","name":"KC_F","value":0},{"type":"variable_unless","name":"KC_N","value":0},{"input_sources":[{"language":"ja"}],"type":"input_source_if"},{"input_sources":[{"input_mode_id":"Roman$"}],"type":"input_source_unless"}],"from":{"key_code":"h","modifiers":{"optional":["caps_lock"]}},"to":[{"key_code":"delete_or_backspace"},{"key_code":"g"},{"key_code":"w"},{"key_code":"o"},{"set_variable":{"name":"KC_H","value":1}},{"set_variable":{"name":"USC","value":0}}],"to_after_key_up":[{"set_variable":{"name":"KC_H","value":0}}],"type":"basic"},{"conditions":[{"type":"variable_unless","name":"KC_F","value":0},{"type":"variable_unless","name":"KC_N","value":0},{"input_sources":[{"language":"ja"}],"type":"input_source_if"},{"input_sources":[{"input_mode_id":"Roman$"}],"type":"input_source_unless"}],"from":{"key_code":"h","modifiers":{"optional":["caps_lock"]}},"to":[{"key_code":"g"},{"key_code":"w"},{"key_code":"o"},{"set_variable":{"name":"KC_H","value":1}},{"set_variable":{"name":"USC","value":0}}],"to_after_key_up":[{"set_variable":{"name":"KC_H","value":0}}],"type":"basic"},{"conditions":[{"type":"variable_if","name":"USC","value":2},{"type":"variable_unless","name":"KC_H","value":0},{"type":"variable_unless","name":"KC_N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g"},{"key_code":"w"},{"key_code":"o"},{"set_variable":{"name":"KC_F","value":1}},{"set_variable":{"name":"USC","value":0}}],"to_after_key_up":[{"set_variable":{"name":"KC_F","value":0}}],"type":"basic"},{"conditions":[{"type":"variable_unless","name":"USC","value":0},{"type":"variable_unless","name":"KC_H","value":0},{"type":"variable_unless","name":"KC_N","value":0},{"input_sources":[{"language":"ja"}],"type":"input_source_if"},{"input_sources":[{"input_mode_id":"Roman$"}],"type":"input_source_unless"}],"from":{"key_code":"f","modifiers":{"optional":["caps_lock"]}},"to":[{"key_code":"delete_or_backspace"},{"key_code":"g"},{"key_code":"w"},{"key_code":"o"},{"set_variable":{"name":"KC_F","value":1}},{"set_variable":{"name":"USC","value":0}}],"to_after_key_up":[{"set_variable":{"name":"KC_F","value":0}}],"type":"basic"},{"conditions":[{"type":"variable_unless","name":"KC_H","value":0},{"type":"variable_unless","name":"KC_N","value":0},{"input_sources":[{"language":"ja"}],"type":"input_source_if"},{"input_sources":[{"input_mode_id":"Roman$"}],"type":"input_source_unless"}],"from":{"key_code":"f","modifiers":{"optional":["caps_lock"]}},"to":[{"key_code":"g"},{"key_code":"w"},{"key_code":"o"},{"set_variable":{"name":"KC_F","value":1}},{"set_variable":{"name":"USC","value":0}}],"to_after_key_up":[{"set_variable":{"name":"KC_F","value":0}}],"type":"basic"},</v>
      </c>
    </row>
    <row r="100" spans="1:1">
      <c r="A100" s="299" t="str">
        <f>_xlfn.CONCAT(詳細設定!A122:Z122)</f>
        <v>{"description":"左濁, く &amp; わ → ぐゎ","conditions":[{"type":"variable_unless","name":"USC","value":0},{"type":"variable_unless","name":"KC_F","value":0},{"type":"variable_unless","name":"KC_H","value":0},{"input_sources":[{"language":"ja"}],"type":"input_source_if"},{"input_sources":[{"input_mode_id":"Roman$"}],"type":"input_source_unless"}],"from":{"key_code":"l","modifiers":{"optional":["caps_lock"]}},"to":[{"key_code":"delete_or_backspace"},{"key_code":"g"},{"key_code":"w"},{"key_code":"w"},{"set_variable":{"name":"KC_L","value":1}},{"set_variable":{"name":"USC","value":0}}],"to_after_key_up":[{"set_variable":{"name":"KC_L","value":0}}],"type":"basic"},{"conditions":[{"type":"variable_unless","name":"KC_F","value":0},{"type":"variable_unless","name":"KC_H","value":0},{"input_sources":[{"language":"ja"}],"type":"input_source_if"},{"input_sources":[{"input_mode_id":"Roman$"}],"type":"input_source_unless"}],"from":{"key_code":"l","modifiers":{"optional":["caps_lock"]}},"to":[{"key_code":"g"},{"key_code":"w"},{"key_code":"w"},{"set_variable":{"name":"KC_L","value":1}},{"set_variable":{"name":"USC","value":0}}],"to_after_key_up":[{"set_variable":{"name":"KC_L","value":0}}],"type":"basic"},{"conditions":[{"type":"variable_unless","name":"USC","value":0},{"type":"variable_unless","name":"KC_F","value":0},{"type":"variable_unless","name":"KC_L","value":0},{"input_sources":[{"language":"ja"}],"type":"input_source_if"},{"input_sources":[{"input_mode_id":"Roman$"}],"type":"input_source_unless"}],"from":{"key_code":"h","modifiers":{"optional":["caps_lock"]}},"to":[{"key_code":"delete_or_backspace"},{"key_code":"g"},{"key_code":"w"},{"key_code":"w"},{"set_variable":{"name":"KC_H","value":1}},{"set_variable":{"name":"USC","value":0}}],"to_after_key_up":[{"set_variable":{"name":"KC_H","value":0}}],"type":"basic"},{"conditions":[{"type":"variable_unless","name":"KC_F","value":0},{"type":"variable_unless","name":"KC_L","value":0},{"input_sources":[{"language":"ja"}],"type":"input_source_if"},{"input_sources":[{"input_mode_id":"Roman$"}],"type":"input_source_unless"}],"from":{"key_code":"h","modifiers":{"optional":["caps_lock"]}},"to":[{"key_code":"g"},{"key_code":"w"},{"key_code":"w"},{"set_variable":{"name":"KC_H","value":1}},{"set_variable":{"name":"USC","value":0}}],"to_after_key_up":[{"set_variable":{"name":"KC_H","value":0}}],"type":"basic"},{"conditions":[{"type":"variable_if","name":"USC","value":2},{"type":"variable_unless","name":"KC_H","value":0},{"type":"variable_unless","name":"KC_L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g"},{"key_code":"w"},{"key_code":"w"},{"set_variable":{"name":"KC_F","value":1}},{"set_variable":{"name":"USC","value":0}}],"to_after_key_up":[{"set_variable":{"name":"KC_F","value":0}}],"type":"basic"},{"conditions":[{"type":"variable_unless","name":"USC","value":0},{"type":"variable_unless","name":"KC_H","value":0},{"type":"variable_unless","name":"KC_L","value":0},{"input_sources":[{"language":"ja"}],"type":"input_source_if"},{"input_sources":[{"input_mode_id":"Roman$"}],"type":"input_source_unless"}],"from":{"key_code":"f","modifiers":{"optional":["caps_lock"]}},"to":[{"key_code":"delete_or_backspace"},{"key_code":"g"},{"key_code":"w"},{"key_code":"w"},{"set_variable":{"name":"KC_F","value":1}},{"set_variable":{"name":"USC","value":0}}],"to_after_key_up":[{"set_variable":{"name":"KC_F","value":0}}],"type":"basic"},{"conditions":[{"type":"variable_unless","name":"KC_H","value":0},{"type":"variable_unless","name":"KC_L","value":0},{"input_sources":[{"language":"ja"}],"type":"input_source_if"},{"input_sources":[{"input_mode_id":"Roman$"}],"type":"input_source_unless"}],"from":{"key_code":"f","modifiers":{"optional":["caps_lock"]}},"to":[{"key_code":"g"},{"key_code":"w"},{"key_code":"w"},{"set_variable":{"name":"KC_F","value":1}},{"set_variable":{"name":"USC","value":0}}],"to_after_key_up":[{"set_variable":{"name":"KC_F","value":0}}],"type":"basic"},</v>
      </c>
    </row>
    <row r="101" spans="1:1">
      <c r="A101" s="299" t="str">
        <f>_xlfn.CONCAT(詳細設定!A123:Z123)</f>
        <v>{"description":"左半, ー &amp; あ → つぁ","conditions":[{"type":"variable_if","name":"USC","value":2},{"type":"variable_unless","name":"KC_V","value":0},{"type":"variable_unless","name":"KC_SCLN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t"},{"key_code":"s"},{"key_code":"a"},{"set_variable":{"name":"KC_J","value":1}},{"set_variable":{"name":"USC","value":0}}],"to_after_key_up":[{"set_variable":{"name":"KC_J","value":0}}],"type":"basic"},{"conditions":[{"type":"variable_unless","name":"USC","value":0},{"type":"variable_unless","name":"KC_V","value":0},{"type":"variable_unless","name":"KC_SCLN","value":0},{"input_sources":[{"language":"ja"}],"type":"input_source_if"},{"input_sources":[{"input_mode_id":"Roman$"}],"type":"input_source_unless"}],"from":{"key_code":"j","modifiers":{"optional":["caps_lock"]}},"to":[{"key_code":"delete_or_backspace"},{"key_code":"t"},{"key_code":"s"},{"key_code":"a"},{"set_variable":{"name":"KC_J","value":1}},{"set_variable":{"name":"USC","value":0}}],"to_after_key_up":[{"set_variable":{"name":"KC_J","value":0}}],"type":"basic"},{"conditions":[{"type":"variable_unless","name":"KC_V","value":0},{"type":"variable_unless","name":"KC_SCLN","value":0},{"input_sources":[{"language":"ja"}],"type":"input_source_if"},{"input_sources":[{"input_mode_id":"Roman$"}],"type":"input_source_unless"}],"from":{"key_code":"j","modifiers":{"optional":["caps_lock"]}},"to":[{"key_code":"t"},{"key_code":"s"},{"key_code":"a"},{"set_variable":{"name":"KC_J","value":1}},{"set_variable":{"name":"USC","value":0}}],"to_after_key_up":[{"set_variable":{"name":"KC_J","value":0}}],"type":"basic"},{"conditions":[{"type":"variable_unless","name":"USC","value":0},{"type":"variable_unless","name":"KC_V","value":0},{"type":"variable_unless","name":"KC_J","value":0},{"input_sources":[{"language":"ja"}],"type":"input_source_if"},{"input_sources":[{"input_mode_id":"Roman$"}],"type":"input_source_unless"}],"from":{"key_code":"semicolon","modifiers":{"optional":["caps_lock"]}},"to":[{"key_code":"delete_or_backspace"},{"key_code":"t"},{"key_code":"s"},{"key_code":"a"},{"set_variable":{"name":"KC_SCLN","value":1}},{"set_variable":{"name":"USC","value":0}}],"to_after_key_up":[{"set_variable":{"name":"KC_SCLN","value":0}}],"type":"basic"},{"conditions":[{"type":"variable_unless","name":"KC_V","value":0},{"type":"variable_unless","name":"KC_J","value":0},{"input_sources":[{"language":"ja"}],"type":"input_source_if"},{"input_sources":[{"input_mode_id":"Roman$"}],"type":"input_source_unless"}],"from":{"key_code":"semicolon","modifiers":{"optional":["caps_lock"]}},"to":[{"key_code":"t"},{"key_code":"s"},{"key_code":"a"},{"set_variable":{"name":"KC_SCLN","value":1}},{"set_variable":{"name":"USC","value":0}}],"to_after_key_up":[{"set_variable":{"name":"KC_SCLN","value":0}}],"type":"basic"},{"conditions":[{"type":"variable_if","name":"USC","value":2},{"type":"variable_unless","name":"KC_SCLN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t"},{"key_code":"s"},{"key_code":"a"},{"set_variable":{"name":"KC_V","value":1}},{"set_variable":{"name":"USC","value":0}}],"to_after_key_up":[{"set_variable":{"name":"KC_V","value":0}}],"type":"basic"},{"conditions":[{"type":"variable_unless","name":"USC","value":0},{"type":"variable_unless","name":"KC_SCLN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delete_or_backspace"},{"key_code":"t"},{"key_code":"s"},{"key_code":"a"},{"set_variable":{"name":"KC_V","value":1}},{"set_variable":{"name":"USC","value":0}}],"to_after_key_up":[{"set_variable":{"name":"KC_V","value":0}}],"type":"basic"},{"conditions":[{"type":"variable_unless","name":"KC_SCLN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t"},{"key_code":"s"},{"key_code":"a"},{"set_variable":{"name":"KC_V","value":1}},{"set_variable":{"name":"USC","value":0}}],"to_after_key_up":[{"set_variable":{"name":"KC_V","value":0}}],"type":"basic"},</v>
      </c>
    </row>
    <row r="102" spans="1:1">
      <c r="A102" s="299" t="str">
        <f>_xlfn.CONCAT(詳細設定!A124:Z124)</f>
        <v>{"description":"左半, ー &amp; い → つぃ","conditions":[{"type":"variable_if","name":"USC","value":2},{"type":"variable_unless","name":"KC_V","value":0},{"type":"variable_unless","name":"KC_SCLN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t"},{"key_code":"s"},{"key_code":"i"},{"set_variable":{"name":"KC_K","value":1}},{"set_variable":{"name":"USC","value":0}}],"to_after_key_up":[{"set_variable":{"name":"KC_K","value":0}}],"type":"basic"},{"conditions":[{"type":"variable_unless","name":"USC","value":0},{"type":"variable_unless","name":"KC_V","value":0},{"type":"variable_unless","name":"KC_SCLN","value":0},{"input_sources":[{"language":"ja"}],"type":"input_source_if"},{"input_sources":[{"input_mode_id":"Roman$"}],"type":"input_source_unless"}],"from":{"key_code":"k","modifiers":{"optional":["caps_lock"]}},"to":[{"key_code":"delete_or_backspace"},{"key_code":"t"},{"key_code":"s"},{"key_code":"i"},{"set_variable":{"name":"KC_K","value":1}},{"set_variable":{"name":"USC","value":0}}],"to_after_key_up":[{"set_variable":{"name":"KC_K","value":0}}],"type":"basic"},{"conditions":[{"type":"variable_unless","name":"KC_V","value":0},{"type":"variable_unless","name":"KC_SCLN","value":0},{"input_sources":[{"language":"ja"}],"type":"input_source_if"},{"input_sources":[{"input_mode_id":"Roman$"}],"type":"input_source_unless"}],"from":{"key_code":"k","modifiers":{"optional":["caps_lock"]}},"to":[{"key_code":"t"},{"key_code":"s"},{"key_code":"i"},{"set_variable":{"name":"KC_K","value":1}},{"set_variable":{"name":"USC","value":0}}],"to_after_key_up":[{"set_variable":{"name":"KC_K","value":0}}],"type":"basic"},{"conditions":[{"type":"variable_if","name":"USC","value":2},{"type":"variable_unless","name":"KC_V","value":0},{"type":"variable_unless","name":"KC_K","value":0},{"input_sources":[{"language":"ja"}],"type":"input_source_if"},{"input_sources":[{"input_mode_id":"Roman$"}],"type":"input_source_unless"}],"from":{"key_code":"semicolon","modifiers":{"optional":["caps_lock"]}},"to":[{"key_code":"delete_or_backspace"},{"key_code":"delete_or_backspace"},{"key_code":"t"},{"key_code":"s"},{"key_code":"i"},{"set_variable":{"name":"KC_SCLN","value":1}},{"set_variable":{"name":"USC","value":0}}],"to_after_key_up":[{"set_variable":{"name":"KC_SCLN","value":0}}],"type":"basic"},{"conditions":[{"type":"variable_unless","name":"USC","value":0},{"type":"variable_unless","name":"KC_V","value":0},{"type":"variable_unless","name":"KC_K","value":0},{"input_sources":[{"language":"ja"}],"type":"input_source_if"},{"input_sources":[{"input_mode_id":"Roman$"}],"type":"input_source_unless"}],"from":{"key_code":"semicolon","modifiers":{"optional":["caps_lock"]}},"to":[{"key_code":"delete_or_backspace"},{"key_code":"t"},{"key_code":"s"},{"key_code":"i"},{"set_variable":{"name":"KC_SCLN","value":1}},{"set_variable":{"name":"USC","value":0}}],"to_after_key_up":[{"set_variable":{"name":"KC_SCLN","value":0}}],"type":"basic"},{"conditions":[{"type":"variable_unless","name":"KC_V","value":0},{"type":"variable_unless","name":"KC_K","value":0},{"input_sources":[{"language":"ja"}],"type":"input_source_if"},{"input_sources":[{"input_mode_id":"Roman$"}],"type":"input_source_unless"}],"from":{"key_code":"semicolon","modifiers":{"optional":["caps_lock"]}},"to":[{"key_code":"t"},{"key_code":"s"},{"key_code":"i"},{"set_variable":{"name":"KC_SCLN","value":1}},{"set_variable":{"name":"USC","value":0}}],"to_after_key_up":[{"set_variable":{"name":"KC_SCLN","value":0}}],"type":"basic"},{"conditions":[{"type":"variable_if","name":"USC","value":2},{"type":"variable_unless","name":"KC_SCLN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t"},{"key_code":"s"},{"key_code":"i"},{"set_variable":{"name":"KC_V","value":1}},{"set_variable":{"name":"USC","value":0}}],"to_after_key_up":[{"set_variable":{"name":"KC_V","value":0}}],"type":"basic"},{"conditions":[{"type":"variable_unless","name":"USC","value":0},{"type":"variable_unless","name":"KC_SCLN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t"},{"key_code":"s"},{"key_code":"i"},{"set_variable":{"name":"KC_V","value":1}},{"set_variable":{"name":"USC","value":0}}],"to_after_key_up":[{"set_variable":{"name":"KC_V","value":0}}],"type":"basic"},{"conditions":[{"type":"variable_unless","name":"KC_SCLN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t"},{"key_code":"s"},{"key_code":"i"},{"set_variable":{"name":"KC_V","value":1}},{"set_variable":{"name":"USC","value":0}}],"to_after_key_up":[{"set_variable":{"name":"KC_V","value":0}}],"type":"basic"},</v>
      </c>
    </row>
    <row r="103" spans="1:1">
      <c r="A103" s="299" t="str">
        <f>_xlfn.CONCAT(詳細設定!A125:Z125)</f>
        <v>{"description":"左半, ー &amp; え → つぇ","conditions":[{"type":"variable_if","name":"USC","value":2},{"type":"variable_unless","name":"KC_V","value":0},{"type":"variable_unless","name":"KC_SCLN","value":0},{"input_sources":[{"language":"ja"}],"type":"input_source_if"},{"input_sources":[{"input_mode_id":"Roman$"}],"type":"input_source_unless"}],"from":{"key_code":"o","modifiers":{"optional":["caps_lock"]}},"to":[{"key_code":"delete_or_backspace"},{"key_code":"delete_or_backspace"},{"key_code":"t"},{"key_code":"s"},{"key_code":"e"},{"set_variable":{"name":"KC_O","value":1}},{"set_variable":{"name":"USC","value":0}}],"to_after_key_up":[{"set_variable":{"name":"KC_O","value":0}}],"type":"basic"},{"conditions":[{"type":"variable_unless","name":"USC","value":0},{"type":"variable_unless","name":"KC_V","value":0},{"type":"variable_unless","name":"KC_SCLN","value":0},{"input_sources":[{"language":"ja"}],"type":"input_source_if"},{"input_sources":[{"input_mode_id":"Roman$"}],"type":"input_source_unless"}],"from":{"key_code":"o","modifiers":{"optional":["caps_lock"]}},"to":[{"key_code":"delete_or_backspace"},{"key_code":"t"},{"key_code":"s"},{"key_code":"e"},{"set_variable":{"name":"KC_O","value":1}},{"set_variable":{"name":"USC","value":0}}],"to_after_key_up":[{"set_variable":{"name":"KC_O","value":0}}],"type":"basic"},{"conditions":[{"type":"variable_unless","name":"KC_V","value":0},{"type":"variable_unless","name":"KC_SCLN","value":0},{"input_sources":[{"language":"ja"}],"type":"input_source_if"},{"input_sources":[{"input_mode_id":"Roman$"}],"type":"input_source_unless"}],"from":{"key_code":"o","modifiers":{"optional":["caps_lock"]}},"to":[{"key_code":"t"},{"key_code":"s"},{"key_code":"e"},{"set_variable":{"name":"KC_O","value":1}},{"set_variable":{"name":"USC","value":0}}],"to_after_key_up":[{"set_variable":{"name":"KC_O","value":0}}],"type":"basic"},{"conditions":[{"type":"variable_if","name":"USC","value":2},{"type":"variable_unless","name":"KC_V","value":0},{"type":"variable_unless","name":"KC_O","value":0},{"input_sources":[{"language":"ja"}],"type":"input_source_if"},{"input_sources":[{"input_mode_id":"Roman$"}],"type":"input_source_unless"}],"from":{"key_code":"semicolon","modifiers":{"optional":["caps_lock"]}},"to":[{"key_code":"delete_or_backspace"},{"key_code":"delete_or_backspace"},{"key_code":"t"},{"key_code":"s"},{"key_code":"e"},{"set_variable":{"name":"KC_SCLN","value":1}},{"set_variable":{"name":"USC","value":0}}],"to_after_key_up":[{"set_variable":{"name":"KC_SCLN","value":0}}],"type":"basic"},{"conditions":[{"type":"variable_unless","name":"USC","value":0},{"type":"variable_unless","name":"KC_V","value":0},{"type":"variable_unless","name":"KC_O","value":0},{"input_sources":[{"language":"ja"}],"type":"input_source_if"},{"input_sources":[{"input_mode_id":"Roman$"}],"type":"input_source_unless"}],"from":{"key_code":"semicolon","modifiers":{"optional":["caps_lock"]}},"to":[{"key_code":"delete_or_backspace"},{"key_code":"t"},{"key_code":"s"},{"key_code":"e"},{"set_variable":{"name":"KC_SCLN","value":1}},{"set_variable":{"name":"USC","value":0}}],"to_after_key_up":[{"set_variable":{"name":"KC_SCLN","value":0}}],"type":"basic"},{"conditions":[{"type":"variable_unless","name":"KC_V","value":0},{"type":"variable_unless","name":"KC_O","value":0},{"input_sources":[{"language":"ja"}],"type":"input_source_if"},{"input_sources":[{"input_mode_id":"Roman$"}],"type":"input_source_unless"}],"from":{"key_code":"semicolon","modifiers":{"optional":["caps_lock"]}},"to":[{"key_code":"t"},{"key_code":"s"},{"key_code":"e"},{"set_variable":{"name":"KC_SCLN","value":1}},{"set_variable":{"name":"USC","value":0}}],"to_after_key_up":[{"set_variable":{"name":"KC_SCLN","value":0}}],"type":"basic"},{"conditions":[{"type":"variable_if","name":"USC","value":2},{"type":"variable_unless","name":"KC_SCLN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t"},{"key_code":"s"},{"key_code":"e"},{"set_variable":{"name":"KC_V","value":1}},{"set_variable":{"name":"USC","value":0}}],"to_after_key_up":[{"set_variable":{"name":"KC_V","value":0}}],"type":"basic"},{"conditions":[{"type":"variable_unless","name":"USC","value":0},{"type":"variable_unless","name":"KC_SCLN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delete_or_backspace"},{"key_code":"t"},{"key_code":"s"},{"key_code":"e"},{"set_variable":{"name":"KC_V","value":1}},{"set_variable":{"name":"USC","value":0}}],"to_after_key_up":[{"set_variable":{"name":"KC_V","value":0}}],"type":"basic"},{"conditions":[{"type":"variable_unless","name":"KC_SCLN","value":0},{"type":"variable_unless","name":"KC_O","value":0},{"input_sources":[{"language":"ja"}],"type":"input_source_if"},{"input_sources":[{"input_mode_id":"Roman$"}],"type":"input_source_unless"}],"from":{"key_code":"v","modifiers":{"optional":["caps_lock"]}},"to":[{"key_code":"t"},{"key_code":"s"},{"key_code":"e"},{"set_variable":{"name":"KC_V","value":1}},{"set_variable":{"name":"USC","value":0}}],"to_after_key_up":[{"set_variable":{"name":"KC_V","value":0}}],"type":"basic"},</v>
      </c>
    </row>
    <row r="104" spans="1:1">
      <c r="A104" s="299" t="str">
        <f>_xlfn.CONCAT(詳細設定!A126:Z126)</f>
        <v>{"description":"左半, ー &amp; お → つぉ","conditions":[{"type":"variable_if","name":"USC","value":2},{"type":"variable_unless","name":"KC_V","value":0},{"type":"variable_unless","name":"KC_SCLN","value":0},{"input_sources":[{"language":"ja"}],"type":"input_source_if"},{"input_sources":[{"input_mode_id":"Roman$"}],"type":"input_source_unless"}],"from":{"key_code":"n","modifiers":{"optional":["caps_lock"]}},"to":[{"key_code":"delete_or_backspace"},{"key_code":"delete_or_backspace"},{"key_code":"t"},{"key_code":"s"},{"key_code":"o"},{"set_variable":{"name":"KC_N","value":1}},{"set_variable":{"name":"USC","value":0}}],"to_after_key_up":[{"set_variable":{"name":"KC_N","value":0}}],"type":"basic"},{"conditions":[{"type":"variable_unless","name":"USC","value":0},{"type":"variable_unless","name":"KC_V","value":0},{"type":"variable_unless","name":"KC_SCLN","value":0},{"input_sources":[{"language":"ja"}],"type":"input_source_if"},{"input_sources":[{"input_mode_id":"Roman$"}],"type":"input_source_unless"}],"from":{"key_code":"n","modifiers":{"optional":["caps_lock"]}},"to":[{"key_code":"delete_or_backspace"},{"key_code":"t"},{"key_code":"s"},{"key_code":"o"},{"set_variable":{"name":"KC_N","value":1}},{"set_variable":{"name":"USC","value":0}}],"to_after_key_up":[{"set_variable":{"name":"KC_N","value":0}}],"type":"basic"},{"conditions":[{"type":"variable_unless","name":"KC_V","value":0},{"type":"variable_unless","name":"KC_SCLN","value":0},{"input_sources":[{"language":"ja"}],"type":"input_source_if"},{"input_sources":[{"input_mode_id":"Roman$"}],"type":"input_source_unless"}],"from":{"key_code":"n","modifiers":{"optional":["caps_lock"]}},"to":[{"key_code":"t"},{"key_code":"s"},{"key_code":"o"},{"set_variable":{"name":"KC_N","value":1}},{"set_variable":{"name":"USC","value":0}}],"to_after_key_up":[{"set_variable":{"name":"KC_N","value":0}}],"type":"basic"},{"conditions":[{"type":"variable_if","name":"USC","value":2},{"type":"variable_unless","name":"KC_V","value":0},{"type":"variable_unless","name":"KC_N","value":0},{"input_sources":[{"language":"ja"}],"type":"input_source_if"},{"input_sources":[{"input_mode_id":"Roman$"}],"type":"input_source_unless"}],"from":{"key_code":"semicolon","modifiers":{"optional":["caps_lock"]}},"to":[{"key_code":"delete_or_backspace"},{"key_code":"delete_or_backspace"},{"key_code":"t"},{"key_code":"s"},{"key_code":"o"},{"set_variable":{"name":"KC_SCLN","value":1}},{"set_variable":{"name":"USC","value":0}}],"to_after_key_up":[{"set_variable":{"name":"KC_SCLN","value":0}}],"type":"basic"},{"conditions":[{"type":"variable_unless","name":"USC","value":0},{"type":"variable_unless","name":"KC_V","value":0},{"type":"variable_unless","name":"KC_N","value":0},{"input_sources":[{"language":"ja"}],"type":"input_source_if"},{"input_sources":[{"input_mode_id":"Roman$"}],"type":"input_source_unless"}],"from":{"key_code":"semicolon","modifiers":{"optional":["caps_lock"]}},"to":[{"key_code":"delete_or_backspace"},{"key_code":"t"},{"key_code":"s"},{"key_code":"o"},{"set_variable":{"name":"KC_SCLN","value":1}},{"set_variable":{"name":"USC","value":0}}],"to_after_key_up":[{"set_variable":{"name":"KC_SCLN","value":0}}],"type":"basic"},{"conditions":[{"type":"variable_unless","name":"KC_V","value":0},{"type":"variable_unless","name":"KC_N","value":0},{"input_sources":[{"language":"ja"}],"type":"input_source_if"},{"input_sources":[{"input_mode_id":"Roman$"}],"type":"input_source_unless"}],"from":{"key_code":"semicolon","modifiers":{"optional":["caps_lock"]}},"to":[{"key_code":"t"},{"key_code":"s"},{"key_code":"o"},{"set_variable":{"name":"KC_SCLN","value":1}},{"set_variable":{"name":"USC","value":0}}],"to_after_key_up":[{"set_variable":{"name":"KC_SCLN","value":0}}],"type":"basic"},{"conditions":[{"type":"variable_if","name":"USC","value":2},{"type":"variable_unless","name":"KC_SCLN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t"},{"key_code":"s"},{"key_code":"o"},{"set_variable":{"name":"KC_V","value":1}},{"set_variable":{"name":"USC","value":0}}],"to_after_key_up":[{"set_variable":{"name":"KC_V","value":0}}],"type":"basic"},{"conditions":[{"type":"variable_unless","name":"USC","value":0},{"type":"variable_unless","name":"KC_SCLN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delete_or_backspace"},{"key_code":"t"},{"key_code":"s"},{"key_code":"o"},{"set_variable":{"name":"KC_V","value":1}},{"set_variable":{"name":"USC","value":0}}],"to_after_key_up":[{"set_variable":{"name":"KC_V","value":0}}],"type":"basic"},{"conditions":[{"type":"variable_unless","name":"KC_SCLN","value":0},{"type":"variable_unless","name":"KC_N","value":0},{"input_sources":[{"language":"ja"}],"type":"input_source_if"},{"input_sources":[{"input_mode_id":"Roman$"}],"type":"input_source_unless"}],"from":{"key_code":"v","modifiers":{"optional":["caps_lock"]}},"to":[{"key_code":"t"},{"key_code":"s"},{"key_code":"o"},{"set_variable":{"name":"KC_V","value":1}},{"set_variable":{"name":"USC","value":0}}],"to_after_key_up":[{"set_variable":{"name":"KC_V","value":0}}],"type":"basic"},</v>
      </c>
    </row>
    <row r="105" spans="1:1">
      <c r="A105" s="299" t="str">
        <f>_xlfn.CONCAT(詳細設定!A127:Z127)</f>
        <v>{"description":"あ, い &amp; 小 → ◀新","conditions":[{"type":"variable_if","name":"USC","value":2},{"type":"variable_unless","name":"KC_J","value":0},{"type":"variable_unless","name":"KC_K","value":0}],"from":{"key_code":"q","modifiers":{"optional":["caps_lock"]}},"to":[{"key_code":"delete_or_backspace"},{"key_code":"delete_or_backspace"},{"key_code":"left_arrow","modifiers":["command"]},{"key_code":"down_arrow","modifiers":["command"]},{"set_variable":{"name":"KC_Q","value":1}},{"set_variable":{"name":"USC","value":0}}],"to_after_key_up":[{"set_variable":{"name":"KC_Q","value":0}}],"type":"basic"},{"conditions":[{"type":"variable_unless","name":"USC","value":0},{"type":"variable_unless","name":"KC_J","value":0},{"type":"variable_unless","name":"KC_K","value":0}],"from":{"key_code":"q","modifiers":{"optional":["caps_lock"]}},"to":[{"key_code":"delete_or_backspace"},{"key_code":"left_arrow","modifiers":["command"]},{"key_code":"down_arrow","modifiers":["command"]},{"set_variable":{"name":"KC_Q","value":1}},{"set_variable":{"name":"USC","value":0}}],"to_after_key_up":[{"set_variable":{"name":"KC_Q","value":0}}],"type":"basic"},{"conditions":[{"type":"variable_unless","name":"KC_J","value":0},{"type":"variable_unless","name":"KC_K","value":0}],"from":{"key_code":"q","modifiers":{"optional":["caps_lock"]}},"to":[{"key_code":"left_arrow","modifiers":["command"]},{"key_code":"down_arrow","modifiers":["command"]},{"set_variable":{"name":"KC_Q","value":1}},{"set_variable":{"name":"USC","value":0}}],"to_after_key_up":[{"set_variable":{"name":"KC_Q","value":0}}],"type":"basic"},{"conditions":[{"type":"variable_if","name":"USC","value":2},{"type":"variable_unless","name":"KC_J","value":0},{"type":"variable_unless","name":"KC_Q","value":0}],"from":{"key_code":"k","modifiers":{"optional":["caps_lock"]}},"to":[{"key_code":"delete_or_backspace"},{"key_code":"delete_or_backspace"},{"key_code":"left_arrow","modifiers":["command"]},{"key_code":"down_arrow","modifiers":["command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Q","value":0}],"from":{"key_code":"k","modifiers":{"optional":["caps_lock"]}},"to":[{"key_code":"delete_or_backspace"},{"key_code":"left_arrow","modifiers":["command"]},{"key_code":"down_arrow","modifiers":["command"]},{"set_variable":{"name":"KC_K","value":1}},{"set_variable":{"name":"USC","value":0}}],"to_after_key_up":[{"set_variable":{"name":"KC_K","value":0}}],"type":"basic"},{"conditions":[{"type":"variable_unless","name":"KC_J","value":0},{"type":"variable_unless","name":"KC_Q","value":0}],"from":{"key_code":"k","modifiers":{"optional":["caps_lock"]}},"to":[{"key_code":"left_arrow","modifiers":["command"]},{"key_code":"down_arrow","modifiers":["command"]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Q","value":0}],"from":{"key_code":"j","modifiers":{"optional":["caps_lock"]}},"to":[{"key_code":"delete_or_backspace"},{"key_code":"delete_or_backspace"},{"key_code":"left_arrow","modifiers":["command"]},{"key_code":"down_arrow","modifiers":["command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Q","value":0}],"from":{"key_code":"j","modifiers":{"optional":["caps_lock"]}},"to":[{"key_code":"delete_or_backspace"},{"key_code":"left_arrow","modifiers":["command"]},{"key_code":"down_arrow","modifiers":["command"]},{"set_variable":{"name":"KC_J","value":1}},{"set_variable":{"name":"USC","value":0}}],"to_after_key_up":[{"set_variable":{"name":"KC_J","value":0}}],"type":"basic"},{"conditions":[{"type":"variable_unless","name":"KC_K","value":0},{"type":"variable_unless","name":"KC_Q","value":0}],"from":{"key_code":"j","modifiers":{"optional":["caps_lock"]}},"to":[{"key_code":"left_arrow","modifiers":["command"]},{"key_code":"down_arrow","modifiers":["command"]},{"set_variable":{"name":"KC_J","value":1}},{"set_variable":{"name":"USC","value":0}}],"to_after_key_up":[{"set_variable":{"name":"KC_J","value":0}}],"type":"basic"},</v>
      </c>
    </row>
    <row r="106" spans="1:1">
      <c r="A106" s="299" t="str">
        <f>_xlfn.CONCAT(詳細設定!A128:Z128)</f>
        <v>{"description":"あ, い &amp; き → 『』","conditions":[{"type":"keyboard_type_if","keyboard_types":["jis"]},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w","modifiers":{"optional":["caps_lock"]}},"to":[{"key_code":"delete_or_backspace"},{"key_code":"delete_or_backspace"},{"key_code":"z","modifiers":["shift","option"]},{"key_code":"close_bracket","modifiers":["shift"]},{"key_code":"non_us_pound","modifiers":["shift"]},{"key_code":"return_or_enter"},{"key_code":"b","modifiers":["control"]},{"set_variable":{"name":"KC_W","value":1}},{"set_variable":{"name":"USC","value":0}}],"to_after_key_up":[{"set_variable":{"name":"KC_W","value":0}}],"type":"basic"},{"conditions":[{"type":"keyboard_type_if","keyboard_types":["jis"]},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w","modifiers":{"optional":["caps_lock"]}},"to":[{"key_code":"delete_or_backspace"},{"key_code":"z","modifiers":["shift","option"]},{"key_code":"close_bracket","modifiers":["shift"]},{"key_code":"non_us_pound","modifiers":["shift"]},{"key_code":"return_or_enter"},{"key_code":"b","modifiers":["control"]},{"set_variable":{"name":"KC_W","value":1}},{"set_variable":{"name":"USC","value":0}}],"to_after_key_up":[{"set_variable":{"name":"KC_W","value":0}}],"type":"basic"},{"conditions":[{"type":"keyboard_type_if","keyboard_types":["jis"]},{"type":"variable_unless","name":"KC_J","value":0},{"type":"variable_unless","name":"KC_K","value":0},{"input_sources":[{"language":"ja"}],"type":"input_source_if"},{"input_sources":[{"input_mode_id":"Roman$"}],"type":"input_source_unless"}],"from":{"key_code":"w","modifiers":{"optional":["caps_lock"]}},"to":[{"key_code":"z","modifiers":["shift","option"]},{"key_code":"close_bracket","modifiers":["shift"]},{"key_code":"non_us_pound","modifiers":["shift"]},{"key_code":"return_or_enter"},{"key_code":"b","modifiers":["control"]},{"set_variable":{"name":"KC_W","value":1}},{"set_variable":{"name":"USC","value":0}}],"to_after_key_up":[{"set_variable":{"name":"KC_W","value":0}}],"type":"basic"},{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w","modifiers":{"optional":["caps_lock"]}},"to":[{"key_code":"delete_or_backspace"},{"key_code":"delete_or_backspace"},{"key_code":"z","modifiers":["shift","option"]},{"key_code":"open_bracket","modifiers":["shift"]},{"key_code":"close_bracket","modifiers":["shift"]},{"key_code":"return_or_enter"},{"key_code":"b","modifiers":["control"]},{"set_variable":{"name":"KC_W","value":1}},{"set_variable":{"name":"USC","value":0}}],"to_after_key_up":[{"set_variable":{"name":"KC_W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w","modifiers":{"optional":["caps_lock"]}},"to":[{"key_code":"delete_or_backspace"},{"key_code":"z","modifiers":["shift","option"]},{"key_code":"open_bracket","modifiers":["shift"]},{"key_code":"close_bracket","modifiers":["shift"]},{"key_code":"return_or_enter"},{"key_code":"b","modifiers":["control"]},{"set_variable":{"name":"KC_W","value":1}},{"set_variable":{"name":"USC","value":0}}],"to_after_key_up":[{"set_variable":{"name":"KC_W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w","modifiers":{"optional":["caps_lock"]}},"to":[{"key_code":"z","modifiers":["shift","option"]},{"key_code":"open_bracket","modifiers":["shift"]},{"key_code":"close_bracket","modifiers":["shift"]},{"key_code":"return_or_enter"},{"key_code":"b","modifiers":["control"]},{"set_variable":{"name":"KC_W","value":1}},{"set_variable":{"name":"USC","value":0}}],"to_after_key_up":[{"set_variable":{"name":"KC_W","value":0}}],"type":"basic"},{"conditions":[{"type":"keyboard_type_if","keyboard_types":["jis"]},{"type":"variable_unless","name":"USC","value":0},{"type":"variable_unless","name":"KC_J","value":0},{"type":"variable_unless","name":"KC_W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close_bracket","modifiers":["shift"]},{"key_code":"non_us_pound","modifiers":["shift"]},{"key_code":"return_or_enter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KC_J","value":0},{"type":"variable_unless","name":"KC_W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close_bracket","modifiers":["shift"]},{"key_code":"non_us_pound","modifiers":["shift"]},{"key_code":"return_or_enter"},{"key_code":"b","modifiers":["control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W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open_bracket","modifiers":["shift"]},{"key_code":"close_bracket","modifiers":["shift"]},{"key_code":"return_or_enter"},{"key_code":"b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W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open_bracket","modifiers":["shift"]},{"key_code":"close_bracket","modifiers":["shift"]},{"key_code":"return_or_enter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if","name":"USC","value":2},{"type":"variable_unless","name":"KC_K","value":0},{"type":"variable_unless","name":"KC_W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close_bracket","modifiers":["shift"]},{"key_code":"non_us_pound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USC","value":0},{"type":"variable_unless","name":"KC_K","value":0},{"type":"variable_unless","name":"KC_W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close_bracket","modifiers":["shift"]},{"key_code":"non_us_pound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KC_K","value":0},{"type":"variable_unless","name":"KC_W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close_bracket","modifiers":["shift"]},{"key_code":"non_us_pound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variable_if","name":"USC","value":2},{"type":"variable_unless","name":"KC_K","value":0},{"type":"variable_unless","name":"KC_W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open_bracket","modifiers":["shift"]},{"key_code":"close_bracket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W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open_bracket","modifiers":["shift"]},{"key_code":"close_bracket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W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open_bracket","modifiers":["shift"]},{"key_code":"close_bracket","modifiers":["shift"]},{"key_code":"return_or_enter"},{"key_code":"b","modifiers":["control"]},{"set_variable":{"name":"KC_J","value":1}},{"set_variable":{"name":"USC","value":0}}],"to_after_key_up":[{"set_variable":{"name":"KC_J","value":0}}],"type":"basic"},{"description":"[英数] J, K &amp; W → 『』","conditions":[{"type":"keyboard_type_if","keyboard_types":["jis"]},{"type":"variable_if","name":"USC","value":2},{"type":"variable_unless","name":"KC_J","value":0},{"type":"variable_unless","name":"KC_K","value":0}],"from":{"key_code":"w","modifiers":{"optional":["caps_lock"]}},"to":[{"key_code":"delete_or_backspace"},{"key_code":"delete_or_backspace"},{"key_code":"lang1"},{"key_code":"close_bracket","modifiers":["shift"]},{"key_code":"non_us_pound","modifiers":["shift"]},{"key_code":"return_or_enter"},{"key_code":"lang2"},{"key_code":"b","modifiers":["control"]},{"set_variable":{"name":"KC_W","value":1}},{"set_variable":{"name":"USC","value":0}}],"to_after_key_up":[{"set_variable":{"name":"KC_W","value":0}}],"type":"basic"},{"conditions":[{"type":"keyboard_type_if","keyboard_types":["jis"]},{"type":"variable_unless","name":"USC","value":0},{"type":"variable_unless","name":"KC_J","value":0},{"type":"variable_unless","name":"KC_K","value":0}],"from":{"key_code":"w","modifiers":{"optional":["caps_lock"]}},"to":[{"key_code":"delete_or_backspace"},{"key_code":"lang1"},{"key_code":"close_bracket","modifiers":["shift"]},{"key_code":"non_us_pound","modifiers":["shift"]},{"key_code":"return_or_enter"},{"key_code":"lang2"},{"key_code":"b","modifiers":["control"]},{"set_variable":{"name":"KC_W","value":1}},{"set_variable":{"name":"USC","value":0}}],"to_after_key_up":[{"set_variable":{"name":"KC_W","value":0}}],"type":"basic"},{"conditions":[{"type":"keyboard_type_if","keyboard_types":["jis"]},{"type":"variable_unless","name":"KC_J","value":0},{"type":"variable_unless","name":"KC_K","value":0}],"from":{"key_code":"w","modifiers":{"optional":["caps_lock"]}},"to":[{"key_code":"lang1"},{"key_code":"close_bracket","modifiers":["shift"]},{"key_code":"non_us_pound","modifiers":["shift"]},{"key_code":"return_or_enter"},{"key_code":"lang2"},{"key_code":"b","modifiers":["control"]},{"set_variable":{"name":"KC_W","value":1}},{"set_variable":{"name":"USC","value":0}}],"to_after_key_up":[{"set_variable":{"name":"KC_W","value":0}}],"type":"basic"},{"conditions":[{"type":"variable_if","name":"USC","value":2},{"type":"variable_unless","name":"KC_J","value":0},{"type":"variable_unless","name":"KC_K","value":0}],"from":{"key_code":"w","modifiers":{"optional":["caps_lock"]}},"to":[{"key_code":"delete_or_backspace"},{"key_code":"delete_or_backspace"},{"key_code":"lang1"},{"key_code":"open_bracket","modifiers":["shift"]},{"key_code":"close_bracket","modifiers":["shift"]},{"key_code":"return_or_enter"},{"key_code":"lang2"},{"key_code":"b","modifiers":["control"]},{"set_variable":{"name":"KC_W","value":1}},{"set_variable":{"name":"USC","value":0}}],"to_after_key_up":[{"set_variable":{"name":"KC_W","value":0}}],"type":"basic"},{"conditions":[{"type":"variable_unless","name":"USC","value":0},{"type":"variable_unless","name":"KC_J","value":0},{"type":"variable_unless","name":"KC_K","value":0}],"from":{"key_code":"w","modifiers":{"optional":["caps_lock"]}},"to":[{"key_code":"delete_or_backspace"},{"key_code":"lang1"},{"key_code":"open_bracket","modifiers":["shift"]},{"key_code":"close_bracket","modifiers":["shift"]},{"key_code":"return_or_enter"},{"key_code":"lang2"},{"key_code":"b","modifiers":["control"]},{"set_variable":{"name":"KC_W","value":1}},{"set_variable":{"name":"USC","value":0}}],"to_after_key_up":[{"set_variable":{"name":"KC_W","value":0}}],"type":"basic"},{"conditions":[{"type":"variable_unless","name":"KC_J","value":0},{"type":"variable_unless","name":"KC_K","value":0}],"from":{"key_code":"w","modifiers":{"optional":["caps_lock"]}},"to":[{"key_code":"lang1"},{"key_code":"open_bracket","modifiers":["shift"]},{"key_code":"close_bracket","modifiers":["shift"]},{"key_code":"return_or_enter"},{"key_code":"lang2"},{"key_code":"b","modifiers":["control"]},{"set_variable":{"name":"KC_W","value":1}},{"set_variable":{"name":"USC","value":0}}],"to_after_key_up":[{"set_variable":{"name":"KC_W","value":0}}],"type":"basic"},{"conditions":[{"type":"keyboard_type_if","keyboard_types":["jis"]},{"type":"variable_if","name":"USC","value":2},{"type":"variable_unless","name":"KC_J","value":0},{"type":"variable_unless","name":"KC_W","value":0}],"from":{"key_code":"k","modifiers":{"optional":["caps_lock"]}},"to":[{"key_code":"delete_or_backspace"},{"key_code":"delete_or_backspace"},{"key_code":"lang1"},{"key_code":"close_bracket","modifiers":["shift"]},{"key_code":"non_us_pound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USC","value":0},{"type":"variable_unless","name":"KC_J","value":0},{"type":"variable_unless","name":"KC_W","value":0}],"from":{"key_code":"k","modifiers":{"optional":["caps_lock"]}},"to":[{"key_code":"delete_or_backspace"},{"key_code":"lang1"},{"key_code":"close_bracket","modifiers":["shift"]},{"key_code":"non_us_pound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KC_J","value":0},{"type":"variable_unless","name":"KC_W","value":0}],"from":{"key_code":"k","modifiers":{"optional":["caps_lock"]}},"to":[{"key_code":"lang1"},{"key_code":"close_bracket","modifiers":["shift"]},{"key_code":"non_us_pound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variable_if","name":"USC","value":2},{"type":"variable_unless","name":"KC_J","value":0},{"type":"variable_unless","name":"KC_W","value":0}],"from":{"key_code":"k","modifiers":{"optional":["caps_lock"]}},"to":[{"key_code":"delete_or_backspace"},{"key_code":"delete_or_backspace"},{"key_code":"lang1"},{"key_code":"open_bracket","modifiers":["shift"]},{"key_code":"close_bracket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W","value":0}],"from":{"key_code":"k","modifiers":{"optional":["caps_lock"]}},"to":[{"key_code":"delete_or_backspace"},{"key_code":"lang1"},{"key_code":"open_bracket","modifiers":["shift"]},{"key_code":"close_bracket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W","value":0}],"from":{"key_code":"k","modifiers":{"optional":["caps_lock"]}},"to":[{"key_code":"lang1"},{"key_code":"open_bracket","modifiers":["shift"]},{"key_code":"close_bracket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if","name":"USC","value":2},{"type":"variable_unless","name":"KC_K","value":0},{"type":"variable_unless","name":"KC_W","value":0}],"from":{"key_code":"j","modifiers":{"optional":["caps_lock"]}},"to":[{"key_code":"delete_or_backspace"},{"key_code":"delete_or_backspace"},{"key_code":"lang1"},{"key_code":"close_bracket","modifiers":["shift"]},{"key_code":"non_us_pound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USC","value":0},{"type":"variable_unless","name":"KC_K","value":0},{"type":"variable_unless","name":"KC_W","value":0}],"from":{"key_code":"j","modifiers":{"optional":["caps_lock"]}},"to":[{"key_code":"delete_or_backspace"},{"key_code":"lang1"},{"key_code":"close_bracket","modifiers":["shift"]},{"key_code":"non_us_pound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KC_K","value":0},{"type":"variable_unless","name":"KC_W","value":0}],"from":{"key_code":"j","modifiers":{"optional":["caps_lock"]}},"to":[{"key_code":"lang1"},{"key_code":"close_bracket","modifiers":["shift"]},{"key_code":"non_us_pound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variable_if","name":"USC","value":2},{"type":"variable_unless","name":"KC_K","value":0},{"type":"variable_unless","name":"KC_W","value":0}],"from":{"key_code":"j","modifiers":{"optional":["caps_lock"]}},"to":[{"key_code":"delete_or_backspace"},{"key_code":"delete_or_backspace"},{"key_code":"lang1"},{"key_code":"open_bracket","modifiers":["shift"]},{"key_code":"close_bracket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W","value":0}],"from":{"key_code":"j","modifiers":{"optional":["caps_lock"]}},"to":[{"key_code":"delete_or_backspace"},{"key_code":"lang1"},{"key_code":"open_bracket","modifiers":["shift"]},{"key_code":"close_bracket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W","value":0}],"from":{"key_code":"j","modifiers":{"optional":["caps_lock"]}},"to":[{"key_code":"lang1"},{"key_code":"open_bracket","modifiers":["shift"]},{"key_code":"close_bracket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</v>
      </c>
    </row>
    <row r="107" spans="1:1">
      <c r="A107" s="299" t="str">
        <f>_xlfn.CONCAT(詳細設定!A129:Z129)</f>
        <v>{"description":"あ, い &amp; し → 保","conditions":[{"type":"variable_if","name":"USC","value":2},{"type":"variable_unless","name":"KC_J","value":0},{"type":"variable_unless","name":"KC_K","value":0}],"from":{"key_code":"r","modifiers":{"optional":["caps_lock"]}},"to":[{"key_code":"delete_or_backspace"},{"key_code":"delete_or_backspace"},{"key_code":"s","modifiers":["command"]},{"set_variable":{"name":"KC_R","value":1}},{"set_variable":{"name":"USC","value":0}}],"to_after_key_up":[{"set_variable":{"name":"KC_R","value":0}}],"type":"basic"},{"conditions":[{"type":"variable_unless","name":"USC","value":0},{"type":"variable_unless","name":"KC_J","value":0},{"type":"variable_unless","name":"KC_K","value":0}],"from":{"key_code":"r","modifiers":{"optional":["caps_lock"]}},"to":[{"key_code":"delete_or_backspace"},{"key_code":"s","modifiers":["command"]},{"set_variable":{"name":"KC_R","value":1}},{"set_variable":{"name":"USC","value":0}}],"to_after_key_up":[{"set_variable":{"name":"KC_R","value":0}}],"type":"basic"},{"conditions":[{"type":"variable_unless","name":"KC_J","value":0},{"type":"variable_unless","name":"KC_K","value":0}],"from":{"key_code":"r","modifiers":{"optional":["caps_lock"]}},"to":[{"key_code":"s","modifiers":["command"]},{"set_variable":{"name":"KC_R","value":1}},{"set_variable":{"name":"USC","value":0}}],"to_after_key_up":[{"set_variable":{"name":"KC_R","value":0}}],"type":"basic"},{"conditions":[{"type":"variable_if","name":"USC","value":2},{"type":"variable_unless","name":"KC_J","value":0},{"type":"variable_unless","name":"KC_R","value":0}],"from":{"key_code":"k","modifiers":{"optional":["caps_lock"]}},"to":[{"key_code":"delete_or_backspace"},{"key_code":"delete_or_backspace"},{"key_code":"s","modifiers":["command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R","value":0}],"from":{"key_code":"k","modifiers":{"optional":["caps_lock"]}},"to":[{"key_code":"delete_or_backspace"},{"key_code":"s","modifiers":["command"]},{"set_variable":{"name":"KC_K","value":1}},{"set_variable":{"name":"USC","value":0}}],"to_after_key_up":[{"set_variable":{"name":"KC_K","value":0}}],"type":"basic"},{"conditions":[{"type":"variable_unless","name":"KC_J","value":0},{"type":"variable_unless","name":"KC_R","value":0}],"from":{"key_code":"k","modifiers":{"optional":["caps_lock"]}},"to":[{"key_code":"s","modifiers":["command"]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R","value":0}],"from":{"key_code":"j","modifiers":{"optional":["caps_lock"]}},"to":[{"key_code":"delete_or_backspace"},{"key_code":"delete_or_backspace"},{"key_code":"s","modifiers":["command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R","value":0}],"from":{"key_code":"j","modifiers":{"optional":["caps_lock"]}},"to":[{"key_code":"delete_or_backspace"},{"key_code":"s","modifiers":["command"]},{"set_variable":{"name":"KC_J","value":1}},{"set_variable":{"name":"USC","value":0}}],"to_after_key_up":[{"set_variable":{"name":"KC_J","value":0}}],"type":"basic"},{"conditions":[{"type":"variable_unless","name":"KC_K","value":0},{"type":"variable_unless","name":"KC_R","value":0}],"from":{"key_code":"j","modifiers":{"optional":["caps_lock"]}},"to":[{"key_code":"s","modifiers":["command"]},{"set_variable":{"name":"KC_J","value":1}},{"set_variable":{"name":"USC","value":0}}],"to_after_key_up":[{"set_variable":{"name":"KC_J","value":0}}],"type":"basic"},</v>
      </c>
    </row>
    <row r="108" spans="1:1">
      <c r="A108" s="299" t="str">
        <f>_xlfn.CONCAT(詳細設定!A130:Z130)</f>
        <v>{"description":"あ, い &amp; 左 → ・未確定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t","modifiers":{"optional":["caps_lock"]}},"to":[{"key_code":"delete_or_backspace"},{"key_code":"delete_or_backspace"},{"key_code":"z","modifiers":["shift","option"]},{"key_code":"slash"},{"set_variable":{"name":"KC_T","value":1}},{"set_variable":{"name":"USC","value":0}}],"to_after_key_up":[{"set_variable":{"name":"KC_T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t","modifiers":{"optional":["caps_lock"]}},"to":[{"key_code":"delete_or_backspace"},{"key_code":"z","modifiers":["shift","option"]},{"key_code":"slash"},{"set_variable":{"name":"KC_T","value":1}},{"set_variable":{"name":"USC","value":0}}],"to_after_key_up":[{"set_variable":{"name":"KC_T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t","modifiers":{"optional":["caps_lock"]}},"to":[{"key_code":"z","modifiers":["shift","option"]},{"key_code":"slash"},{"set_variable":{"name":"KC_T","value":1}},{"set_variable":{"name":"USC","value":0}}],"to_after_key_up":[{"set_variable":{"name":"KC_T","value":0}}],"type":"basic"},{"conditions":[{"type":"variable_if","name":"USC","value":2},{"type":"variable_unless","name":"KC_J","value":0},{"type":"variable_unless","name":"KC_T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z","modifiers":["shift","option"]},{"key_code":"slash"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T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slash"},{"set_variable":{"name":"KC_K","value":1}},{"set_variable":{"name":"USC","value":0}}],"to_after_key_up":[{"set_variable":{"name":"KC_K","value":0}}],"type":"basic"},{"conditions":[{"type":"variable_unless","name":"KC_J","value":0},{"type":"variable_unless","name":"KC_T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slash"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T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slash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T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slash"},{"set_variable":{"name":"KC_J","value":1}},{"set_variable":{"name":"USC","value":0}}],"to_after_key_up":[{"set_variable":{"name":"KC_J","value":0}}],"type":"basic"},{"conditions":[{"type":"variable_unless","name":"KC_K","value":0},{"type":"variable_unless","name":"KC_T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slash"},{"set_variable":{"name":"KC_J","value":1}},{"set_variable":{"name":"USC","value":0}}],"to_after_key_up":[{"set_variable":{"name":"KC_J","value":0}}],"type":"basic"},{"description":"[英数] J, K &amp; T → ・未確定","conditions":[{"type":"variable_if","name":"USC","value":2},{"type":"variable_unless","name":"KC_J","value":0},{"type":"variable_unless","name":"KC_K","value":0}],"from":{"key_code":"t","modifiers":{"optional":["caps_lock"]}},"to":[{"key_code":"delete_or_backspace"},{"key_code":"delete_or_backspace"},{"key_code":"lang1"},{"key_code":"slash"},{"key_code":"return_or_enter"},{"key_code":"lang2"},{"set_variable":{"name":"KC_T","value":1}},{"set_variable":{"name":"USC","value":0}}],"to_after_key_up":[{"set_variable":{"name":"KC_T","value":0}}],"type":"basic"},{"conditions":[{"type":"variable_unless","name":"USC","value":0},{"type":"variable_unless","name":"KC_J","value":0},{"type":"variable_unless","name":"KC_K","value":0}],"from":{"key_code":"t","modifiers":{"optional":["caps_lock"]}},"to":[{"key_code":"delete_or_backspace"},{"key_code":"lang1"},{"key_code":"slash"},{"key_code":"return_or_enter"},{"key_code":"lang2"},{"set_variable":{"name":"KC_T","value":1}},{"set_variable":{"name":"USC","value":0}}],"to_after_key_up":[{"set_variable":{"name":"KC_T","value":0}}],"type":"basic"},{"conditions":[{"type":"variable_unless","name":"KC_J","value":0},{"type":"variable_unless","name":"KC_K","value":0}],"from":{"key_code":"t","modifiers":{"optional":["caps_lock"]}},"to":[{"key_code":"lang1"},{"key_code":"slash"},{"key_code":"return_or_enter"},{"key_code":"lang2"},{"set_variable":{"name":"KC_T","value":1}},{"set_variable":{"name":"USC","value":0}}],"to_after_key_up":[{"set_variable":{"name":"KC_T","value":0}}],"type":"basic"},{"conditions":[{"type":"variable_if","name":"USC","value":2},{"type":"variable_unless","name":"KC_J","value":0},{"type":"variable_unless","name":"KC_T","value":0}],"from":{"key_code":"k","modifiers":{"optional":["caps_lock"]}},"to":[{"key_code":"delete_or_backspace"},{"key_code":"delete_or_backspace"},{"key_code":"lang1"},{"key_code":"slash"},{"key_code":"return_or_enter"},{"key_code":"lang2"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T","value":0}],"from":{"key_code":"k","modifiers":{"optional":["caps_lock"]}},"to":[{"key_code":"delete_or_backspace"},{"key_code":"lang1"},{"key_code":"slash"},{"key_code":"return_or_enter"},{"key_code":"lang2"},{"set_variable":{"name":"KC_K","value":1}},{"set_variable":{"name":"USC","value":0}}],"to_after_key_up":[{"set_variable":{"name":"KC_K","value":0}}],"type":"basic"},{"conditions":[{"type":"variable_unless","name":"KC_J","value":0},{"type":"variable_unless","name":"KC_T","value":0}],"from":{"key_code":"k","modifiers":{"optional":["caps_lock"]}},"to":[{"key_code":"lang1"},{"key_code":"slash"},{"key_code":"return_or_enter"},{"key_code":"lang2"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T","value":0}],"from":{"key_code":"j","modifiers":{"optional":["caps_lock"]}},"to":[{"key_code":"delete_or_backspace"},{"key_code":"delete_or_backspace"},{"key_code":"lang1"},{"key_code":"slash"},{"key_code":"return_or_enter"},{"key_code":"lang2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T","value":0}],"from":{"key_code":"j","modifiers":{"optional":["caps_lock"]}},"to":[{"key_code":"delete_or_backspace"},{"key_code":"lang1"},{"key_code":"slash"},{"key_code":"return_or_enter"},{"key_code":"lang2"},{"set_variable":{"name":"KC_J","value":1}},{"set_variable":{"name":"USC","value":0}}],"to_after_key_up":[{"set_variable":{"name":"KC_J","value":0}}],"type":"basic"},{"conditions":[{"type":"variable_unless","name":"KC_K","value":0},{"type":"variable_unless","name":"KC_T","value":0}],"from":{"key_code":"j","modifiers":{"optional":["caps_lock"]}},"to":[{"key_code":"lang1"},{"key_code":"slash"},{"key_code":"return_or_enter"},{"key_code":"lang2"},{"set_variable":{"name":"KC_J","value":1}},{"set_variable":{"name":"USC","value":0}}],"to_after_key_up":[{"set_variable":{"name":"KC_J","value":0}}],"type":"basic"},</v>
      </c>
    </row>
    <row r="109" spans="1:1">
      <c r="A109" s="299" t="str">
        <f>_xlfn.CONCAT(詳細設定!A131:Z131)</f>
        <v>{"description":"あ, い &amp; ろ → ……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a","modifiers":{"optional":["caps_lock"]}},"to":[{"key_code":"delete_or_backspace"},{"key_code":"delete_or_backspace"},{"key_code":"semicolon","modifiers":["option"]},{"key_code":"semicolon","modifiers":["option"]},{"key_code":"return_or_enter"},{"set_variable":{"name":"KC_A","value":1}},{"set_variable":{"name":"USC","value":0}}],"to_after_key_up":[{"set_variable":{"name":"KC_A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a","modifiers":{"optional":["caps_lock"]}},"to":[{"key_code":"delete_or_backspace"},{"key_code":"semicolon","modifiers":["option"]},{"key_code":"semicolon","modifiers":["option"]},{"key_code":"return_or_enter"},{"set_variable":{"name":"KC_A","value":1}},{"set_variable":{"name":"USC","value":0}}],"to_after_key_up":[{"set_variable":{"name":"KC_A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a","modifiers":{"optional":["caps_lock"]}},"to":[{"key_code":"semicolon","modifiers":["option"]},{"key_code":"semicolon","modifiers":["option"]},{"key_code":"return_or_enter"},{"set_variable":{"name":"KC_A","value":1}},{"set_variable":{"name":"USC","value":0}}],"to_after_key_up":[{"set_variable":{"name":"KC_A","value":0}}],"type":"basic"},{"conditions":[{"type":"variable_unless","name":"USC","value":0},{"type":"variable_unless","name":"KC_J","value":0},{"type":"variable_unless","name":"KC_A","value":0},{"input_sources":[{"language":"ja"}],"type":"input_source_if"},{"input_sources":[{"input_mode_id":"Roman$"}],"type":"input_source_unless"}],"from":{"key_code":"k","modifiers":{"optional":["caps_lock"]}},"to":[{"key_code":"delete_or_backspace"},{"key_code":"semicolon","modifiers":["option"]},{"key_code":"semicolon","modifiers":["option"]},{"key_code":"return_or_enter"},{"set_variable":{"name":"KC_K","value":1}},{"set_variable":{"name":"USC","value":0}}],"to_after_key_up":[{"set_variable":{"name":"KC_K","value":0}}],"type":"basic"},{"conditions":[{"type":"variable_unless","name":"KC_J","value":0},{"type":"variable_unless","name":"KC_A","value":0},{"input_sources":[{"language":"ja"}],"type":"input_source_if"},{"input_sources":[{"input_mode_id":"Roman$"}],"type":"input_source_unless"}],"from":{"key_code":"k","modifiers":{"optional":["caps_lock"]}},"to":[{"key_code":"semicolon","modifiers":["option"]},{"key_code":"semicolon","modifiers":["option"]},{"key_code":"return_or_enter"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A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semicolon","modifiers":["option"]},{"key_code":"semicolon","modifiers":["option"]},{"key_code":"return_or_enter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A","value":0},{"input_sources":[{"language":"ja"}],"type":"input_source_if"},{"input_sources":[{"input_mode_id":"Roman$"}],"type":"input_source_unless"}],"from":{"key_code":"j","modifiers":{"optional":["caps_lock"]}},"to":[{"key_code":"delete_or_backspace"},{"key_code":"semicolon","modifiers":["option"]},{"key_code":"semicolon","modifiers":["option"]},{"key_code":"return_or_enter"},{"set_variable":{"name":"KC_J","value":1}},{"set_variable":{"name":"USC","value":0}}],"to_after_key_up":[{"set_variable":{"name":"KC_J","value":0}}],"type":"basic"},{"conditions":[{"type":"variable_unless","name":"KC_K","value":0},{"type":"variable_unless","name":"KC_A","value":0},{"input_sources":[{"language":"ja"}],"type":"input_source_if"},{"input_sources":[{"input_mode_id":"Roman$"}],"type":"input_source_unless"}],"from":{"key_code":"j","modifiers":{"optional":["caps_lock"]}},"to":[{"key_code":"semicolon","modifiers":["option"]},{"key_code":"semicolon","modifiers":["option"]},{"key_code":"return_or_enter"},{"set_variable":{"name":"KC_J","value":1}},{"set_variable":{"name":"USC","value":0}}],"to_after_key_up":[{"set_variable":{"name":"KC_J","value":0}}],"type":"basic"},{"description":"[英数] J, K &amp; A → ……","conditions":[{"type":"variable_if","name":"USC","value":2},{"type":"variable_unless","name":"KC_J","value":0},{"type":"variable_unless","name":"KC_K","value":0}],"from":{"key_code":"a","modifiers":{"optional":["caps_lock"]}},"to":[{"key_code":"delete_or_backspace"},{"key_code":"delete_or_backspace"},{"key_code":"semicolon","modifiers":["option"]},{"key_code":"semicolon","modifiers":["option"]},{"set_variable":{"name":"KC_A","value":1}},{"set_variable":{"name":"USC","value":0}}],"to_after_key_up":[{"set_variable":{"name":"KC_A","value":0}}],"type":"basic"},{"conditions":[{"type":"variable_unless","name":"USC","value":0},{"type":"variable_unless","name":"KC_J","value":0},{"type":"variable_unless","name":"KC_K","value":0}],"from":{"key_code":"a","modifiers":{"optional":["caps_lock"]}},"to":[{"key_code":"delete_or_backspace"},{"key_code":"semicolon","modifiers":["option"]},{"key_code":"semicolon","modifiers":["option"]},{"set_variable":{"name":"KC_A","value":1}},{"set_variable":{"name":"USC","value":0}}],"to_after_key_up":[{"set_variable":{"name":"KC_A","value":0}}],"type":"basic"},{"conditions":[{"type":"variable_unless","name":"KC_J","value":0},{"type":"variable_unless","name":"KC_K","value":0}],"from":{"key_code":"a","modifiers":{"optional":["caps_lock"]}},"to":[{"key_code":"semicolon","modifiers":["option"]},{"key_code":"semicolon","modifiers":["option"]},{"set_variable":{"name":"KC_A","value":1}},{"set_variable":{"name":"USC","value":0}}],"to_after_key_up":[{"set_variable":{"name":"KC_A","value":0}}],"type":"basic"},{"conditions":[{"type":"variable_if","name":"USC","value":2},{"type":"variable_unless","name":"KC_J","value":0},{"type":"variable_unless","name":"KC_A","value":0}],"from":{"key_code":"k","modifiers":{"optional":["caps_lock"]}},"to":[{"key_code":"delete_or_backspace"},{"key_code":"delete_or_backspace"},{"key_code":"semicolon","modifiers":["option"]},{"key_code":"semicolon","modifiers":["option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A","value":0}],"from":{"key_code":"k","modifiers":{"optional":["caps_lock"]}},"to":[{"key_code":"delete_or_backspace"},{"key_code":"semicolon","modifiers":["option"]},{"key_code":"semicolon","modifiers":["option"]},{"set_variable":{"name":"KC_K","value":1}},{"set_variable":{"name":"USC","value":0}}],"to_after_key_up":[{"set_variable":{"name":"KC_K","value":0}}],"type":"basic"},{"conditions":[{"type":"variable_unless","name":"KC_J","value":0},{"type":"variable_unless","name":"KC_A","value":0}],"from":{"key_code":"k","modifiers":{"optional":["caps_lock"]}},"to":[{"key_code":"semicolon","modifiers":["option"]},{"key_code":"semicolon","modifiers":["option"]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A","value":0}],"from":{"key_code":"j","modifiers":{"optional":["caps_lock"]}},"to":[{"key_code":"delete_or_backspace"},{"key_code":"delete_or_backspace"},{"key_code":"semicolon","modifiers":["option"]},{"key_code":"semicolon","modifiers":["option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A","value":0}],"from":{"key_code":"j","modifiers":{"optional":["caps_lock"]}},"to":[{"key_code":"delete_or_backspace"},{"key_code":"semicolon","modifiers":["option"]},{"key_code":"semicolon","modifiers":["option"]},{"set_variable":{"name":"KC_J","value":1}},{"set_variable":{"name":"USC","value":0}}],"to_after_key_up":[{"set_variable":{"name":"KC_J","value":0}}],"type":"basic"},{"conditions":[{"type":"variable_unless","name":"KC_K","value":0},{"type":"variable_unless","name":"KC_A","value":0}],"from":{"key_code":"j","modifiers":{"optional":["caps_lock"]}},"to":[{"key_code":"semicolon","modifiers":["option"]},{"key_code":"semicolon","modifiers":["option"]},{"set_variable":{"name":"KC_J","value":1}},{"set_variable":{"name":"USC","value":0}}],"to_after_key_up":[{"set_variable":{"name":"KC_J","value":0}}],"type":"basic"},</v>
      </c>
    </row>
    <row r="110" spans="1:1">
      <c r="A110" s="299" t="str">
        <f>_xlfn.CONCAT(詳細設定!A132:Z132)</f>
        <v>{"description":"あ, い &amp; け → （）","conditions":[{"type":"keyboard_type_if","keyboard_types":["jis"]},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s","modifiers":{"optional":["caps_lock"]}},"to":[{"key_code":"delete_or_backspace"},{"key_code":"delete_or_backspace"},{"key_code":"z","modifiers":["shift","option"]},{"key_code":"8","modifiers":["shift"]},{"key_code":"9","modifiers":["shift"]},{"key_code":"return_or_enter"},{"key_code":"b","modifiers":["control"]},{"set_variable":{"name":"KC_S","value":1}},{"set_variable":{"name":"USC","value":0}}],"to_after_key_up":[{"set_variable":{"name":"KC_S","value":0}}],"type":"basic"},{"conditions":[{"type":"keyboard_type_if","keyboard_types":["jis"]},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s","modifiers":{"optional":["caps_lock"]}},"to":[{"key_code":"delete_or_backspace"},{"key_code":"z","modifiers":["shift","option"]},{"key_code":"8","modifiers":["shift"]},{"key_code":"9","modifiers":["shift"]},{"key_code":"return_or_enter"},{"key_code":"b","modifiers":["control"]},{"set_variable":{"name":"KC_S","value":1}},{"set_variable":{"name":"USC","value":0}}],"to_after_key_up":[{"set_variable":{"name":"KC_S","value":0}}],"type":"basic"},{"conditions":[{"type":"keyboard_type_if","keyboard_types":["jis"]},{"type":"variable_unless","name":"KC_J","value":0},{"type":"variable_unless","name":"KC_K","value":0},{"input_sources":[{"language":"ja"}],"type":"input_source_if"},{"input_sources":[{"input_mode_id":"Roman$"}],"type":"input_source_unless"}],"from":{"key_code":"s","modifiers":{"optional":["caps_lock"]}},"to":[{"key_code":"z","modifiers":["shift","option"]},{"key_code":"8","modifiers":["shift"]},{"key_code":"9","modifiers":["shift"]},{"key_code":"return_or_enter"},{"key_code":"b","modifiers":["control"]},{"set_variable":{"name":"KC_S","value":1}},{"set_variable":{"name":"USC","value":0}}],"to_after_key_up":[{"set_variable":{"name":"KC_S","value":0}}],"type":"basic"},{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s","modifiers":{"optional":["caps_lock"]}},"to":[{"key_code":"delete_or_backspace"},{"key_code":"delete_or_backspace"},{"key_code":"z","modifiers":["shift","option"]},{"key_code":"9","modifiers":["shift"]},{"key_code":"0","modifiers":["shift"]},{"key_code":"return_or_enter"},{"key_code":"b","modifiers":["control"]},{"set_variable":{"name":"KC_S","value":1}},{"set_variable":{"name":"USC","value":0}}],"to_after_key_up":[{"set_variable":{"name":"KC_S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s","modifiers":{"optional":["caps_lock"]}},"to":[{"key_code":"delete_or_backspace"},{"key_code":"z","modifiers":["shift","option"]},{"key_code":"9","modifiers":["shift"]},{"key_code":"0","modifiers":["shift"]},{"key_code":"return_or_enter"},{"key_code":"b","modifiers":["control"]},{"set_variable":{"name":"KC_S","value":1}},{"set_variable":{"name":"USC","value":0}}],"to_after_key_up":[{"set_variable":{"name":"KC_S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s","modifiers":{"optional":["caps_lock"]}},"to":[{"key_code":"z","modifiers":["shift","option"]},{"key_code":"9","modifiers":["shift"]},{"key_code":"0","modifiers":["shift"]},{"key_code":"return_or_enter"},{"key_code":"b","modifiers":["control"]},{"set_variable":{"name":"KC_S","value":1}},{"set_variable":{"name":"USC","value":0}}],"to_after_key_up":[{"set_variable":{"name":"KC_S","value":0}}],"type":"basic"},{"conditions":[{"type":"keyboard_type_if","keyboard_types":["jis"]},{"type":"variable_unless","name":"USC","value":0},{"type":"variable_unless","name":"KC_J","value":0},{"type":"variable_unless","name":"KC_S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8","modifiers":["shift"]},{"key_code":"9","modifiers":["shift"]},{"key_code":"return_or_enter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KC_J","value":0},{"type":"variable_unless","name":"KC_S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8","modifiers":["shift"]},{"key_code":"9","modifiers":["shift"]},{"key_code":"return_or_enter"},{"key_code":"b","modifiers":["control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S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9","modifiers":["shift"]},{"key_code":"0","modifiers":["shift"]},{"key_code":"return_or_enter"},{"key_code":"b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S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9","modifiers":["shift"]},{"key_code":"0","modifiers":["shift"]},{"key_code":"return_or_enter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if","name":"USC","value":2},{"type":"variable_unless","name":"KC_K","value":0},{"type":"variable_unless","name":"KC_S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8","modifiers":["shift"]},{"key_code":"9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USC","value":0},{"type":"variable_unless","name":"KC_K","value":0},{"type":"variable_unless","name":"KC_S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8","modifiers":["shift"]},{"key_code":"9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KC_K","value":0},{"type":"variable_unless","name":"KC_S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8","modifiers":["shift"]},{"key_code":"9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variable_if","name":"USC","value":2},{"type":"variable_unless","name":"KC_K","value":0},{"type":"variable_unless","name":"KC_S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9","modifiers":["shift"]},{"key_code":"0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S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9","modifiers":["shift"]},{"key_code":"0","modifiers":["shift"]},{"key_code":"return_or_enter"},{"key_code":"b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S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9","modifiers":["shift"]},{"key_code":"0","modifiers":["shift"]},{"key_code":"return_or_enter"},{"key_code":"b","modifiers":["control"]},{"set_variable":{"name":"KC_J","value":1}},{"set_variable":{"name":"USC","value":0}}],"to_after_key_up":[{"set_variable":{"name":"KC_J","value":0}}],"type":"basic"},{"description":"[英数] J, K &amp; S → （）","conditions":[{"type":"keyboard_type_if","keyboard_types":["jis"]},{"type":"variable_if","name":"USC","value":2},{"type":"variable_unless","name":"KC_J","value":0},{"type":"variable_unless","name":"KC_K","value":0}],"from":{"key_code":"s","modifiers":{"optional":["caps_lock"]}},"to":[{"key_code":"delete_or_backspace"},{"key_code":"delete_or_backspace"},{"key_code":"lang1"},{"key_code":"8","modifiers":["shift"]},{"key_code":"9","modifiers":["shift"]},{"key_code":"return_or_enter"},{"key_code":"lang2"},{"key_code":"b","modifiers":["control"]},{"set_variable":{"name":"KC_S","value":1}},{"set_variable":{"name":"USC","value":0}}],"to_after_key_up":[{"set_variable":{"name":"KC_S","value":0}}],"type":"basic"},{"conditions":[{"type":"keyboard_type_if","keyboard_types":["jis"]},{"type":"variable_unless","name":"USC","value":0},{"type":"variable_unless","name":"KC_J","value":0},{"type":"variable_unless","name":"KC_K","value":0}],"from":{"key_code":"s","modifiers":{"optional":["caps_lock"]}},"to":[{"key_code":"delete_or_backspace"},{"key_code":"lang1"},{"key_code":"8","modifiers":["shift"]},{"key_code":"9","modifiers":["shift"]},{"key_code":"return_or_enter"},{"key_code":"lang2"},{"key_code":"b","modifiers":["control"]},{"set_variable":{"name":"KC_S","value":1}},{"set_variable":{"name":"USC","value":0}}],"to_after_key_up":[{"set_variable":{"name":"KC_S","value":0}}],"type":"basic"},{"conditions":[{"type":"keyboard_type_if","keyboard_types":["jis"]},{"type":"variable_unless","name":"KC_J","value":0},{"type":"variable_unless","name":"KC_K","value":0}],"from":{"key_code":"s","modifiers":{"optional":["caps_lock"]}},"to":[{"key_code":"lang1"},{"key_code":"8","modifiers":["shift"]},{"key_code":"9","modifiers":["shift"]},{"key_code":"return_or_enter"},{"key_code":"lang2"},{"key_code":"b","modifiers":["control"]},{"set_variable":{"name":"KC_S","value":1}},{"set_variable":{"name":"USC","value":0}}],"to_after_key_up":[{"set_variable":{"name":"KC_S","value":0}}],"type":"basic"},{"conditions":[{"type":"variable_if","name":"USC","value":2},{"type":"variable_unless","name":"KC_J","value":0},{"type":"variable_unless","name":"KC_K","value":0}],"from":{"key_code":"s","modifiers":{"optional":["caps_lock"]}},"to":[{"key_code":"delete_or_backspace"},{"key_code":"delete_or_backspace"},{"key_code":"lang1"},{"key_code":"9","modifiers":["shift"]},{"key_code":"0","modifiers":["shift"]},{"key_code":"return_or_enter"},{"key_code":"b","modifiers":["control"]},{"key_code":"lang2"},{"set_variable":{"name":"KC_S","value":1}},{"set_variable":{"name":"USC","value":0}}],"to_after_key_up":[{"set_variable":{"name":"KC_S","value":0}}],"type":"basic"},{"conditions":[{"type":"variable_unless","name":"USC","value":0},{"type":"variable_unless","name":"KC_J","value":0},{"type":"variable_unless","name":"KC_K","value":0}],"from":{"key_code":"s","modifiers":{"optional":["caps_lock"]}},"to":[{"key_code":"delete_or_backspace"},{"key_code":"lang1"},{"key_code":"9","modifiers":["shift"]},{"key_code":"0","modifiers":["shift"]},{"key_code":"return_or_enter"},{"key_code":"b","modifiers":["control"]},{"key_code":"lang2"},{"set_variable":{"name":"KC_S","value":1}},{"set_variable":{"name":"USC","value":0}}],"to_after_key_up":[{"set_variable":{"name":"KC_S","value":0}}],"type":"basic"},{"conditions":[{"type":"variable_unless","name":"KC_J","value":0},{"type":"variable_unless","name":"KC_K","value":0}],"from":{"key_code":"s","modifiers":{"optional":["caps_lock"]}},"to":[{"key_code":"lang1"},{"key_code":"9","modifiers":["shift"]},{"key_code":"0","modifiers":["shift"]},{"key_code":"return_or_enter"},{"key_code":"b","modifiers":["control"]},{"key_code":"lang2"},{"set_variable":{"name":"KC_S","value":1}},{"set_variable":{"name":"USC","value":0}}],"to_after_key_up":[{"set_variable":{"name":"KC_S","value":0}}],"type":"basic"},{"conditions":[{"type":"keyboard_type_if","keyboard_types":["jis"]},{"type":"variable_if","name":"USC","value":2},{"type":"variable_unless","name":"KC_J","value":0},{"type":"variable_unless","name":"KC_S","value":0}],"from":{"key_code":"k","modifiers":{"optional":["caps_lock"]}},"to":[{"key_code":"delete_or_backspace"},{"key_code":"delete_or_backspace"},{"key_code":"lang1"},{"key_code":"8","modifiers":["shift"]},{"key_code":"9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USC","value":0},{"type":"variable_unless","name":"KC_J","value":0},{"type":"variable_unless","name":"KC_S","value":0}],"from":{"key_code":"k","modifiers":{"optional":["caps_lock"]}},"to":[{"key_code":"delete_or_backspace"},{"key_code":"lang1"},{"key_code":"8","modifiers":["shift"]},{"key_code":"9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KC_J","value":0},{"type":"variable_unless","name":"KC_S","value":0}],"from":{"key_code":"k","modifiers":{"optional":["caps_lock"]}},"to":[{"key_code":"lang1"},{"key_code":"8","modifiers":["shift"]},{"key_code":"9","modifiers":["shift"]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variable_if","name":"USC","value":2},{"type":"variable_unless","name":"KC_J","value":0},{"type":"variable_unless","name":"KC_S","value":0}],"from":{"key_code":"k","modifiers":{"optional":["caps_lock"]}},"to":[{"key_code":"delete_or_backspace"},{"key_code":"delete_or_backspace"},{"key_code":"lang1"},{"key_code":"9","modifiers":["shift"]},{"key_code":"0","modifiers":["shift"]},{"key_code":"return_or_enter"},{"key_code":"b","modifiers":["control"]},{"key_code":"lang2"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S","value":0}],"from":{"key_code":"k","modifiers":{"optional":["caps_lock"]}},"to":[{"key_code":"delete_or_backspace"},{"key_code":"lang1"},{"key_code":"9","modifiers":["shift"]},{"key_code":"0","modifiers":["shift"]},{"key_code":"return_or_enter"},{"key_code":"b","modifiers":["control"]},{"key_code":"lang2"},{"set_variable":{"name":"KC_K","value":1}},{"set_variable":{"name":"USC","value":0}}],"to_after_key_up":[{"set_variable":{"name":"KC_K","value":0}}],"type":"basic"},{"conditions":[{"type":"variable_unless","name":"KC_J","value":0},{"type":"variable_unless","name":"KC_S","value":0}],"from":{"key_code":"k","modifiers":{"optional":["caps_lock"]}},"to":[{"key_code":"lang1"},{"key_code":"9","modifiers":["shift"]},{"key_code":"0","modifiers":["shift"]},{"key_code":"return_or_enter"},{"key_code":"b","modifiers":["control"]},{"key_code":"lang2"},{"set_variable":{"name":"KC_K","value":1}},{"set_variable":{"name":"USC","value":0}}],"to_after_key_up":[{"set_variable":{"name":"KC_K","value":0}}],"type":"basic"},{"conditions":[{"type":"keyboard_type_if","keyboard_types":["jis"]},{"type":"variable_if","name":"USC","value":2},{"type":"variable_unless","name":"KC_K","value":0},{"type":"variable_unless","name":"KC_S","value":0}],"from":{"key_code":"j","modifiers":{"optional":["caps_lock"]}},"to":[{"key_code":"delete_or_backspace"},{"key_code":"delete_or_backspace"},{"key_code":"lang1"},{"key_code":"8","modifiers":["shift"]},{"key_code":"9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USC","value":0},{"type":"variable_unless","name":"KC_K","value":0},{"type":"variable_unless","name":"KC_S","value":0}],"from":{"key_code":"j","modifiers":{"optional":["caps_lock"]}},"to":[{"key_code":"delete_or_backspace"},{"key_code":"lang1"},{"key_code":"8","modifiers":["shift"]},{"key_code":"9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KC_K","value":0},{"type":"variable_unless","name":"KC_S","value":0}],"from":{"key_code":"j","modifiers":{"optional":["caps_lock"]}},"to":[{"key_code":"lang1"},{"key_code":"8","modifiers":["shift"]},{"key_code":"9","modifiers":["shift"]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variable_if","name":"USC","value":2},{"type":"variable_unless","name":"KC_K","value":0},{"type":"variable_unless","name":"KC_S","value":0}],"from":{"key_code":"j","modifiers":{"optional":["caps_lock"]}},"to":[{"key_code":"delete_or_backspace"},{"key_code":"delete_or_backspace"},{"key_code":"lang1"},{"key_code":"9","modifiers":["shift"]},{"key_code":"0","modifiers":["shift"]},{"key_code":"return_or_enter"},{"key_code":"b","modifiers":["control"]},{"key_code":"lang2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S","value":0}],"from":{"key_code":"j","modifiers":{"optional":["caps_lock"]}},"to":[{"key_code":"delete_or_backspace"},{"key_code":"lang1"},{"key_code":"9","modifiers":["shift"]},{"key_code":"0","modifiers":["shift"]},{"key_code":"return_or_enter"},{"key_code":"b","modifiers":["control"]},{"key_code":"lang2"},{"set_variable":{"name":"KC_J","value":1}},{"set_variable":{"name":"USC","value":0}}],"to_after_key_up":[{"set_variable":{"name":"KC_J","value":0}}],"type":"basic"},{"conditions":[{"type":"variable_unless","name":"KC_K","value":0},{"type":"variable_unless","name":"KC_S","value":0}],"from":{"key_code":"j","modifiers":{"optional":["caps_lock"]}},"to":[{"key_code":"lang1"},{"key_code":"9","modifiers":["shift"]},{"key_code":"0","modifiers":["shift"]},{"key_code":"return_or_enter"},{"key_code":"b","modifiers":["control"]},{"key_code":"lang2"},{"set_variable":{"name":"KC_J","value":1}},{"set_variable":{"name":"USC","value":0}}],"to_after_key_up":[{"set_variable":{"name":"KC_J","value":0}}],"type":"basic"},</v>
      </c>
    </row>
    <row r="111" spans="1:1">
      <c r="A111" s="299" t="str">
        <f>_xlfn.CONCAT(詳細設定!A133:Z133)</f>
        <v>{"description":"あ, い &amp; と → ？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d","modifiers":{"optional":["caps_lock"]}},"to":[{"key_code":"delete_or_backspace"},{"key_code":"delete_or_backspace"},{"key_code":"z","modifiers":["shift","option"]},{"key_code":"slash","modifiers":["shift"]},{"key_code":"return_or_enter"},{"set_variable":{"name":"KC_D","value":1}},{"set_variable":{"name":"USC","value":0}}],"to_after_key_up":[{"set_variable":{"name":"KC_D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d","modifiers":{"optional":["caps_lock"]}},"to":[{"key_code":"delete_or_backspace"},{"key_code":"z","modifiers":["shift","option"]},{"key_code":"slash","modifiers":["shift"]},{"key_code":"return_or_enter"},{"set_variable":{"name":"KC_D","value":1}},{"set_variable":{"name":"USC","value":0}}],"to_after_key_up":[{"set_variable":{"name":"KC_D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d","modifiers":{"optional":["caps_lock"]}},"to":[{"key_code":"z","modifiers":["shift","option"]},{"key_code":"slash","modifiers":["shift"]},{"key_code":"return_or_enter"},{"set_variable":{"name":"KC_D","value":1}},{"set_variable":{"name":"USC","value":0}}],"to_after_key_up":[{"set_variable":{"name":"KC_D","value":0}}],"type":"basic"},{"conditions":[{"type":"variable_unless","name":"USC","value":0},{"type":"variable_unless","name":"KC_J","value":0},{"type":"variable_unless","name":"KC_D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slash","modifiers":["shift"]},{"key_code":"return_or_enter"},{"set_variable":{"name":"KC_K","value":1}},{"set_variable":{"name":"USC","value":0}}],"to_after_key_up":[{"set_variable":{"name":"KC_K","value":0}}],"type":"basic"},{"conditions":[{"type":"variable_unless","name":"KC_J","value":0},{"type":"variable_unless","name":"KC_D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slash","modifiers":["shift"]},{"key_code":"return_or_enter"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D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slash","modifiers":["shift"]},{"key_code":"return_or_enter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D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slash","modifiers":["shift"]},{"key_code":"return_or_enter"},{"set_variable":{"name":"KC_J","value":1}},{"set_variable":{"name":"USC","value":0}}],"to_after_key_up":[{"set_variable":{"name":"KC_J","value":0}}],"type":"basic"},{"conditions":[{"type":"variable_unless","name":"KC_K","value":0},{"type":"variable_unless","name":"KC_D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slash","modifiers":["shift"]},{"key_code":"return_or_enter"},{"set_variable":{"name":"KC_J","value":1}},{"set_variable":{"name":"USC","value":0}}],"to_after_key_up":[{"set_variable":{"name":"KC_J","value":0}}],"type":"basic"},{"description":"[英数] J, K &amp; D → ？","conditions":[{"type":"variable_if","name":"USC","value":2},{"type":"variable_unless","name":"KC_J","value":0},{"type":"variable_unless","name":"KC_K","value":0}],"from":{"key_code":"d","modifiers":{"optional":["caps_lock"]}},"to":[{"key_code":"delete_or_backspace"},{"key_code":"delete_or_backspace"},{"key_code":"lang1"},{"key_code":"slash","modifiers":["shift"]},{"key_code":"return_or_enter"},{"key_code":"lang2"},{"set_variable":{"name":"KC_D","value":1}},{"set_variable":{"name":"USC","value":0}}],"to_after_key_up":[{"set_variable":{"name":"KC_D","value":0}}],"type":"basic"},{"conditions":[{"type":"variable_unless","name":"USC","value":0},{"type":"variable_unless","name":"KC_J","value":0},{"type":"variable_unless","name":"KC_K","value":0}],"from":{"key_code":"d","modifiers":{"optional":["caps_lock"]}},"to":[{"key_code":"delete_or_backspace"},{"key_code":"lang1"},{"key_code":"slash","modifiers":["shift"]},{"key_code":"return_or_enter"},{"key_code":"lang2"},{"set_variable":{"name":"KC_D","value":1}},{"set_variable":{"name":"USC","value":0}}],"to_after_key_up":[{"set_variable":{"name":"KC_D","value":0}}],"type":"basic"},{"conditions":[{"type":"variable_unless","name":"KC_J","value":0},{"type":"variable_unless","name":"KC_K","value":0}],"from":{"key_code":"d","modifiers":{"optional":["caps_lock"]}},"to":[{"key_code":"lang1"},{"key_code":"slash","modifiers":["shift"]},{"key_code":"return_or_enter"},{"key_code":"lang2"},{"set_variable":{"name":"KC_D","value":1}},{"set_variable":{"name":"USC","value":0}}],"to_after_key_up":[{"set_variable":{"name":"KC_D","value":0}}],"type":"basic"},{"conditions":[{"type":"variable_if","name":"USC","value":2},{"type":"variable_unless","name":"KC_J","value":0},{"type":"variable_unless","name":"KC_D","value":0}],"from":{"key_code":"k","modifiers":{"optional":["caps_lock"]}},"to":[{"key_code":"delete_or_backspace"},{"key_code":"delete_or_backspace"},{"key_code":"lang1"},{"key_code":"slash","modifiers":["shift"]},{"key_code":"return_or_enter"},{"key_code":"lang2"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D","value":0}],"from":{"key_code":"k","modifiers":{"optional":["caps_lock"]}},"to":[{"key_code":"delete_or_backspace"},{"key_code":"lang1"},{"key_code":"slash","modifiers":["shift"]},{"key_code":"return_or_enter"},{"key_code":"lang2"},{"set_variable":{"name":"KC_K","value":1}},{"set_variable":{"name":"USC","value":0}}],"to_after_key_up":[{"set_variable":{"name":"KC_K","value":0}}],"type":"basic"},{"conditions":[{"type":"variable_unless","name":"KC_J","value":0},{"type":"variable_unless","name":"KC_D","value":0}],"from":{"key_code":"k","modifiers":{"optional":["caps_lock"]}},"to":[{"key_code":"lang1"},{"key_code":"slash","modifiers":["shift"]},{"key_code":"return_or_enter"},{"key_code":"lang2"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D","value":0}],"from":{"key_code":"j","modifiers":{"optional":["caps_lock"]}},"to":[{"key_code":"delete_or_backspace"},{"key_code":"delete_or_backspace"},{"key_code":"lang1"},{"key_code":"slash","modifiers":["shift"]},{"key_code":"return_or_enter"},{"key_code":"lang2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D","value":0}],"from":{"key_code":"j","modifiers":{"optional":["caps_lock"]}},"to":[{"key_code":"delete_or_backspace"},{"key_code":"lang1"},{"key_code":"slash","modifiers":["shift"]},{"key_code":"return_or_enter"},{"key_code":"lang2"},{"set_variable":{"name":"KC_J","value":1}},{"set_variable":{"name":"USC","value":0}}],"to_after_key_up":[{"set_variable":{"name":"KC_J","value":0}}],"type":"basic"},{"conditions":[{"type":"variable_unless","name":"KC_K","value":0},{"type":"variable_unless","name":"KC_D","value":0}],"from":{"key_code":"j","modifiers":{"optional":["caps_lock"]}},"to":[{"key_code":"lang1"},{"key_code":"slash","modifiers":["shift"]},{"key_code":"return_or_enter"},{"key_code":"lang2"},{"set_variable":{"name":"KC_J","value":1}},{"set_variable":{"name":"USC","value":0}}],"to_after_key_up":[{"set_variable":{"name":"KC_J","value":0}}],"type":"basic"},</v>
      </c>
    </row>
    <row r="112" spans="1:1">
      <c r="A112" s="299" t="str">
        <f>_xlfn.CONCAT(詳細設定!A134:Z134)</f>
        <v>{"description":"あ, い &amp; か → 「」","conditions":[{"type":"keyboard_type_if","keyboard_types":["jis"]},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z","modifiers":["shift","option"]},{"key_code":"close_bracket"},{"key_code":"non_us_pound"},{"key_code":"return_or_enter"},{"key_code":"b","modifiers":["control"]},{"set_variable":{"name":"KC_F","value":1}},{"set_variable":{"name":"USC","value":0}}],"to_after_key_up":[{"set_variable":{"name":"KC_F","value":0}}],"type":"basic"},{"conditions":[{"type":"keyboard_type_if","keyboard_types":["jis"]},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delete_or_backspace"},{"key_code":"z","modifiers":["shift","option"]},{"key_code":"close_bracket"},{"key_code":"non_us_pound"},{"key_code":"return_or_enter"},{"key_code":"b","modifiers":["control"]},{"set_variable":{"name":"KC_F","value":1}},{"set_variable":{"name":"USC","value":0}}],"to_after_key_up":[{"set_variable":{"name":"KC_F","value":0}}],"type":"basic"},{"conditions":[{"type":"keyboard_type_if","keyboard_types":["jis"]},{"type":"variable_unless","name":"KC_J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z","modifiers":["shift","option"]},{"key_code":"close_bracket"},{"key_code":"non_us_pound"},{"key_code":"return_or_enter"},{"key_code":"b","modifiers":["control"]},{"set_variable":{"name":"KC_F","value":1}},{"set_variable":{"name":"USC","value":0}}],"to_after_key_up":[{"set_variable":{"name":"KC_F","value":0}}],"type":"basic"},{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z","modifiers":["shift","option"]},{"key_code":"open_bracket"},{"key_code":"close_bracket"},{"key_code":"return_or_enter"},{"key_code":"b","modifiers":["control"]},{"set_variable":{"name":"KC_F","value":1}},{"set_variable":{"name":"USC","value":0}}],"to_after_key_up":[{"set_variable":{"name":"KC_F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delete_or_backspace"},{"key_code":"z","modifiers":["shift","option"]},{"key_code":"open_bracket"},{"key_code":"close_bracket"},{"key_code":"return_or_enter"},{"key_code":"b","modifiers":["control"]},{"set_variable":{"name":"KC_F","value":1}},{"set_variable":{"name":"USC","value":0}}],"to_after_key_up":[{"set_variable":{"name":"KC_F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f","modifiers":{"optional":["caps_lock"]}},"to":[{"key_code":"z","modifiers":["shift","option"]},{"key_code":"open_bracket"},{"key_code":"close_bracket"},{"key_code":"return_or_enter"},{"key_code":"b","modifiers":["control"]},{"set_variable":{"name":"KC_F","value":1}},{"set_variable":{"name":"USC","value":0}}],"to_after_key_up":[{"set_variable":{"name":"KC_F","value":0}}],"type":"basic"},{"conditions":[{"type":"keyboard_type_if","keyboard_types":["jis"]},{"type":"variable_unless","name":"USC","value":0},{"type":"variable_unless","name":"KC_J","value":0},{"type":"variable_unless","name":"KC_F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close_bracket"},{"key_code":"non_us_pound"},{"key_code":"return_or_enter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KC_J","value":0},{"type":"variable_unless","name":"KC_F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close_bracket"},{"key_code":"non_us_pound"},{"key_code":"return_or_enter"},{"key_code":"b","modifiers":["control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F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open_bracket"},{"key_code":"close_bracket"},{"key_code":"return_or_enter"},{"key_code":"b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F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open_bracket"},{"key_code":"close_bracket"},{"key_code":"return_or_enter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if","name":"USC","value":2},{"type":"variable_unless","name":"KC_K","value":0},{"type":"variable_unless","name":"KC_F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close_bracket"},{"key_code":"non_us_pound"},{"key_code":"return_or_enter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USC","value":0},{"type":"variable_unless","name":"KC_K","value":0},{"type":"variable_unless","name":"KC_F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close_bracket"},{"key_code":"non_us_pound"},{"key_code":"return_or_enter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KC_K","value":0},{"type":"variable_unless","name":"KC_F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close_bracket"},{"key_code":"non_us_pound"},{"key_code":"return_or_enter"},{"key_code":"b","modifiers":["control"]},{"set_variable":{"name":"KC_J","value":1}},{"set_variable":{"name":"USC","value":0}}],"to_after_key_up":[{"set_variable":{"name":"KC_J","value":0}}],"type":"basic"},{"conditions":[{"type":"variable_if","name":"USC","value":2},{"type":"variable_unless","name":"KC_K","value":0},{"type":"variable_unless","name":"KC_F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open_bracket"},{"key_code":"close_bracket"},{"key_code":"return_or_enter"},{"key_code":"b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F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open_bracket"},{"key_code":"close_bracket"},{"key_code":"return_or_enter"},{"key_code":"b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F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open_bracket"},{"key_code":"close_bracket"},{"key_code":"return_or_enter"},{"key_code":"b","modifiers":["control"]},{"set_variable":{"name":"KC_J","value":1}},{"set_variable":{"name":"USC","value":0}}],"to_after_key_up":[{"set_variable":{"name":"KC_J","value":0}}],"type":"basic"},{"description":"[英数] J, K &amp; F → 「」","conditions":[{"type":"keyboard_type_if","keyboard_types":["jis"]},{"type":"variable_if","name":"USC","value":2},{"type":"variable_unless","name":"KC_J","value":0},{"type":"variable_unless","name":"KC_K","value":0}],"from":{"key_code":"f","modifiers":{"optional":["caps_lock"]}},"to":[{"key_code":"delete_or_backspace"},{"key_code":"delete_or_backspace"},{"key_code":"lang1"},{"key_code":"close_bracket"},{"key_code":"non_us_pound"},{"key_code":"return_or_enter"},{"key_code":"lang2"},{"key_code":"b","modifiers":["control"]},{"set_variable":{"name":"KC_F","value":1}},{"set_variable":{"name":"USC","value":0}}],"to_after_key_up":[{"set_variable":{"name":"KC_F","value":0}}],"type":"basic"},{"conditions":[{"type":"keyboard_type_if","keyboard_types":["jis"]},{"type":"variable_unless","name":"USC","value":0},{"type":"variable_unless","name":"KC_J","value":0},{"type":"variable_unless","name":"KC_K","value":0}],"from":{"key_code":"f","modifiers":{"optional":["caps_lock"]}},"to":[{"key_code":"delete_or_backspace"},{"key_code":"lang1"},{"key_code":"close_bracket"},{"key_code":"non_us_pound"},{"key_code":"return_or_enter"},{"key_code":"lang2"},{"key_code":"b","modifiers":["control"]},{"set_variable":{"name":"KC_F","value":1}},{"set_variable":{"name":"USC","value":0}}],"to_after_key_up":[{"set_variable":{"name":"KC_F","value":0}}],"type":"basic"},{"conditions":[{"type":"keyboard_type_if","keyboard_types":["jis"]},{"type":"variable_unless","name":"KC_J","value":0},{"type":"variable_unless","name":"KC_K","value":0}],"from":{"key_code":"f","modifiers":{"optional":["caps_lock"]}},"to":[{"key_code":"lang1"},{"key_code":"close_bracket"},{"key_code":"non_us_pound"},{"key_code":"return_or_enter"},{"key_code":"lang2"},{"key_code":"b","modifiers":["control"]},{"set_variable":{"name":"KC_F","value":1}},{"set_variable":{"name":"USC","value":0}}],"to_after_key_up":[{"set_variable":{"name":"KC_F","value":0}}],"type":"basic"},{"conditions":[{"type":"variable_if","name":"USC","value":2},{"type":"variable_unless","name":"KC_J","value":0},{"type":"variable_unless","name":"KC_K","value":0}],"from":{"key_code":"f","modifiers":{"optional":["caps_lock"]}},"to":[{"key_code":"delete_or_backspace"},{"key_code":"delete_or_backspace"},{"key_code":"lang1"},{"key_code":"open_bracket"},{"key_code":"close_bracket"},{"key_code":"return_or_enter"},{"key_code":"b","modifiers":["control"]},{"key_code":"lang2"},{"set_variable":{"name":"KC_F","value":1}},{"set_variable":{"name":"USC","value":0}}],"to_after_key_up":[{"set_variable":{"name":"KC_F","value":0}}],"type":"basic"},{"conditions":[{"type":"variable_unless","name":"USC","value":0},{"type":"variable_unless","name":"KC_J","value":0},{"type":"variable_unless","name":"KC_K","value":0}],"from":{"key_code":"f","modifiers":{"optional":["caps_lock"]}},"to":[{"key_code":"delete_or_backspace"},{"key_code":"lang1"},{"key_code":"open_bracket"},{"key_code":"close_bracket"},{"key_code":"return_or_enter"},{"key_code":"b","modifiers":["control"]},{"key_code":"lang2"},{"set_variable":{"name":"KC_F","value":1}},{"set_variable":{"name":"USC","value":0}}],"to_after_key_up":[{"set_variable":{"name":"KC_F","value":0}}],"type":"basic"},{"conditions":[{"type":"variable_unless","name":"KC_J","value":0},{"type":"variable_unless","name":"KC_K","value":0}],"from":{"key_code":"f","modifiers":{"optional":["caps_lock"]}},"to":[{"key_code":"lang1"},{"key_code":"open_bracket"},{"key_code":"close_bracket"},{"key_code":"return_or_enter"},{"key_code":"b","modifiers":["control"]},{"key_code":"lang2"},{"set_variable":{"name":"KC_F","value":1}},{"set_variable":{"name":"USC","value":0}}],"to_after_key_up":[{"set_variable":{"name":"KC_F","value":0}}],"type":"basic"},{"conditions":[{"type":"keyboard_type_if","keyboard_types":["jis"]},{"type":"variable_if","name":"USC","value":2},{"type":"variable_unless","name":"KC_J","value":0},{"type":"variable_unless","name":"KC_F","value":0}],"from":{"key_code":"k","modifiers":{"optional":["caps_lock"]}},"to":[{"key_code":"delete_or_backspace"},{"key_code":"delete_or_backspace"},{"key_code":"lang1"},{"key_code":"close_bracket"},{"key_code":"non_us_pound"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USC","value":0},{"type":"variable_unless","name":"KC_J","value":0},{"type":"variable_unless","name":"KC_F","value":0}],"from":{"key_code":"k","modifiers":{"optional":["caps_lock"]}},"to":[{"key_code":"delete_or_backspace"},{"key_code":"lang1"},{"key_code":"close_bracket"},{"key_code":"non_us_pound"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KC_J","value":0},{"type":"variable_unless","name":"KC_F","value":0}],"from":{"key_code":"k","modifiers":{"optional":["caps_lock"]}},"to":[{"key_code":"lang1"},{"key_code":"close_bracket"},{"key_code":"non_us_pound"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variable_if","name":"USC","value":2},{"type":"variable_unless","name":"KC_J","value":0},{"type":"variable_unless","name":"KC_F","value":0}],"from":{"key_code":"k","modifiers":{"optional":["caps_lock"]}},"to":[{"key_code":"delete_or_backspace"},{"key_code":"delete_or_backspace"},{"key_code":"lang1"},{"key_code":"open_bracket"},{"key_code":"close_bracket"},{"key_code":"return_or_enter"},{"key_code":"b","modifiers":["control"]},{"key_code":"lang2"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F","value":0}],"from":{"key_code":"k","modifiers":{"optional":["caps_lock"]}},"to":[{"key_code":"delete_or_backspace"},{"key_code":"lang1"},{"key_code":"open_bracket"},{"key_code":"close_bracket"},{"key_code":"return_or_enter"},{"key_code":"b","modifiers":["control"]},{"key_code":"lang2"},{"set_variable":{"name":"KC_K","value":1}},{"set_variable":{"name":"USC","value":0}}],"to_after_key_up":[{"set_variable":{"name":"KC_K","value":0}}],"type":"basic"},{"conditions":[{"type":"variable_unless","name":"KC_J","value":0},{"type":"variable_unless","name":"KC_F","value":0}],"from":{"key_code":"k","modifiers":{"optional":["caps_lock"]}},"to":[{"key_code":"lang1"},{"key_code":"open_bracket"},{"key_code":"close_bracket"},{"key_code":"return_or_enter"},{"key_code":"b","modifiers":["control"]},{"key_code":"lang2"},{"set_variable":{"name":"KC_K","value":1}},{"set_variable":{"name":"USC","value":0}}],"to_after_key_up":[{"set_variable":{"name":"KC_K","value":0}}],"type":"basic"},{"conditions":[{"type":"keyboard_type_if","keyboard_types":["jis"]},{"type":"variable_if","name":"USC","value":2},{"type":"variable_unless","name":"KC_K","value":0},{"type":"variable_unless","name":"KC_F","value":0}],"from":{"key_code":"j","modifiers":{"optional":["caps_lock"]}},"to":[{"key_code":"delete_or_backspace"},{"key_code":"delete_or_backspace"},{"key_code":"lang1"},{"key_code":"close_bracket"},{"key_code":"non_us_pound"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USC","value":0},{"type":"variable_unless","name":"KC_K","value":0},{"type":"variable_unless","name":"KC_F","value":0}],"from":{"key_code":"j","modifiers":{"optional":["caps_lock"]}},"to":[{"key_code":"delete_or_backspace"},{"key_code":"lang1"},{"key_code":"close_bracket"},{"key_code":"non_us_pound"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KC_K","value":0},{"type":"variable_unless","name":"KC_F","value":0}],"from":{"key_code":"j","modifiers":{"optional":["caps_lock"]}},"to":[{"key_code":"lang1"},{"key_code":"close_bracket"},{"key_code":"non_us_pound"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variable_if","name":"USC","value":2},{"type":"variable_unless","name":"KC_K","value":0},{"type":"variable_unless","name":"KC_F","value":0}],"from":{"key_code":"j","modifiers":{"optional":["caps_lock"]}},"to":[{"key_code":"delete_or_backspace"},{"key_code":"delete_or_backspace"},{"key_code":"lang1"},{"key_code":"open_bracket"},{"key_code":"close_bracket"},{"key_code":"return_or_enter"},{"key_code":"b","modifiers":["control"]},{"key_code":"lang2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F","value":0}],"from":{"key_code":"j","modifiers":{"optional":["caps_lock"]}},"to":[{"key_code":"delete_or_backspace"},{"key_code":"lang1"},{"key_code":"open_bracket"},{"key_code":"close_bracket"},{"key_code":"return_or_enter"},{"key_code":"b","modifiers":["control"]},{"key_code":"lang2"},{"set_variable":{"name":"KC_J","value":1}},{"set_variable":{"name":"USC","value":0}}],"to_after_key_up":[{"set_variable":{"name":"KC_J","value":0}}],"type":"basic"},{"conditions":[{"type":"variable_unless","name":"KC_K","value":0},{"type":"variable_unless","name":"KC_F","value":0}],"from":{"key_code":"j","modifiers":{"optional":["caps_lock"]}},"to":[{"key_code":"lang1"},{"key_code":"open_bracket"},{"key_code":"close_bracket"},{"key_code":"return_or_enter"},{"key_code":"b","modifiers":["control"]},{"key_code":"lang2"},{"set_variable":{"name":"KC_J","value":1}},{"set_variable":{"name":"USC","value":0}}],"to_after_key_up":[{"set_variable":{"name":"KC_J","value":0}}],"type":"basic"},</v>
      </c>
    </row>
    <row r="113" spans="1:1">
      <c r="A113" s="299" t="str">
        <f>_xlfn.CONCAT(詳細設定!A135:Z135)</f>
        <v>{"description":"あ, い &amp; (っ) → ↲「」","conditions":[{"type":"keyboard_type_if","keyboard_types":["jis"]},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g","modifiers":{"optional":["caps_lock"]}},"to":[{"key_code":"delete_or_backspace"},{"key_code":"delete_or_backspace"},{"key_code":"b","modifiers":["shift","option"]},{"key_code":"e","modifiers":["control"]},{"key_code":"return_or_enter"},{"key_code":"lang1"},{"key_code":"close_bracket"},{"key_code":"non_us_pound"},{"key_code":"return_or_enter"},{"key_code":"b","modifiers":["control"]},{"set_variable":{"name":"KC_G","value":1}},{"set_variable":{"name":"USC","value":0}}],"to_after_key_up":[{"set_variable":{"name":"KC_G","value":0}}],"type":"basic"},{"conditions":[{"type":"keyboard_type_if","keyboard_types":["jis"]},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g","modifiers":{"optional":["caps_lock"]}},"to":[{"key_code":"delete_or_backspace"},{"key_code":"b","modifiers":["shift","option"]},{"key_code":"e","modifiers":["control"]},{"key_code":"return_or_enter"},{"key_code":"lang1"},{"key_code":"close_bracket"},{"key_code":"non_us_pound"},{"key_code":"return_or_enter"},{"key_code":"b","modifiers":["control"]},{"set_variable":{"name":"KC_G","value":1}},{"set_variable":{"name":"USC","value":0}}],"to_after_key_up":[{"set_variable":{"name":"KC_G","value":0}}],"type":"basic"},{"conditions":[{"type":"keyboard_type_if","keyboard_types":["jis"]},{"type":"variable_unless","name":"KC_J","value":0},{"type":"variable_unless","name":"KC_K","value":0},{"input_sources":[{"language":"ja"}],"type":"input_source_if"},{"input_sources":[{"input_mode_id":"Roman$"}],"type":"input_source_unless"}],"from":{"key_code":"g","modifiers":{"optional":["caps_lock"]}},"to":[{"key_code":"b","modifiers":["shift","option"]},{"key_code":"e","modifiers":["control"]},{"key_code":"return_or_enter"},{"key_code":"lang1"},{"key_code":"close_bracket"},{"key_code":"non_us_pound"},{"key_code":"return_or_enter"},{"key_code":"b","modifiers":["control"]},{"set_variable":{"name":"KC_G","value":1}},{"set_variable":{"name":"USC","value":0}}],"to_after_key_up":[{"set_variable":{"name":"KC_G","value":0}}],"type":"basic"},{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g","modifiers":{"optional":["caps_lock"]}},"to":[{"key_code":"delete_or_backspace"},{"key_code":"delete_or_backspace"},{"key_code":"b","modifiers":["shift","option"]},{"key_code":"e","modifiers":["control"]},{"key_code":"return_or_enter"},{"key_code":"lang1"},{"key_code":"open_bracket"},{"key_code":"close_bracket"},{"key_code":"return_or_enter"},{"key_code":"b","modifiers":["control"]},{"set_variable":{"name":"KC_G","value":1}},{"set_variable":{"name":"USC","value":0}}],"to_after_key_up":[{"set_variable":{"name":"KC_G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g","modifiers":{"optional":["caps_lock"]}},"to":[{"key_code":"delete_or_backspace"},{"key_code":"b","modifiers":["shift","option"]},{"key_code":"e","modifiers":["control"]},{"key_code":"return_or_enter"},{"key_code":"lang1"},{"key_code":"open_bracket"},{"key_code":"close_bracket"},{"key_code":"return_or_enter"},{"key_code":"b","modifiers":["control"]},{"set_variable":{"name":"KC_G","value":1}},{"set_variable":{"name":"USC","value":0}}],"to_after_key_up":[{"set_variable":{"name":"KC_G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g","modifiers":{"optional":["caps_lock"]}},"to":[{"key_code":"b","modifiers":["shift","option"]},{"key_code":"e","modifiers":["control"]},{"key_code":"return_or_enter"},{"key_code":"lang1"},{"key_code":"open_bracket"},{"key_code":"close_bracket"},{"key_code":"return_or_enter"},{"key_code":"b","modifiers":["control"]},{"set_variable":{"name":"KC_G","value":1}},{"set_variable":{"name":"USC","value":0}}],"to_after_key_up":[{"set_variable":{"name":"KC_G","value":0}}],"type":"basic"},{"conditions":[{"type":"keyboard_type_if","keyboard_types":["jis"]},{"type":"variable_unless","name":"USC","value":0},{"type":"variable_unless","name":"KC_J","value":0},{"type":"variable_unless","name":"KC_G","value":0},{"input_sources":[{"language":"ja"}],"type":"input_source_if"},{"input_sources":[{"input_mode_id":"Roman$"}],"type":"input_source_unless"}],"from":{"key_code":"k","modifiers":{"optional":["caps_lock"]}},"to":[{"key_code":"delete_or_backspace"},{"key_code":"b","modifiers":["shift","option"]},{"key_code":"e","modifiers":["control"]},{"key_code":"return_or_enter"},{"key_code":"lang1"},{"key_code":"close_bracket"},{"key_code":"non_us_pound"},{"key_code":"return_or_enter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KC_J","value":0},{"type":"variable_unless","name":"KC_G","value":0},{"input_sources":[{"language":"ja"}],"type":"input_source_if"},{"input_sources":[{"input_mode_id":"Roman$"}],"type":"input_source_unless"}],"from":{"key_code":"k","modifiers":{"optional":["caps_lock"]}},"to":[{"key_code":"b","modifiers":["shift","option"]},{"key_code":"e","modifiers":["control"]},{"key_code":"return_or_enter"},{"key_code":"lang1"},{"key_code":"close_bracket"},{"key_code":"non_us_pound"},{"key_code":"return_or_enter"},{"key_code":"b","modifiers":["control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G","value":0},{"input_sources":[{"language":"ja"}],"type":"input_source_if"},{"input_sources":[{"input_mode_id":"Roman$"}],"type":"input_source_unless"}],"from":{"key_code":"k","modifiers":{"optional":["caps_lock"]}},"to":[{"key_code":"delete_or_backspace"},{"key_code":"b","modifiers":["shift","option"]},{"key_code":"e","modifiers":["control"]},{"key_code":"return_or_enter"},{"key_code":"lang1"},{"key_code":"open_bracket"},{"key_code":"close_bracket"},{"key_code":"return_or_enter"},{"key_code":"b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G","value":0},{"input_sources":[{"language":"ja"}],"type":"input_source_if"},{"input_sources":[{"input_mode_id":"Roman$"}],"type":"input_source_unless"}],"from":{"key_code":"k","modifiers":{"optional":["caps_lock"]}},"to":[{"key_code":"b","modifiers":["shift","option"]},{"key_code":"e","modifiers":["control"]},{"key_code":"return_or_enter"},{"key_code":"lang1"},{"key_code":"open_bracket"},{"key_code":"close_bracket"},{"key_code":"return_or_enter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if","name":"USC","value":2},{"type":"variable_unless","name":"KC_K","value":0},{"type":"variable_unless","name":"KC_G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b","modifiers":["shift","option"]},{"key_code":"e","modifiers":["control"]},{"key_code":"return_or_enter"},{"key_code":"lang1"},{"key_code":"close_bracket"},{"key_code":"non_us_pound"},{"key_code":"return_or_enter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USC","value":0},{"type":"variable_unless","name":"KC_K","value":0},{"type":"variable_unless","name":"KC_G","value":0},{"input_sources":[{"language":"ja"}],"type":"input_source_if"},{"input_sources":[{"input_mode_id":"Roman$"}],"type":"input_source_unless"}],"from":{"key_code":"j","modifiers":{"optional":["caps_lock"]}},"to":[{"key_code":"delete_or_backspace"},{"key_code":"b","modifiers":["shift","option"]},{"key_code":"e","modifiers":["control"]},{"key_code":"return_or_enter"},{"key_code":"lang1"},{"key_code":"close_bracket"},{"key_code":"non_us_pound"},{"key_code":"return_or_enter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KC_K","value":0},{"type":"variable_unless","name":"KC_G","value":0},{"input_sources":[{"language":"ja"}],"type":"input_source_if"},{"input_sources":[{"input_mode_id":"Roman$"}],"type":"input_source_unless"}],"from":{"key_code":"j","modifiers":{"optional":["caps_lock"]}},"to":[{"key_code":"b","modifiers":["shift","option"]},{"key_code":"e","modifiers":["control"]},{"key_code":"return_or_enter"},{"key_code":"lang1"},{"key_code":"close_bracket"},{"key_code":"non_us_pound"},{"key_code":"return_or_enter"},{"key_code":"b","modifiers":["control"]},{"set_variable":{"name":"KC_J","value":1}},{"set_variable":{"name":"USC","value":0}}],"to_after_key_up":[{"set_variable":{"name":"KC_J","value":0}}],"type":"basic"},{"conditions":[{"type":"variable_if","name":"USC","value":2},{"type":"variable_unless","name":"KC_K","value":0},{"type":"variable_unless","name":"KC_G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b","modifiers":["shift","option"]},{"key_code":"e","modifiers":["control"]},{"key_code":"return_or_enter"},{"key_code":"lang1"},{"key_code":"open_bracket"},{"key_code":"close_bracket"},{"key_code":"return_or_enter"},{"key_code":"b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G","value":0},{"input_sources":[{"language":"ja"}],"type":"input_source_if"},{"input_sources":[{"input_mode_id":"Roman$"}],"type":"input_source_unless"}],"from":{"key_code":"j","modifiers":{"optional":["caps_lock"]}},"to":[{"key_code":"delete_or_backspace"},{"key_code":"b","modifiers":["shift","option"]},{"key_code":"e","modifiers":["control"]},{"key_code":"return_or_enter"},{"key_code":"lang1"},{"key_code":"open_bracket"},{"key_code":"close_bracket"},{"key_code":"return_or_enter"},{"key_code":"b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G","value":0},{"input_sources":[{"language":"ja"}],"type":"input_source_if"},{"input_sources":[{"input_mode_id":"Roman$"}],"type":"input_source_unless"}],"from":{"key_code":"j","modifiers":{"optional":["caps_lock"]}},"to":[{"key_code":"b","modifiers":["shift","option"]},{"key_code":"e","modifiers":["control"]},{"key_code":"return_or_enter"},{"key_code":"lang1"},{"key_code":"open_bracket"},{"key_code":"close_bracket"},{"key_code":"return_or_enter"},{"key_code":"b","modifiers":["control"]},{"set_variable":{"name":"KC_J","value":1}},{"set_variable":{"name":"USC","value":0}}],"to_after_key_up":[{"set_variable":{"name":"KC_J","value":0}}],"type":"basic"},{"description":"[英数] J, K &amp; G → ↲「」","conditions":[{"type":"keyboard_type_if","keyboard_types":["jis"]},{"type":"variable_if","name":"USC","value":2},{"type":"variable_unless","name":"KC_J","value":0},{"type":"variable_unless","name":"KC_K","value":0}],"from":{"key_code":"g","modifiers":{"optional":["caps_lock"]}},"to":[{"key_code":"delete_or_backspace"},{"key_code":"delete_or_backspace"},{"key_code":"e","modifiers":["control"]},{"key_code":"return_or_enter"},{"key_code":"lang1"},{"key_code":"close_bracket"},{"key_code":"non_us_pound"},{"key_code":"return_or_enter"},{"key_code":"lang2"},{"key_code":"b","modifiers":["control"]},{"set_variable":{"name":"KC_G","value":1}},{"set_variable":{"name":"USC","value":0}}],"to_after_key_up":[{"set_variable":{"name":"KC_G","value":0}}],"type":"basic"},{"conditions":[{"type":"keyboard_type_if","keyboard_types":["jis"]},{"type":"variable_unless","name":"USC","value":0},{"type":"variable_unless","name":"KC_J","value":0},{"type":"variable_unless","name":"KC_K","value":0}],"from":{"key_code":"g","modifiers":{"optional":["caps_lock"]}},"to":[{"key_code":"delete_or_backspace"},{"key_code":"e","modifiers":["control"]},{"key_code":"return_or_enter"},{"key_code":"lang1"},{"key_code":"close_bracket"},{"key_code":"non_us_pound"},{"key_code":"return_or_enter"},{"key_code":"lang2"},{"key_code":"b","modifiers":["control"]},{"set_variable":{"name":"KC_G","value":1}},{"set_variable":{"name":"USC","value":0}}],"to_after_key_up":[{"set_variable":{"name":"KC_G","value":0}}],"type":"basic"},{"conditions":[{"type":"keyboard_type_if","keyboard_types":["jis"]},{"type":"variable_unless","name":"KC_J","value":0},{"type":"variable_unless","name":"KC_K","value":0}],"from":{"key_code":"g","modifiers":{"optional":["caps_lock"]}},"to":[{"key_code":"e","modifiers":["control"]},{"key_code":"return_or_enter"},{"key_code":"lang1"},{"key_code":"close_bracket"},{"key_code":"non_us_pound"},{"key_code":"return_or_enter"},{"key_code":"lang2"},{"key_code":"b","modifiers":["control"]},{"set_variable":{"name":"KC_G","value":1}},{"set_variable":{"name":"USC","value":0}}],"to_after_key_up":[{"set_variable":{"name":"KC_G","value":0}}],"type":"basic"},{"conditions":[{"type":"variable_if","name":"USC","value":2},{"type":"variable_unless","name":"KC_J","value":0},{"type":"variable_unless","name":"KC_K","value":0}],"from":{"key_code":"g","modifiers":{"optional":["caps_lock"]}},"to":[{"key_code":"delete_or_backspace"},{"key_code":"delete_or_backspace"},{"key_code":"e","modifiers":["control"]},{"key_code":"return_or_enter"},{"key_code":"lang1"},{"key_code":"open_bracket"},{"key_code":"close_bracket"},{"key_code":"return_or_enter"},{"key_code":"b","modifiers":["control"]},{"key_code":"lang2"},{"set_variable":{"name":"KC_G","value":1}},{"set_variable":{"name":"USC","value":0}}],"to_after_key_up":[{"set_variable":{"name":"KC_G","value":0}}],"type":"basic"},{"conditions":[{"type":"variable_unless","name":"USC","value":0},{"type":"variable_unless","name":"KC_J","value":0},{"type":"variable_unless","name":"KC_K","value":0}],"from":{"key_code":"g","modifiers":{"optional":["caps_lock"]}},"to":[{"key_code":"delete_or_backspace"},{"key_code":"e","modifiers":["control"]},{"key_code":"return_or_enter"},{"key_code":"lang1"},{"key_code":"open_bracket"},{"key_code":"close_bracket"},{"key_code":"return_or_enter"},{"key_code":"b","modifiers":["control"]},{"key_code":"lang2"},{"set_variable":{"name":"KC_G","value":1}},{"set_variable":{"name":"USC","value":0}}],"to_after_key_up":[{"set_variable":{"name":"KC_G","value":0}}],"type":"basic"},{"conditions":[{"type":"variable_unless","name":"KC_J","value":0},{"type":"variable_unless","name":"KC_K","value":0}],"from":{"key_code":"g","modifiers":{"optional":["caps_lock"]}},"to":[{"key_code":"e","modifiers":["control"]},{"key_code":"return_or_enter"},{"key_code":"lang1"},{"key_code":"open_bracket"},{"key_code":"close_bracket"},{"key_code":"return_or_enter"},{"key_code":"b","modifiers":["control"]},{"key_code":"lang2"},{"set_variable":{"name":"KC_G","value":1}},{"set_variable":{"name":"USC","value":0}}],"to_after_key_up":[{"set_variable":{"name":"KC_G","value":0}}],"type":"basic"},{"conditions":[{"type":"keyboard_type_if","keyboard_types":["jis"]},{"type":"variable_if","name":"USC","value":2},{"type":"variable_unless","name":"KC_J","value":0},{"type":"variable_unless","name":"KC_G","value":0}],"from":{"key_code":"k","modifiers":{"optional":["caps_lock"]}},"to":[{"key_code":"delete_or_backspace"},{"key_code":"delete_or_backspace"},{"key_code":"e","modifiers":["control"]},{"key_code":"return_or_enter"},{"key_code":"lang1"},{"key_code":"close_bracket"},{"key_code":"non_us_pound"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USC","value":0},{"type":"variable_unless","name":"KC_J","value":0},{"type":"variable_unless","name":"KC_G","value":0}],"from":{"key_code":"k","modifiers":{"optional":["caps_lock"]}},"to":[{"key_code":"delete_or_backspace"},{"key_code":"e","modifiers":["control"]},{"key_code":"return_or_enter"},{"key_code":"lang1"},{"key_code":"close_bracket"},{"key_code":"non_us_pound"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keyboard_type_if","keyboard_types":["jis"]},{"type":"variable_unless","name":"KC_J","value":0},{"type":"variable_unless","name":"KC_G","value":0}],"from":{"key_code":"k","modifiers":{"optional":["caps_lock"]}},"to":[{"key_code":"e","modifiers":["control"]},{"key_code":"return_or_enter"},{"key_code":"lang1"},{"key_code":"close_bracket"},{"key_code":"non_us_pound"},{"key_code":"return_or_enter"},{"key_code":"lang2"},{"key_code":"b","modifiers":["control"]},{"set_variable":{"name":"KC_K","value":1}},{"set_variable":{"name":"USC","value":0}}],"to_after_key_up":[{"set_variable":{"name":"KC_K","value":0}}],"type":"basic"},{"conditions":[{"type":"variable_if","name":"USC","value":2},{"type":"variable_unless","name":"KC_J","value":0},{"type":"variable_unless","name":"KC_G","value":0}],"from":{"key_code":"k","modifiers":{"optional":["caps_lock"]}},"to":[{"key_code":"delete_or_backspace"},{"key_code":"delete_or_backspace"},{"key_code":"e","modifiers":["control"]},{"key_code":"return_or_enter"},{"key_code":"lang1"},{"key_code":"open_bracket"},{"key_code":"close_bracket"},{"key_code":"return_or_enter"},{"key_code":"b","modifiers":["control"]},{"key_code":"lang2"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G","value":0}],"from":{"key_code":"k","modifiers":{"optional":["caps_lock"]}},"to":[{"key_code":"delete_or_backspace"},{"key_code":"e","modifiers":["control"]},{"key_code":"return_or_enter"},{"key_code":"lang1"},{"key_code":"open_bracket"},{"key_code":"close_bracket"},{"key_code":"return_or_enter"},{"key_code":"b","modifiers":["control"]},{"key_code":"lang2"},{"set_variable":{"name":"KC_K","value":1}},{"set_variable":{"name":"USC","value":0}}],"to_after_key_up":[{"set_variable":{"name":"KC_K","value":0}}],"type":"basic"},{"conditions":[{"type":"variable_unless","name":"KC_J","value":0},{"type":"variable_unless","name":"KC_G","value":0}],"from":{"key_code":"k","modifiers":{"optional":["caps_lock"]}},"to":[{"key_code":"e","modifiers":["control"]},{"key_code":"return_or_enter"},{"key_code":"lang1"},{"key_code":"open_bracket"},{"key_code":"close_bracket"},{"key_code":"return_or_enter"},{"key_code":"b","modifiers":["control"]},{"key_code":"lang2"},{"set_variable":{"name":"KC_K","value":1}},{"set_variable":{"name":"USC","value":0}}],"to_after_key_up":[{"set_variable":{"name":"KC_K","value":0}}],"type":"basic"},{"conditions":[{"type":"keyboard_type_if","keyboard_types":["jis"]},{"type":"variable_if","name":"USC","value":2},{"type":"variable_unless","name":"KC_K","value":0},{"type":"variable_unless","name":"KC_G","value":0}],"from":{"key_code":"j","modifiers":{"optional":["caps_lock"]}},"to":[{"key_code":"delete_or_backspace"},{"key_code":"delete_or_backspace"},{"key_code":"e","modifiers":["control"]},{"key_code":"return_or_enter"},{"key_code":"lang1"},{"key_code":"close_bracket"},{"key_code":"non_us_pound"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USC","value":0},{"type":"variable_unless","name":"KC_K","value":0},{"type":"variable_unless","name":"KC_G","value":0}],"from":{"key_code":"j","modifiers":{"optional":["caps_lock"]}},"to":[{"key_code":"delete_or_backspace"},{"key_code":"e","modifiers":["control"]},{"key_code":"return_or_enter"},{"key_code":"lang1"},{"key_code":"close_bracket"},{"key_code":"non_us_pound"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keyboard_type_if","keyboard_types":["jis"]},{"type":"variable_unless","name":"KC_K","value":0},{"type":"variable_unless","name":"KC_G","value":0}],"from":{"key_code":"j","modifiers":{"optional":["caps_lock"]}},"to":[{"key_code":"e","modifiers":["control"]},{"key_code":"return_or_enter"},{"key_code":"lang1"},{"key_code":"close_bracket"},{"key_code":"non_us_pound"},{"key_code":"return_or_enter"},{"key_code":"lang2"},{"key_code":"b","modifiers":["control"]},{"set_variable":{"name":"KC_J","value":1}},{"set_variable":{"name":"USC","value":0}}],"to_after_key_up":[{"set_variable":{"name":"KC_J","value":0}}],"type":"basic"},{"conditions":[{"type":"variable_if","name":"USC","value":2},{"type":"variable_unless","name":"KC_K","value":0},{"type":"variable_unless","name":"KC_G","value":0}],"from":{"key_code":"j","modifiers":{"optional":["caps_lock"]}},"to":[{"key_code":"delete_or_backspace"},{"key_code":"delete_or_backspace"},{"key_code":"e","modifiers":["control"]},{"key_code":"return_or_enter"},{"key_code":"lang1"},{"key_code":"open_bracket"},{"key_code":"close_bracket"},{"key_code":"return_or_enter"},{"key_code":"b","modifiers":["control"]},{"key_code":"lang2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G","value":0}],"from":{"key_code":"j","modifiers":{"optional":["caps_lock"]}},"to":[{"key_code":"delete_or_backspace"},{"key_code":"e","modifiers":["control"]},{"key_code":"return_or_enter"},{"key_code":"lang1"},{"key_code":"open_bracket"},{"key_code":"close_bracket"},{"key_code":"return_or_enter"},{"key_code":"b","modifiers":["control"]},{"key_code":"lang2"},{"set_variable":{"name":"KC_J","value":1}},{"set_variable":{"name":"USC","value":0}}],"to_after_key_up":[{"set_variable":{"name":"KC_J","value":0}}],"type":"basic"},{"conditions":[{"type":"variable_unless","name":"KC_K","value":0},{"type":"variable_unless","name":"KC_G","value":0}],"from":{"key_code":"j","modifiers":{"optional":["caps_lock"]}},"to":[{"key_code":"e","modifiers":["control"]},{"key_code":"return_or_enter"},{"key_code":"lang1"},{"key_code":"open_bracket"},{"key_code":"close_bracket"},{"key_code":"return_or_enter"},{"key_code":"b","modifiers":["control"]},{"key_code":"lang2"},{"set_variable":{"name":"KC_J","value":1}},{"set_variable":{"name":"USC","value":0}}],"to_after_key_up":[{"set_variable":{"name":"KC_J","value":0}}],"type":"basic"},</v>
      </c>
    </row>
    <row r="114" spans="1:1">
      <c r="A114" s="299" t="str">
        <f>_xlfn.CONCAT(詳細設定!A136:Z136)</f>
        <v>{"description":"あ, い &amp; ほ → ──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z","modifiers":{"optional":["caps_lock"]}},"to":[{"key_code":"delete_or_backspace"},{"key_code":"delete_or_backspace"},{"key_code":"z","modifiers":["shift","option"]},{"key_code":"b","modifiers":["shift","option"]},{"key_code":"2"},{"key_code":"5"},{"key_code":"0"},{"key_code":"2"},{"key_code":"2"},{"key_code":"5"},{"key_code":"0"},{"key_code":"2"},{"key_code":"lang1"},{"set_variable":{"name":"KC_Z","value":1}},{"set_variable":{"name":"USC","value":0}}],"to_after_key_up":[{"set_variable":{"name":"KC_Z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z","modifiers":{"optional":["caps_lock"]}},"to":[{"key_code":"delete_or_backspace"},{"key_code":"z","modifiers":["shift","option"]},{"key_code":"b","modifiers":["shift","option"]},{"key_code":"2"},{"key_code":"5"},{"key_code":"0"},{"key_code":"2"},{"key_code":"2"},{"key_code":"5"},{"key_code":"0"},{"key_code":"2"},{"key_code":"lang1"},{"set_variable":{"name":"KC_Z","value":1}},{"set_variable":{"name":"USC","value":0}}],"to_after_key_up":[{"set_variable":{"name":"KC_Z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z","modifiers":{"optional":["caps_lock"]}},"to":[{"key_code":"z","modifiers":["shift","option"]},{"key_code":"b","modifiers":["shift","option"]},{"key_code":"2"},{"key_code":"5"},{"key_code":"0"},{"key_code":"2"},{"key_code":"2"},{"key_code":"5"},{"key_code":"0"},{"key_code":"2"},{"key_code":"lang1"},{"set_variable":{"name":"KC_Z","value":1}},{"set_variable":{"name":"USC","value":0}}],"to_after_key_up":[{"set_variable":{"name":"KC_Z","value":0}}],"type":"basic"},{"conditions":[{"type":"variable_unless","name":"USC","value":0},{"type":"variable_unless","name":"KC_J","value":0},{"type":"variable_unless","name":"KC_Z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b","modifiers":["shift","option"]},{"key_code":"2"},{"key_code":"5"},{"key_code":"0"},{"key_code":"2"},{"key_code":"2"},{"key_code":"5"},{"key_code":"0"},{"key_code":"2"},{"key_code":"lang1"},{"set_variable":{"name":"KC_K","value":1}},{"set_variable":{"name":"USC","value":0}}],"to_after_key_up":[{"set_variable":{"name":"KC_K","value":0}}],"type":"basic"},{"conditions":[{"type":"variable_unless","name":"KC_J","value":0},{"type":"variable_unless","name":"KC_Z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b","modifiers":["shift","option"]},{"key_code":"2"},{"key_code":"5"},{"key_code":"0"},{"key_code":"2"},{"key_code":"2"},{"key_code":"5"},{"key_code":"0"},{"key_code":"2"},{"key_code":"lang1"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Z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b","modifiers":["shift","option"]},{"key_code":"2"},{"key_code":"5"},{"key_code":"0"},{"key_code":"2"},{"key_code":"2"},{"key_code":"5"},{"key_code":"0"},{"key_code":"2"},{"key_code":"lang1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Z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b","modifiers":["shift","option"]},{"key_code":"2"},{"key_code":"5"},{"key_code":"0"},{"key_code":"2"},{"key_code":"2"},{"key_code":"5"},{"key_code":"0"},{"key_code":"2"},{"key_code":"lang1"},{"set_variable":{"name":"KC_J","value":1}},{"set_variable":{"name":"USC","value":0}}],"to_after_key_up":[{"set_variable":{"name":"KC_J","value":0}}],"type":"basic"},{"conditions":[{"type":"variable_unless","name":"KC_K","value":0},{"type":"variable_unless","name":"KC_Z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b","modifiers":["shift","option"]},{"key_code":"2"},{"key_code":"5"},{"key_code":"0"},{"key_code":"2"},{"key_code":"2"},{"key_code":"5"},{"key_code":"0"},{"key_code":"2"},{"key_code":"lang1"},{"set_variable":{"name":"KC_J","value":1}},{"set_variable":{"name":"USC","value":0}}],"to_after_key_up":[{"set_variable":{"name":"KC_J","value":0}}],"type":"basic"},{"description":"[英数] J, K &amp; Z → ──","conditions":[{"type":"variable_if","name":"USC","value":2},{"type":"variable_unless","name":"KC_J","value":0},{"type":"variable_unless","name":"KC_K","value":0}],"from":{"key_code":"z","modifiers":{"optional":["caps_lock"]}},"to":[{"key_code":"delete_or_backspace"},{"key_code":"delete_or_backspace"},{"key_code":"b","modifiers":["shift","option"]},{"key_code":"2"},{"key_code":"5"},{"key_code":"0"},{"key_code":"2"},{"key_code":"2"},{"key_code":"5"},{"key_code":"0"},{"key_code":"2"},{"key_code":"lang2"},{"set_variable":{"name":"KC_Z","value":1}},{"set_variable":{"name":"USC","value":0}}],"to_after_key_up":[{"set_variable":{"name":"KC_Z","value":0}}],"type":"basic"},{"conditions":[{"type":"variable_unless","name":"USC","value":0},{"type":"variable_unless","name":"KC_J","value":0},{"type":"variable_unless","name":"KC_K","value":0}],"from":{"key_code":"z","modifiers":{"optional":["caps_lock"]}},"to":[{"key_code":"delete_or_backspace"},{"key_code":"b","modifiers":["shift","option"]},{"key_code":"2"},{"key_code":"5"},{"key_code":"0"},{"key_code":"2"},{"key_code":"2"},{"key_code":"5"},{"key_code":"0"},{"key_code":"2"},{"key_code":"lang2"},{"set_variable":{"name":"KC_Z","value":1}},{"set_variable":{"name":"USC","value":0}}],"to_after_key_up":[{"set_variable":{"name":"KC_Z","value":0}}],"type":"basic"},{"conditions":[{"type":"variable_unless","name":"KC_J","value":0},{"type":"variable_unless","name":"KC_K","value":0}],"from":{"key_code":"z","modifiers":{"optional":["caps_lock"]}},"to":[{"key_code":"b","modifiers":["shift","option"]},{"key_code":"2"},{"key_code":"5"},{"key_code":"0"},{"key_code":"2"},{"key_code":"2"},{"key_code":"5"},{"key_code":"0"},{"key_code":"2"},{"key_code":"lang2"},{"set_variable":{"name":"KC_Z","value":1}},{"set_variable":{"name":"USC","value":0}}],"to_after_key_up":[{"set_variable":{"name":"KC_Z","value":0}}],"type":"basic"},{"conditions":[{"type":"variable_if","name":"USC","value":2},{"type":"variable_unless","name":"KC_J","value":0},{"type":"variable_unless","name":"KC_Z","value":0}],"from":{"key_code":"k","modifiers":{"optional":["caps_lock"]}},"to":[{"key_code":"delete_or_backspace"},{"key_code":"delete_or_backspace"},{"key_code":"b","modifiers":["shift","option"]},{"key_code":"2"},{"key_code":"5"},{"key_code":"0"},{"key_code":"2"},{"key_code":"2"},{"key_code":"5"},{"key_code":"0"},{"key_code":"2"},{"key_code":"lang2"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Z","value":0}],"from":{"key_code":"k","modifiers":{"optional":["caps_lock"]}},"to":[{"key_code":"delete_or_backspace"},{"key_code":"b","modifiers":["shift","option"]},{"key_code":"2"},{"key_code":"5"},{"key_code":"0"},{"key_code":"2"},{"key_code":"2"},{"key_code":"5"},{"key_code":"0"},{"key_code":"2"},{"key_code":"lang2"},{"set_variable":{"name":"KC_K","value":1}},{"set_variable":{"name":"USC","value":0}}],"to_after_key_up":[{"set_variable":{"name":"KC_K","value":0}}],"type":"basic"},{"conditions":[{"type":"variable_unless","name":"KC_J","value":0},{"type":"variable_unless","name":"KC_Z","value":0}],"from":{"key_code":"k","modifiers":{"optional":["caps_lock"]}},"to":[{"key_code":"b","modifiers":["shift","option"]},{"key_code":"2"},{"key_code":"5"},{"key_code":"0"},{"key_code":"2"},{"key_code":"2"},{"key_code":"5"},{"key_code":"0"},{"key_code":"2"},{"key_code":"lang2"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Z","value":0}],"from":{"key_code":"j","modifiers":{"optional":["caps_lock"]}},"to":[{"key_code":"delete_or_backspace"},{"key_code":"delete_or_backspace"},{"key_code":"b","modifiers":["shift","option"]},{"key_code":"2"},{"key_code":"5"},{"key_code":"0"},{"key_code":"2"},{"key_code":"2"},{"key_code":"5"},{"key_code":"0"},{"key_code":"2"},{"key_code":"lang2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Z","value":0}],"from":{"key_code":"j","modifiers":{"optional":["caps_lock"]}},"to":[{"key_code":"delete_or_backspace"},{"key_code":"b","modifiers":["shift","option"]},{"key_code":"2"},{"key_code":"5"},{"key_code":"0"},{"key_code":"2"},{"key_code":"2"},{"key_code":"5"},{"key_code":"0"},{"key_code":"2"},{"key_code":"lang2"},{"set_variable":{"name":"KC_J","value":1}},{"set_variable":{"name":"USC","value":0}}],"to_after_key_up":[{"set_variable":{"name":"KC_J","value":0}}],"type":"basic"},{"conditions":[{"type":"variable_unless","name":"KC_K","value":0},{"type":"variable_unless","name":"KC_Z","value":0}],"from":{"key_code":"j","modifiers":{"optional":["caps_lock"]}},"to":[{"key_code":"b","modifiers":["shift","option"]},{"key_code":"2"},{"key_code":"5"},{"key_code":"0"},{"key_code":"2"},{"key_code":"2"},{"key_code":"5"},{"key_code":"0"},{"key_code":"2"},{"key_code":"lang2"},{"set_variable":{"name":"KC_J","value":1}},{"set_variable":{"name":"USC","value":0}}],"to_after_key_up":[{"set_variable":{"name":"KC_J","value":0}}],"type":"basic"},</v>
      </c>
    </row>
    <row r="115" spans="1:1">
      <c r="A115" s="299" t="str">
        <f>_xlfn.CONCAT(詳細設定!A137:Z137)</f>
        <v>{"description":"あ, い &amp; ひ → 【】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x","modifiers":{"optional":["caps_lock"]}},"to":[{"key_code":"delete_or_backspace"},{"key_code":"delete_or_backspace"},{"key_code":"b","modifiers":["shift","option"]},{"key_code":"3"},{"key_code":"0"},{"key_code":"1"},{"key_code":"0"},{"key_code":"3"},{"key_code":"0"},{"key_code":"1"},{"key_code":"1"},{"key_code":"lang1"},{"key_code":"b","modifiers":["control"]},{"set_variable":{"name":"KC_X","value":1}},{"set_variable":{"name":"USC","value":0}}],"to_after_key_up":[{"set_variable":{"name":"KC_X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x","modifiers":{"optional":["caps_lock"]}},"to":[{"key_code":"delete_or_backspace"},{"key_code":"b","modifiers":["shift","option"]},{"key_code":"3"},{"key_code":"0"},{"key_code":"1"},{"key_code":"0"},{"key_code":"3"},{"key_code":"0"},{"key_code":"1"},{"key_code":"1"},{"key_code":"lang1"},{"key_code":"b","modifiers":["control"]},{"set_variable":{"name":"KC_X","value":1}},{"set_variable":{"name":"USC","value":0}}],"to_after_key_up":[{"set_variable":{"name":"KC_X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x","modifiers":{"optional":["caps_lock"]}},"to":[{"key_code":"b","modifiers":["shift","option"]},{"key_code":"3"},{"key_code":"0"},{"key_code":"1"},{"key_code":"0"},{"key_code":"3"},{"key_code":"0"},{"key_code":"1"},{"key_code":"1"},{"key_code":"lang1"},{"key_code":"b","modifiers":["control"]},{"set_variable":{"name":"KC_X","value":1}},{"set_variable":{"name":"USC","value":0}}],"to_after_key_up":[{"set_variable":{"name":"KC_X","value":0}}],"type":"basic"},{"conditions":[{"type":"variable_unless","name":"USC","value":0},{"type":"variable_unless","name":"KC_J","value":0},{"type":"variable_unless","name":"KC_X","value":0},{"input_sources":[{"language":"ja"}],"type":"input_source_if"},{"input_sources":[{"input_mode_id":"Roman$"}],"type":"input_source_unless"}],"from":{"key_code":"k","modifiers":{"optional":["caps_lock"]}},"to":[{"key_code":"delete_or_backspace"},{"key_code":"b","modifiers":["shift","option"]},{"key_code":"3"},{"key_code":"0"},{"key_code":"1"},{"key_code":"0"},{"key_code":"3"},{"key_code":"0"},{"key_code":"1"},{"key_code":"1"},{"key_code":"lang1"},{"key_code":"b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X","value":0},{"input_sources":[{"language":"ja"}],"type":"input_source_if"},{"input_sources":[{"input_mode_id":"Roman$"}],"type":"input_source_unless"}],"from":{"key_code":"k","modifiers":{"optional":["caps_lock"]}},"to":[{"key_code":"b","modifiers":["shift","option"]},{"key_code":"3"},{"key_code":"0"},{"key_code":"1"},{"key_code":"0"},{"key_code":"3"},{"key_code":"0"},{"key_code":"1"},{"key_code":"1"},{"key_code":"lang1"},{"key_code":"b","modifiers":["control"]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X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b","modifiers":["shift","option"]},{"key_code":"3"},{"key_code":"0"},{"key_code":"1"},{"key_code":"0"},{"key_code":"3"},{"key_code":"0"},{"key_code":"1"},{"key_code":"1"},{"key_code":"lang1"},{"key_code":"b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X","value":0},{"input_sources":[{"language":"ja"}],"type":"input_source_if"},{"input_sources":[{"input_mode_id":"Roman$"}],"type":"input_source_unless"}],"from":{"key_code":"j","modifiers":{"optional":["caps_lock"]}},"to":[{"key_code":"delete_or_backspace"},{"key_code":"b","modifiers":["shift","option"]},{"key_code":"3"},{"key_code":"0"},{"key_code":"1"},{"key_code":"0"},{"key_code":"3"},{"key_code":"0"},{"key_code":"1"},{"key_code":"1"},{"key_code":"lang1"},{"key_code":"b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X","value":0},{"input_sources":[{"language":"ja"}],"type":"input_source_if"},{"input_sources":[{"input_mode_id":"Roman$"}],"type":"input_source_unless"}],"from":{"key_code":"j","modifiers":{"optional":["caps_lock"]}},"to":[{"key_code":"b","modifiers":["shift","option"]},{"key_code":"3"},{"key_code":"0"},{"key_code":"1"},{"key_code":"0"},{"key_code":"3"},{"key_code":"0"},{"key_code":"1"},{"key_code":"1"},{"key_code":"lang1"},{"key_code":"b","modifiers":["control"]},{"set_variable":{"name":"KC_J","value":1}},{"set_variable":{"name":"USC","value":0}}],"to_after_key_up":[{"set_variable":{"name":"KC_J","value":0}}],"type":"basic"},{"description":"[英数] J, K &amp; X → 【】","conditions":[{"type":"variable_if","name":"USC","value":2},{"type":"variable_unless","name":"KC_J","value":0},{"type":"variable_unless","name":"KC_K","value":0}],"from":{"key_code":"x","modifiers":{"optional":["caps_lock"]}},"to":[{"key_code":"delete_or_backspace"},{"key_code":"delete_or_backspace"},{"key_code":"b","modifiers":["shift","option"]},{"key_code":"3"},{"key_code":"0"},{"key_code":"1"},{"key_code":"0"},{"key_code":"3"},{"key_code":"0"},{"key_code":"1"},{"key_code":"1"},{"key_code":"lang2"},{"key_code":"b","modifiers":["control"]},{"set_variable":{"name":"KC_X","value":1}},{"set_variable":{"name":"USC","value":0}}],"to_after_key_up":[{"set_variable":{"name":"KC_X","value":0}}],"type":"basic"},{"conditions":[{"type":"variable_unless","name":"USC","value":0},{"type":"variable_unless","name":"KC_J","value":0},{"type":"variable_unless","name":"KC_K","value":0}],"from":{"key_code":"x","modifiers":{"optional":["caps_lock"]}},"to":[{"key_code":"delete_or_backspace"},{"key_code":"b","modifiers":["shift","option"]},{"key_code":"3"},{"key_code":"0"},{"key_code":"1"},{"key_code":"0"},{"key_code":"3"},{"key_code":"0"},{"key_code":"1"},{"key_code":"1"},{"key_code":"lang2"},{"key_code":"b","modifiers":["control"]},{"set_variable":{"name":"KC_X","value":1}},{"set_variable":{"name":"USC","value":0}}],"to_after_key_up":[{"set_variable":{"name":"KC_X","value":0}}],"type":"basic"},{"conditions":[{"type":"variable_unless","name":"KC_J","value":0},{"type":"variable_unless","name":"KC_K","value":0}],"from":{"key_code":"x","modifiers":{"optional":["caps_lock"]}},"to":[{"key_code":"b","modifiers":["shift","option"]},{"key_code":"3"},{"key_code":"0"},{"key_code":"1"},{"key_code":"0"},{"key_code":"3"},{"key_code":"0"},{"key_code":"1"},{"key_code":"1"},{"key_code":"lang2"},{"key_code":"b","modifiers":["control"]},{"set_variable":{"name":"KC_X","value":1}},{"set_variable":{"name":"USC","value":0}}],"to_after_key_up":[{"set_variable":{"name":"KC_X","value":0}}],"type":"basic"},{"conditions":[{"type":"variable_if","name":"USC","value":2},{"type":"variable_unless","name":"KC_J","value":0},{"type":"variable_unless","name":"KC_X","value":0}],"from":{"key_code":"k","modifiers":{"optional":["caps_lock"]}},"to":[{"key_code":"delete_or_backspace"},{"key_code":"delete_or_backspace"},{"key_code":"b","modifiers":["shift","option"]},{"key_code":"3"},{"key_code":"0"},{"key_code":"1"},{"key_code":"0"},{"key_code":"3"},{"key_code":"0"},{"key_code":"1"},{"key_code":"1"},{"key_code":"lang2"},{"key_code":"b","modifiers":["control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X","value":0}],"from":{"key_code":"k","modifiers":{"optional":["caps_lock"]}},"to":[{"key_code":"delete_or_backspace"},{"key_code":"b","modifiers":["shift","option"]},{"key_code":"3"},{"key_code":"0"},{"key_code":"1"},{"key_code":"0"},{"key_code":"3"},{"key_code":"0"},{"key_code":"1"},{"key_code":"1"},{"key_code":"lang2"},{"key_code":"b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X","value":0}],"from":{"key_code":"k","modifiers":{"optional":["caps_lock"]}},"to":[{"key_code":"b","modifiers":["shift","option"]},{"key_code":"3"},{"key_code":"0"},{"key_code":"1"},{"key_code":"0"},{"key_code":"3"},{"key_code":"0"},{"key_code":"1"},{"key_code":"1"},{"key_code":"lang2"},{"key_code":"b","modifiers":["control"]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X","value":0}],"from":{"key_code":"j","modifiers":{"optional":["caps_lock"]}},"to":[{"key_code":"delete_or_backspace"},{"key_code":"delete_or_backspace"},{"key_code":"b","modifiers":["shift","option"]},{"key_code":"3"},{"key_code":"0"},{"key_code":"1"},{"key_code":"0"},{"key_code":"3"},{"key_code":"0"},{"key_code":"1"},{"key_code":"1"},{"key_code":"lang2"},{"key_code":"b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X","value":0}],"from":{"key_code":"j","modifiers":{"optional":["caps_lock"]}},"to":[{"key_code":"delete_or_backspace"},{"key_code":"b","modifiers":["shift","option"]},{"key_code":"3"},{"key_code":"0"},{"key_code":"1"},{"key_code":"0"},{"key_code":"3"},{"key_code":"0"},{"key_code":"1"},{"key_code":"1"},{"key_code":"lang2"},{"key_code":"b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X","value":0}],"from":{"key_code":"j","modifiers":{"optional":["caps_lock"]}},"to":[{"key_code":"b","modifiers":["shift","option"]},{"key_code":"3"},{"key_code":"0"},{"key_code":"1"},{"key_code":"0"},{"key_code":"3"},{"key_code":"0"},{"key_code":"1"},{"key_code":"1"},{"key_code":"lang2"},{"key_code":"b","modifiers":["control"]},{"set_variable":{"name":"KC_J","value":1}},{"set_variable":{"name":"USC","value":0}}],"to_after_key_up":[{"set_variable":{"name":"KC_J","value":0}}],"type":"basic"},</v>
      </c>
    </row>
    <row r="116" spans="1:1">
      <c r="A116" s="299" t="str">
        <f>_xlfn.CONCAT(詳細設定!A138:Z138)</f>
        <v>{"description":"あ, い &amp; は → ！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c","modifiers":{"optional":["caps_lock"]}},"to":[{"key_code":"delete_or_backspace"},{"key_code":"delete_or_backspace"},{"key_code":"z","modifiers":["shift","option"]},{"key_code":"1","modifiers":["shift"]},{"key_code":"return_or_enter"},{"set_variable":{"name":"KC_C","value":1}},{"set_variable":{"name":"USC","value":0}}],"to_after_key_up":[{"set_variable":{"name":"KC_C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c","modifiers":{"optional":["caps_lock"]}},"to":[{"key_code":"delete_or_backspace"},{"key_code":"z","modifiers":["shift","option"]},{"key_code":"1","modifiers":["shift"]},{"key_code":"return_or_enter"},{"set_variable":{"name":"KC_C","value":1}},{"set_variable":{"name":"USC","value":0}}],"to_after_key_up":[{"set_variable":{"name":"KC_C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c","modifiers":{"optional":["caps_lock"]}},"to":[{"key_code":"z","modifiers":["shift","option"]},{"key_code":"1","modifiers":["shift"]},{"key_code":"return_or_enter"},{"set_variable":{"name":"KC_C","value":1}},{"set_variable":{"name":"USC","value":0}}],"to_after_key_up":[{"set_variable":{"name":"KC_C","value":0}}],"type":"basic"},{"conditions":[{"type":"variable_unless","name":"USC","value":0},{"type":"variable_unless","name":"KC_J","value":0},{"type":"variable_unless","name":"KC_C","value":0},{"input_sources":[{"language":"ja"}],"type":"input_source_if"},{"input_sources":[{"input_mode_id":"Roman$"}],"type":"input_source_unless"}],"from":{"key_code":"k","modifiers":{"optional":["caps_lock"]}},"to":[{"key_code":"delete_or_backspace"},{"key_code":"z","modifiers":["shift","option"]},{"key_code":"1","modifiers":["shift"]},{"key_code":"return_or_enter"},{"set_variable":{"name":"KC_K","value":1}},{"set_variable":{"name":"USC","value":0}}],"to_after_key_up":[{"set_variable":{"name":"KC_K","value":0}}],"type":"basic"},{"conditions":[{"type":"variable_unless","name":"KC_J","value":0},{"type":"variable_unless","name":"KC_C","value":0},{"input_sources":[{"language":"ja"}],"type":"input_source_if"},{"input_sources":[{"input_mode_id":"Roman$"}],"type":"input_source_unless"}],"from":{"key_code":"k","modifiers":{"optional":["caps_lock"]}},"to":[{"key_code":"z","modifiers":["shift","option"]},{"key_code":"1","modifiers":["shift"]},{"key_code":"return_or_enter"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C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z","modifiers":["shift","option"]},{"key_code":"1","modifiers":["shift"]},{"key_code":"return_or_enter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C","value":0},{"input_sources":[{"language":"ja"}],"type":"input_source_if"},{"input_sources":[{"input_mode_id":"Roman$"}],"type":"input_source_unless"}],"from":{"key_code":"j","modifiers":{"optional":["caps_lock"]}},"to":[{"key_code":"delete_or_backspace"},{"key_code":"z","modifiers":["shift","option"]},{"key_code":"1","modifiers":["shift"]},{"key_code":"return_or_enter"},{"set_variable":{"name":"KC_J","value":1}},{"set_variable":{"name":"USC","value":0}}],"to_after_key_up":[{"set_variable":{"name":"KC_J","value":0}}],"type":"basic"},{"conditions":[{"type":"variable_unless","name":"KC_K","value":0},{"type":"variable_unless","name":"KC_C","value":0},{"input_sources":[{"language":"ja"}],"type":"input_source_if"},{"input_sources":[{"input_mode_id":"Roman$"}],"type":"input_source_unless"}],"from":{"key_code":"j","modifiers":{"optional":["caps_lock"]}},"to":[{"key_code":"z","modifiers":["shift","option"]},{"key_code":"1","modifiers":["shift"]},{"key_code":"return_or_enter"},{"set_variable":{"name":"KC_J","value":1}},{"set_variable":{"name":"USC","value":0}}],"to_after_key_up":[{"set_variable":{"name":"KC_J","value":0}}],"type":"basic"},{"description":"[英数] J, K &amp; C → ！","conditions":[{"type":"variable_if","name":"USC","value":2},{"type":"variable_unless","name":"KC_J","value":0},{"type":"variable_unless","name":"KC_K","value":0}],"from":{"key_code":"c","modifiers":{"optional":["caps_lock"]}},"to":[{"key_code":"delete_or_backspace"},{"key_code":"delete_or_backspace"},{"key_code":"lang1"},{"key_code":"1","modifiers":["shift"]},{"key_code":"return_or_enter"},{"key_code":"lang2"},{"set_variable":{"name":"KC_C","value":1}},{"set_variable":{"name":"USC","value":0}}],"to_after_key_up":[{"set_variable":{"name":"KC_C","value":0}}],"type":"basic"},{"conditions":[{"type":"variable_unless","name":"USC","value":0},{"type":"variable_unless","name":"KC_J","value":0},{"type":"variable_unless","name":"KC_K","value":0}],"from":{"key_code":"c","modifiers":{"optional":["caps_lock"]}},"to":[{"key_code":"delete_or_backspace"},{"key_code":"lang1"},{"key_code":"1","modifiers":["shift"]},{"key_code":"return_or_enter"},{"key_code":"lang2"},{"set_variable":{"name":"KC_C","value":1}},{"set_variable":{"name":"USC","value":0}}],"to_after_key_up":[{"set_variable":{"name":"KC_C","value":0}}],"type":"basic"},{"conditions":[{"type":"variable_unless","name":"KC_J","value":0},{"type":"variable_unless","name":"KC_K","value":0}],"from":{"key_code":"c","modifiers":{"optional":["caps_lock"]}},"to":[{"key_code":"lang1"},{"key_code":"1","modifiers":["shift"]},{"key_code":"return_or_enter"},{"key_code":"lang2"},{"set_variable":{"name":"KC_C","value":1}},{"set_variable":{"name":"USC","value":0}}],"to_after_key_up":[{"set_variable":{"name":"KC_C","value":0}}],"type":"basic"},{"conditions":[{"type":"variable_if","name":"USC","value":2},{"type":"variable_unless","name":"KC_J","value":0},{"type":"variable_unless","name":"KC_C","value":0}],"from":{"key_code":"k","modifiers":{"optional":["caps_lock"]}},"to":[{"key_code":"delete_or_backspace"},{"key_code":"delete_or_backspace"},{"key_code":"lang1"},{"key_code":"1","modifiers":["shift"]},{"key_code":"return_or_enter"},{"key_code":"lang2"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C","value":0}],"from":{"key_code":"k","modifiers":{"optional":["caps_lock"]}},"to":[{"key_code":"delete_or_backspace"},{"key_code":"lang1"},{"key_code":"1","modifiers":["shift"]},{"key_code":"return_or_enter"},{"key_code":"lang2"},{"set_variable":{"name":"KC_K","value":1}},{"set_variable":{"name":"USC","value":0}}],"to_after_key_up":[{"set_variable":{"name":"KC_K","value":0}}],"type":"basic"},{"conditions":[{"type":"variable_unless","name":"KC_J","value":0},{"type":"variable_unless","name":"KC_C","value":0}],"from":{"key_code":"k","modifiers":{"optional":["caps_lock"]}},"to":[{"key_code":"lang1"},{"key_code":"1","modifiers":["shift"]},{"key_code":"return_or_enter"},{"key_code":"lang2"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C","value":0}],"from":{"key_code":"j","modifiers":{"optional":["caps_lock"]}},"to":[{"key_code":"delete_or_backspace"},{"key_code":"delete_or_backspace"},{"key_code":"lang1"},{"key_code":"1","modifiers":["shift"]},{"key_code":"return_or_enter"},{"key_code":"lang2"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C","value":0}],"from":{"key_code":"j","modifiers":{"optional":["caps_lock"]}},"to":[{"key_code":"delete_or_backspace"},{"key_code":"lang1"},{"key_code":"1","modifiers":["shift"]},{"key_code":"return_or_enter"},{"key_code":"lang2"},{"set_variable":{"name":"KC_J","value":1}},{"set_variable":{"name":"USC","value":0}}],"to_after_key_up":[{"set_variable":{"name":"KC_J","value":0}}],"type":"basic"},{"conditions":[{"type":"variable_unless","name":"KC_K","value":0},{"type":"variable_unless","name":"KC_C","value":0}],"from":{"key_code":"j","modifiers":{"optional":["caps_lock"]}},"to":[{"key_code":"lang1"},{"key_code":"1","modifiers":["shift"]},{"key_code":"return_or_enter"},{"key_code":"lang2"},{"set_variable":{"name":"KC_J","value":1}},{"set_variable":{"name":"USC","value":0}}],"to_after_key_up":[{"set_variable":{"name":"KC_J","value":0}}],"type":"basic"},</v>
      </c>
    </row>
    <row r="117" spans="1:1">
      <c r="A117" s="299" t="str">
        <f>_xlfn.CONCAT(詳細設定!A139:Z139)</f>
        <v>{"description":"あ, い &amp; こ → ↲↓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b","modifiers":["shift","option"]},{"key_code":"lang1"},{"key_code":"f","modifiers":["control"]},{"set_variable":{"name":"KC_V","value":1}},{"set_variable":{"name":"USC","value":0}}],"to_after_key_up":[{"set_variable":{"name":"KC_V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delete_or_backspace"},{"key_code":"b","modifiers":["shift","option"]},{"key_code":"lang1"},{"key_code":"f","modifiers":["control"]},{"set_variable":{"name":"KC_V","value":1}},{"set_variable":{"name":"USC","value":0}}],"to_after_key_up":[{"set_variable":{"name":"KC_V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v","modifiers":{"optional":["caps_lock"]}},"to":[{"key_code":"b","modifiers":["shift","option"]},{"key_code":"lang1"},{"key_code":"f","modifiers":["control"]},{"set_variable":{"name":"KC_V","value":1}},{"set_variable":{"name":"USC","value":0}}],"to_after_key_up":[{"set_variable":{"name":"KC_V","value":0}}],"type":"basic"},{"conditions":[{"type":"variable_unless","name":"USC","value":0},{"type":"variable_unless","name":"KC_J","value":0},{"type":"variable_unless","name":"KC_V","value":0},{"input_sources":[{"language":"ja"}],"type":"input_source_if"},{"input_sources":[{"input_mode_id":"Roman$"}],"type":"input_source_unless"}],"from":{"key_code":"k","modifiers":{"optional":["caps_lock"]}},"to":[{"key_code":"delete_or_backspace"},{"key_code":"b","modifiers":["shift","option"]},{"key_code":"lang1"},{"key_code":"f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V","value":0},{"input_sources":[{"language":"ja"}],"type":"input_source_if"},{"input_sources":[{"input_mode_id":"Roman$"}],"type":"input_source_unless"}],"from":{"key_code":"k","modifiers":{"optional":["caps_lock"]}},"to":[{"key_code":"b","modifiers":["shift","option"]},{"key_code":"lang1"},{"key_code":"f","modifiers":["control"]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V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b","modifiers":["shift","option"]},{"key_code":"lang1"},{"key_code":"f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V","value":0},{"input_sources":[{"language":"ja"}],"type":"input_source_if"},{"input_sources":[{"input_mode_id":"Roman$"}],"type":"input_source_unless"}],"from":{"key_code":"j","modifiers":{"optional":["caps_lock"]}},"to":[{"key_code":"delete_or_backspace"},{"key_code":"b","modifiers":["shift","option"]},{"key_code":"lang1"},{"key_code":"f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V","value":0},{"input_sources":[{"language":"ja"}],"type":"input_source_if"},{"input_sources":[{"input_mode_id":"Roman$"}],"type":"input_source_unless"}],"from":{"key_code":"j","modifiers":{"optional":["caps_lock"]}},"to":[{"key_code":"b","modifiers":["shift","option"]},{"key_code":"lang1"},{"key_code":"f","modifiers":["control"]},{"set_variable":{"name":"KC_J","value":1}},{"set_variable":{"name":"USC","value":0}}],"to_after_key_up":[{"set_variable":{"name":"KC_J","value":0}}],"type":"basic"},{"description":"[英数] J, K &amp; V → ↲↓","conditions":[{"type":"variable_if","name":"USC","value":2},{"type":"variable_unless","name":"KC_J","value":0},{"type":"variable_unless","name":"KC_K","value":0}],"from":{"key_code":"v","modifiers":{"optional":["caps_lock"]}},"to":[{"key_code":"delete_or_backspace"},{"key_code":"delete_or_backspace"},{"key_code":"f","modifiers":["control"]},{"set_variable":{"name":"KC_V","value":1}},{"set_variable":{"name":"USC","value":0}}],"to_after_key_up":[{"set_variable":{"name":"KC_V","value":0}}],"type":"basic"},{"conditions":[{"type":"variable_unless","name":"USC","value":0},{"type":"variable_unless","name":"KC_J","value":0},{"type":"variable_unless","name":"KC_K","value":0}],"from":{"key_code":"v","modifiers":{"optional":["caps_lock"]}},"to":[{"key_code":"delete_or_backspace"},{"key_code":"f","modifiers":["control"]},{"set_variable":{"name":"KC_V","value":1}},{"set_variable":{"name":"USC","value":0}}],"to_after_key_up":[{"set_variable":{"name":"KC_V","value":0}}],"type":"basic"},{"conditions":[{"type":"variable_unless","name":"KC_J","value":0},{"type":"variable_unless","name":"KC_K","value":0}],"from":{"key_code":"v","modifiers":{"optional":["caps_lock"]}},"to":[{"key_code":"f","modifiers":["control"]},{"set_variable":{"name":"KC_V","value":1}},{"set_variable":{"name":"USC","value":0}}],"to_after_key_up":[{"set_variable":{"name":"KC_V","value":0}}],"type":"basic"},{"conditions":[{"type":"variable_if","name":"USC","value":2},{"type":"variable_unless","name":"KC_J","value":0},{"type":"variable_unless","name":"KC_V","value":0}],"from":{"key_code":"k","modifiers":{"optional":["caps_lock"]}},"to":[{"key_code":"delete_or_backspace"},{"key_code":"delete_or_backspace"},{"key_code":"f","modifiers":["control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V","value":0}],"from":{"key_code":"k","modifiers":{"optional":["caps_lock"]}},"to":[{"key_code":"delete_or_backspace"},{"key_code":"f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V","value":0}],"from":{"key_code":"k","modifiers":{"optional":["caps_lock"]}},"to":[{"key_code":"f","modifiers":["control"]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V","value":0}],"from":{"key_code":"j","modifiers":{"optional":["caps_lock"]}},"to":[{"key_code":"delete_or_backspace"},{"key_code":"delete_or_backspace"},{"key_code":"f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V","value":0}],"from":{"key_code":"j","modifiers":{"optional":["caps_lock"]}},"to":[{"key_code":"delete_or_backspace"},{"key_code":"f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V","value":0}],"from":{"key_code":"j","modifiers":{"optional":["caps_lock"]}},"to":[{"key_code":"f","modifiers":["control"]},{"set_variable":{"name":"KC_J","value":1}},{"set_variable":{"name":"USC","value":0}}],"to_after_key_up":[{"set_variable":{"name":"KC_J","value":0}}],"type":"basic"},</v>
      </c>
    </row>
    <row r="118" spans="1:1">
      <c r="A118" s="299" t="str">
        <f>_xlfn.CONCAT(詳細設定!A140:Z140)</f>
        <v>{"description":"あ, い &amp; そ → 《》","conditions":[{"type":"variable_if","name":"USC","value":2},{"type":"variable_unless","name":"KC_J","value":0},{"type":"variable_unless","name":"KC_K","value":0},{"input_sources":[{"language":"ja"}],"type":"input_source_if"},{"input_sources":[{"input_mode_id":"Roman$"}],"type":"input_source_unless"}],"from":{"key_code":"b","modifiers":{"optional":["caps_lock"]}},"to":[{"key_code":"delete_or_backspace"},{"key_code":"delete_or_backspace"},{"key_code":"b","modifiers":["shift","option"]},{"key_code":"3"},{"key_code":"0"},{"key_code":"0"},{"key_code":"a"},{"key_code":"3"},{"key_code":"0"},{"key_code":"0"},{"key_code":"b"},{"key_code":"lang1"},{"key_code":"b","modifiers":["control"]},{"set_variable":{"name":"KC_B","value":1}},{"set_variable":{"name":"USC","value":0}}],"to_after_key_up":[{"set_variable":{"name":"KC_B","value":0}}],"type":"basic"},{"conditions":[{"type":"variable_unless","name":"USC","value":0},{"type":"variable_unless","name":"KC_J","value":0},{"type":"variable_unless","name":"KC_K","value":0},{"input_sources":[{"language":"ja"}],"type":"input_source_if"},{"input_sources":[{"input_mode_id":"Roman$"}],"type":"input_source_unless"}],"from":{"key_code":"b","modifiers":{"optional":["caps_lock"]}},"to":[{"key_code":"delete_or_backspace"},{"key_code":"b","modifiers":["shift","option"]},{"key_code":"3"},{"key_code":"0"},{"key_code":"0"},{"key_code":"a"},{"key_code":"3"},{"key_code":"0"},{"key_code":"0"},{"key_code":"b"},{"key_code":"lang1"},{"key_code":"b","modifiers":["control"]},{"set_variable":{"name":"KC_B","value":1}},{"set_variable":{"name":"USC","value":0}}],"to_after_key_up":[{"set_variable":{"name":"KC_B","value":0}}],"type":"basic"},{"conditions":[{"type":"variable_unless","name":"KC_J","value":0},{"type":"variable_unless","name":"KC_K","value":0},{"input_sources":[{"language":"ja"}],"type":"input_source_if"},{"input_sources":[{"input_mode_id":"Roman$"}],"type":"input_source_unless"}],"from":{"key_code":"b","modifiers":{"optional":["caps_lock"]}},"to":[{"key_code":"b","modifiers":["shift","option"]},{"key_code":"3"},{"key_code":"0"},{"key_code":"0"},{"key_code":"a"},{"key_code":"3"},{"key_code":"0"},{"key_code":"0"},{"key_code":"b"},{"key_code":"lang1"},{"key_code":"b","modifiers":["control"]},{"set_variable":{"name":"KC_B","value":1}},{"set_variable":{"name":"USC","value":0}}],"to_after_key_up":[{"set_variable":{"name":"KC_B","value":0}}],"type":"basic"},{"conditions":[{"type":"variable_unless","name":"USC","value":0},{"type":"variable_unless","name":"KC_J","value":0},{"type":"variable_unless","name":"KC_B","value":0},{"input_sources":[{"language":"ja"}],"type":"input_source_if"},{"input_sources":[{"input_mode_id":"Roman$"}],"type":"input_source_unless"}],"from":{"key_code":"k","modifiers":{"optional":["caps_lock"]}},"to":[{"key_code":"delete_or_backspace"},{"key_code":"b","modifiers":["shift","option"]},{"key_code":"3"},{"key_code":"0"},{"key_code":"0"},{"key_code":"a"},{"key_code":"3"},{"key_code":"0"},{"key_code":"0"},{"key_code":"b"},{"key_code":"lang1"},{"key_code":"b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B","value":0},{"input_sources":[{"language":"ja"}],"type":"input_source_if"},{"input_sources":[{"input_mode_id":"Roman$"}],"type":"input_source_unless"}],"from":{"key_code":"k","modifiers":{"optional":["caps_lock"]}},"to":[{"key_code":"b","modifiers":["shift","option"]},{"key_code":"3"},{"key_code":"0"},{"key_code":"0"},{"key_code":"a"},{"key_code":"3"},{"key_code":"0"},{"key_code":"0"},{"key_code":"b"},{"key_code":"lang1"},{"key_code":"b","modifiers":["control"]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B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b","modifiers":["shift","option"]},{"key_code":"3"},{"key_code":"0"},{"key_code":"0"},{"key_code":"a"},{"key_code":"3"},{"key_code":"0"},{"key_code":"0"},{"key_code":"b"},{"key_code":"lang1"},{"key_code":"b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B","value":0},{"input_sources":[{"language":"ja"}],"type":"input_source_if"},{"input_sources":[{"input_mode_id":"Roman$"}],"type":"input_source_unless"}],"from":{"key_code":"j","modifiers":{"optional":["caps_lock"]}},"to":[{"key_code":"delete_or_backspace"},{"key_code":"b","modifiers":["shift","option"]},{"key_code":"3"},{"key_code":"0"},{"key_code":"0"},{"key_code":"a"},{"key_code":"3"},{"key_code":"0"},{"key_code":"0"},{"key_code":"b"},{"key_code":"lang1"},{"key_code":"b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B","value":0},{"input_sources":[{"language":"ja"}],"type":"input_source_if"},{"input_sources":[{"input_mode_id":"Roman$"}],"type":"input_source_unless"}],"from":{"key_code":"j","modifiers":{"optional":["caps_lock"]}},"to":[{"key_code":"b","modifiers":["shift","option"]},{"key_code":"3"},{"key_code":"0"},{"key_code":"0"},{"key_code":"a"},{"key_code":"3"},{"key_code":"0"},{"key_code":"0"},{"key_code":"b"},{"key_code":"lang1"},{"key_code":"b","modifiers":["control"]},{"set_variable":{"name":"KC_J","value":1}},{"set_variable":{"name":"USC","value":0}}],"to_after_key_up":[{"set_variable":{"name":"KC_J","value":0}}],"type":"basic"},{"description":"[英数] J, K &amp; B → 《》","conditions":[{"type":"variable_if","name":"USC","value":2},{"type":"variable_unless","name":"KC_J","value":0},{"type":"variable_unless","name":"KC_K","value":0}],"from":{"key_code":"b","modifiers":{"optional":["caps_lock"]}},"to":[{"key_code":"delete_or_backspace"},{"key_code":"delete_or_backspace"},{"key_code":"b","modifiers":["shift","option"]},{"key_code":"3"},{"key_code":"0"},{"key_code":"0"},{"key_code":"a"},{"key_code":"3"},{"key_code":"0"},{"key_code":"0"},{"key_code":"b"},{"key_code":"lang2"},{"key_code":"b","modifiers":["control"]},{"set_variable":{"name":"KC_B","value":1}},{"set_variable":{"name":"USC","value":0}}],"to_after_key_up":[{"set_variable":{"name":"KC_B","value":0}}],"type":"basic"},{"conditions":[{"type":"variable_unless","name":"USC","value":0},{"type":"variable_unless","name":"KC_J","value":0},{"type":"variable_unless","name":"KC_K","value":0}],"from":{"key_code":"b","modifiers":{"optional":["caps_lock"]}},"to":[{"key_code":"delete_or_backspace"},{"key_code":"b","modifiers":["shift","option"]},{"key_code":"3"},{"key_code":"0"},{"key_code":"0"},{"key_code":"a"},{"key_code":"3"},{"key_code":"0"},{"key_code":"0"},{"key_code":"b"},{"key_code":"lang2"},{"key_code":"b","modifiers":["control"]},{"set_variable":{"name":"KC_B","value":1}},{"set_variable":{"name":"USC","value":0}}],"to_after_key_up":[{"set_variable":{"name":"KC_B","value":0}}],"type":"basic"},{"conditions":[{"type":"variable_unless","name":"KC_J","value":0},{"type":"variable_unless","name":"KC_K","value":0}],"from":{"key_code":"b","modifiers":{"optional":["caps_lock"]}},"to":[{"key_code":"b","modifiers":["shift","option"]},{"key_code":"3"},{"key_code":"0"},{"key_code":"0"},{"key_code":"a"},{"key_code":"3"},{"key_code":"0"},{"key_code":"0"},{"key_code":"b"},{"key_code":"lang2"},{"key_code":"b","modifiers":["control"]},{"set_variable":{"name":"KC_B","value":1}},{"set_variable":{"name":"USC","value":0}}],"to_after_key_up":[{"set_variable":{"name":"KC_B","value":0}}],"type":"basic"},{"conditions":[{"type":"variable_if","name":"USC","value":2},{"type":"variable_unless","name":"KC_J","value":0},{"type":"variable_unless","name":"KC_B","value":0}],"from":{"key_code":"k","modifiers":{"optional":["caps_lock"]}},"to":[{"key_code":"delete_or_backspace"},{"key_code":"delete_or_backspace"},{"key_code":"b","modifiers":["shift","option"]},{"key_code":"3"},{"key_code":"0"},{"key_code":"0"},{"key_code":"a"},{"key_code":"3"},{"key_code":"0"},{"key_code":"0"},{"key_code":"b"},{"key_code":"lang2"},{"key_code":"b","modifiers":["control"]},{"set_variable":{"name":"KC_K","value":1}},{"set_variable":{"name":"USC","value":0}}],"to_after_key_up":[{"set_variable":{"name":"KC_K","value":0}}],"type":"basic"},{"conditions":[{"type":"variable_unless","name":"USC","value":0},{"type":"variable_unless","name":"KC_J","value":0},{"type":"variable_unless","name":"KC_B","value":0}],"from":{"key_code":"k","modifiers":{"optional":["caps_lock"]}},"to":[{"key_code":"delete_or_backspace"},{"key_code":"b","modifiers":["shift","option"]},{"key_code":"3"},{"key_code":"0"},{"key_code":"0"},{"key_code":"a"},{"key_code":"3"},{"key_code":"0"},{"key_code":"0"},{"key_code":"b"},{"key_code":"lang2"},{"key_code":"b","modifiers":["control"]},{"set_variable":{"name":"KC_K","value":1}},{"set_variable":{"name":"USC","value":0}}],"to_after_key_up":[{"set_variable":{"name":"KC_K","value":0}}],"type":"basic"},{"conditions":[{"type":"variable_unless","name":"KC_J","value":0},{"type":"variable_unless","name":"KC_B","value":0}],"from":{"key_code":"k","modifiers":{"optional":["caps_lock"]}},"to":[{"key_code":"b","modifiers":["shift","option"]},{"key_code":"3"},{"key_code":"0"},{"key_code":"0"},{"key_code":"a"},{"key_code":"3"},{"key_code":"0"},{"key_code":"0"},{"key_code":"b"},{"key_code":"lang2"},{"key_code":"b","modifiers":["control"]},{"set_variable":{"name":"KC_K","value":1}},{"set_variable":{"name":"USC","value":0}}],"to_after_key_up":[{"set_variable":{"name":"KC_K","value":0}}],"type":"basic"},{"conditions":[{"type":"variable_if","name":"USC","value":2},{"type":"variable_unless","name":"KC_K","value":0},{"type":"variable_unless","name":"KC_B","value":0}],"from":{"key_code":"j","modifiers":{"optional":["caps_lock"]}},"to":[{"key_code":"delete_or_backspace"},{"key_code":"delete_or_backspace"},{"key_code":"b","modifiers":["shift","option"]},{"key_code":"3"},{"key_code":"0"},{"key_code":"0"},{"key_code":"a"},{"key_code":"3"},{"key_code":"0"},{"key_code":"0"},{"key_code":"b"},{"key_code":"lang2"},{"key_code":"b","modifiers":["control"]},{"set_variable":{"name":"KC_J","value":1}},{"set_variable":{"name":"USC","value":0}}],"to_after_key_up":[{"set_variable":{"name":"KC_J","value":0}}],"type":"basic"},{"conditions":[{"type":"variable_unless","name":"USC","value":0},{"type":"variable_unless","name":"KC_K","value":0},{"type":"variable_unless","name":"KC_B","value":0}],"from":{"key_code":"j","modifiers":{"optional":["caps_lock"]}},"to":[{"key_code":"delete_or_backspace"},{"key_code":"b","modifiers":["shift","option"]},{"key_code":"3"},{"key_code":"0"},{"key_code":"0"},{"key_code":"a"},{"key_code":"3"},{"key_code":"0"},{"key_code":"0"},{"key_code":"b"},{"key_code":"lang2"},{"key_code":"b","modifiers":["control"]},{"set_variable":{"name":"KC_J","value":1}},{"set_variable":{"name":"USC","value":0}}],"to_after_key_up":[{"set_variable":{"name":"KC_J","value":0}}],"type":"basic"},{"conditions":[{"type":"variable_unless","name":"KC_K","value":0},{"type":"variable_unless","name":"KC_B","value":0}],"from":{"key_code":"j","modifiers":{"optional":["caps_lock"]}},"to":[{"key_code":"b","modifiers":["shift","option"]},{"key_code":"3"},{"key_code":"0"},{"key_code":"0"},{"key_code":"a"},{"key_code":"3"},{"key_code":"0"},{"key_code":"0"},{"key_code":"b"},{"key_code":"lang2"},{"key_code":"b","modifiers":["control"]},{"set_variable":{"name":"KC_J","value":1}},{"set_variable":{"name":"USC","value":0}}],"to_after_key_up":[{"set_variable":{"name":"KC_J","value":0}}],"type":"basic"},</v>
      </c>
    </row>
    <row r="119" spans="1:1">
      <c r="A119" s="299" t="str">
        <f>_xlfn.CONCAT(詳細設定!A141:Z141)</f>
        <v>{"description":"と, か &amp; 右 → ▲Home","conditions":[{"type":"variable_if","name":"USC","value":2},{"type":"variable_unless","name":"KC_D","value":0},{"type":"variable_unless","name":"KC_F","value":0}],"from":{"key_code":"y","modifiers":{"optional":["caps_lock"]}},"to":[{"key_code":"delete_or_backspace"},{"key_code":"delete_or_backspace"},{"key_code":"a","modifiers":["control"]},{"set_variable":{"name":"KC_Y","value":1}},{"set_variable":{"name":"USC","value":0}}],"to_after_key_up":[{"set_variable":{"name":"KC_Y","value":0}}],"type":"basic"},{"conditions":[{"type":"variable_unless","name":"USC","value":0},{"type":"variable_unless","name":"KC_D","value":0},{"type":"variable_unless","name":"KC_F","value":0}],"from":{"key_code":"y","modifiers":{"optional":["caps_lock"]}},"to":[{"key_code":"delete_or_backspace"},{"key_code":"a","modifiers":["control"]},{"set_variable":{"name":"KC_Y","value":1}},{"set_variable":{"name":"USC","value":0}}],"to_after_key_up":[{"set_variable":{"name":"KC_Y","value":0}}],"type":"basic"},{"conditions":[{"type":"variable_unless","name":"KC_D","value":0},{"type":"variable_unless","name":"KC_F","value":0}],"from":{"key_code":"y","modifiers":{"optional":["caps_lock"]}},"to":[{"key_code":"a","modifiers":["control"]},{"set_variable":{"name":"KC_Y","value":1}},{"set_variable":{"name":"USC","value":0}}],"to_after_key_up":[{"set_variable":{"name":"KC_Y","value":0}}],"type":"basic"},{"conditions":[{"type":"variable_if","name":"USC","value":2},{"type":"variable_unless","name":"KC_D","value":0},{"type":"variable_unless","name":"KC_Y","value":0}],"from":{"key_code":"f","modifiers":{"optional":["caps_lock"]}},"to":[{"key_code":"delete_or_backspace"},{"key_code":"delete_or_backspace"},{"key_code":"a","modifiers":["control"]},{"set_variable":{"name":"KC_F","value":1}},{"set_variable":{"name":"USC","value":0}}],"to_after_key_up":[{"set_variable":{"name":"KC_F","value":0}}],"type":"basic"},{"conditions":[{"type":"variable_unless","name":"USC","value":0},{"type":"variable_unless","name":"KC_D","value":0},{"type":"variable_unless","name":"KC_Y","value":0}],"from":{"key_code":"f","modifiers":{"optional":["caps_lock"]}},"to":[{"key_code":"delete_or_backspace"},{"key_code":"a","modifiers":["control"]},{"set_variable":{"name":"KC_F","value":1}},{"set_variable":{"name":"USC","value":0}}],"to_after_key_up":[{"set_variable":{"name":"KC_F","value":0}}],"type":"basic"},{"conditions":[{"type":"variable_unless","name":"KC_D","value":0},{"type":"variable_unless","name":"KC_Y","value":0}],"from":{"key_code":"f","modifiers":{"optional":["caps_lock"]}},"to":[{"key_code":"a","modifiers":["control"]},{"set_variable":{"name":"KC_F","value":1}},{"set_variable":{"name":"USC","value":0}}],"to_after_key_up":[{"set_variable":{"name":"KC_F","value":0}}],"type":"basic"},{"conditions":[{"type":"variable_if","name":"USC","value":2},{"type":"variable_unless","name":"KC_F","value":0},{"type":"variable_unless","name":"KC_Y","value":0}],"from":{"key_code":"d","modifiers":{"optional":["caps_lock"]}},"to":[{"key_code":"delete_or_backspace"},{"key_code":"delete_or_backspace"},{"key_code":"a","modifiers":["control"]},{"set_variable":{"name":"KC_D","value":1}},{"set_variable":{"name":"USC","value":0}}],"to_after_key_up":[{"set_variable":{"name":"KC_D","value":0}}],"type":"basic"},{"conditions":[{"type":"variable_unless","name":"USC","value":0},{"type":"variable_unless","name":"KC_F","value":0},{"type":"variable_unless","name":"KC_Y","value":0}],"from":{"key_code":"d","modifiers":{"optional":["caps_lock"]}},"to":[{"key_code":"delete_or_backspace"},{"key_code":"a","modifiers":["control"]},{"set_variable":{"name":"KC_D","value":1}},{"set_variable":{"name":"USC","value":0}}],"to_after_key_up":[{"set_variable":{"name":"KC_D","value":0}}],"type":"basic"},{"conditions":[{"type":"variable_unless","name":"KC_F","value":0},{"type":"variable_unless","name":"KC_Y","value":0}],"from":{"key_code":"d","modifiers":{"optional":["caps_lock"]}},"to":[{"key_code":"a","modifiers":["control"]},{"set_variable":{"name":"KC_D","value":1}},{"set_variable":{"name":"USC","value":0}}],"to_after_key_up":[{"set_variable":{"name":"KC_D","value":0}}],"type":"basic"},</v>
      </c>
    </row>
    <row r="120" spans="1:1">
      <c r="A120" s="299" t="str">
        <f>_xlfn.CONCAT(詳細設定!A142:Z142)</f>
        <v>{"description":"と, か &amp; BS → 末消▼","conditions":[{"type":"variable_if","name":"USC","value":2},{"type":"variable_unless","name":"KC_D","value":0},{"type":"variable_unless","name":"KC_F","value":0}],"from":{"key_code":"u","modifiers":{"optional":["caps_lock"]}},"to":[{"key_code":"delete_or_backspace"},{"key_code":"delete_or_backspace"},{"key_code":"k","modifiers":["control"]},{"set_variable":{"name":"KC_U","value":1}},{"set_variable":{"name":"USC","value":0}}],"to_after_key_up":[{"set_variable":{"name":"KC_U","value":0}}],"type":"basic"},{"conditions":[{"type":"variable_unless","name":"USC","value":0},{"type":"variable_unless","name":"KC_D","value":0},{"type":"variable_unless","name":"KC_F","value":0}],"from":{"key_code":"u","modifiers":{"optional":["caps_lock"]}},"to":[{"key_code":"delete_or_backspace"},{"key_code":"k","modifiers":["control"]},{"set_variable":{"name":"KC_U","value":1}},{"set_variable":{"name":"USC","value":0}}],"to_after_key_up":[{"set_variable":{"name":"KC_U","value":0}}],"type":"basic"},{"conditions":[{"type":"variable_unless","name":"KC_D","value":0},{"type":"variable_unless","name":"KC_F","value":0}],"from":{"key_code":"u","modifiers":{"optional":["caps_lock"]}},"to":[{"key_code":"k","modifiers":["control"]},{"set_variable":{"name":"KC_U","value":1}},{"set_variable":{"name":"USC","value":0}}],"to_after_key_up":[{"set_variable":{"name":"KC_U","value":0}}],"type":"basic"},{"conditions":[{"type":"variable_if","name":"USC","value":2},{"type":"variable_unless","name":"KC_D","value":0},{"type":"variable_unless","name":"KC_U","value":0}],"from":{"key_code":"f","modifiers":{"optional":["caps_lock"]}},"to":[{"key_code":"delete_or_backspace"},{"key_code":"delete_or_backspace"},{"key_code":"k","modifiers":["control"]},{"set_variable":{"name":"KC_F","value":1}},{"set_variable":{"name":"USC","value":0}}],"to_after_key_up":[{"set_variable":{"name":"KC_F","value":0}}],"type":"basic"},{"conditions":[{"type":"variable_unless","name":"USC","value":0},{"type":"variable_unless","name":"KC_D","value":0},{"type":"variable_unless","name":"KC_U","value":0}],"from":{"key_code":"f","modifiers":{"optional":["caps_lock"]}},"to":[{"key_code":"delete_or_backspace"},{"key_code":"k","modifiers":["control"]},{"set_variable":{"name":"KC_F","value":1}},{"set_variable":{"name":"USC","value":0}}],"to_after_key_up":[{"set_variable":{"name":"KC_F","value":0}}],"type":"basic"},{"conditions":[{"type":"variable_unless","name":"KC_D","value":0},{"type":"variable_unless","name":"KC_U","value":0}],"from":{"key_code":"f","modifiers":{"optional":["caps_lock"]}},"to":[{"key_code":"k","modifiers":["control"]},{"set_variable":{"name":"KC_F","value":1}},{"set_variable":{"name":"USC","value":0}}],"to_after_key_up":[{"set_variable":{"name":"KC_F","value":0}}],"type":"basic"},{"conditions":[{"type":"variable_if","name":"USC","value":2},{"type":"variable_unless","name":"KC_F","value":0},{"type":"variable_unless","name":"KC_U","value":0}],"from":{"key_code":"d","modifiers":{"optional":["caps_lock"]}},"to":[{"key_code":"delete_or_backspace"},{"key_code":"delete_or_backspace"},{"key_code":"k","modifiers":["control"]},{"set_variable":{"name":"KC_D","value":1}},{"set_variable":{"name":"USC","value":0}}],"to_after_key_up":[{"set_variable":{"name":"KC_D","value":0}}],"type":"basic"},{"conditions":[{"type":"variable_unless","name":"USC","value":0},{"type":"variable_unless","name":"KC_F","value":0},{"type":"variable_unless","name":"KC_U","value":0}],"from":{"key_code":"d","modifiers":{"optional":["caps_lock"]}},"to":[{"key_code":"delete_or_backspace"},{"key_code":"k","modifiers":["control"]},{"set_variable":{"name":"KC_D","value":1}},{"set_variable":{"name":"USC","value":0}}],"to_after_key_up":[{"set_variable":{"name":"KC_D","value":0}}],"type":"basic"},{"conditions":[{"type":"variable_unless","name":"KC_F","value":0},{"type":"variable_unless","name":"KC_U","value":0}],"from":{"key_code":"d","modifiers":{"optional":["caps_lock"]}},"to":[{"key_code":"k","modifiers":["control"]},{"set_variable":{"name":"KC_D","value":1}},{"set_variable":{"name":"USC","value":0}}],"to_after_key_up":[{"set_variable":{"name":"KC_D","value":0}}],"type":"basic"},</v>
      </c>
    </row>
    <row r="121" spans="1:1">
      <c r="A121" s="299" t="str">
        <f>_xlfn.CONCAT(詳細設定!A143:Z143)</f>
        <v>{"description":"と, か &amp; る → 再","conditions":[{"type":"variable_if","name":"USC","value":2},{"type":"variable_unless","name":"KC_D","value":0},{"type":"variable_unless","name":"KC_F","value":0}],"from":{"key_code":"i","modifiers":{"optional":["caps_lock"]}},"to":[{"key_code":"delete_or_backspace"},{"key_code":"delete_or_backspace"},{"key_code":"lang1"},{"key_code":"lang1"},{"set_variable":{"name":"KC_I","value":1}},{"set_variable":{"name":"USC","value":0}}],"to_after_key_up":[{"set_variable":{"name":"KC_I","value":0}}],"type":"basic"},{"conditions":[{"type":"variable_unless","name":"USC","value":0},{"type":"variable_unless","name":"KC_D","value":0},{"type":"variable_unless","name":"KC_F","value":0}],"from":{"key_code":"i","modifiers":{"optional":["caps_lock"]}},"to":[{"key_code":"delete_or_backspace"},{"key_code":"lang1"},{"key_code":"lang1"},{"set_variable":{"name":"KC_I","value":1}},{"set_variable":{"name":"USC","value":0}}],"to_after_key_up":[{"set_variable":{"name":"KC_I","value":0}}],"type":"basic"},{"conditions":[{"type":"variable_unless","name":"KC_D","value":0},{"type":"variable_unless","name":"KC_F","value":0}],"from":{"key_code":"i","modifiers":{"optional":["caps_lock"]}},"to":[{"key_code":"lang1"},{"key_code":"lang1"},{"set_variable":{"name":"KC_I","value":1}},{"set_variable":{"name":"USC","value":0}}],"to_after_key_up":[{"set_variable":{"name":"KC_I","value":0}}],"type":"basic"},{"conditions":[{"type":"variable_if","name":"USC","value":2},{"type":"variable_unless","name":"KC_D","value":0},{"type":"variable_unless","name":"KC_I","value":0}],"from":{"key_code":"f","modifiers":{"optional":["caps_lock"]}},"to":[{"key_code":"delete_or_backspace"},{"key_code":"delete_or_backspace"},{"key_code":"lang1"},{"key_code":"lang1"},{"set_variable":{"name":"KC_F","value":1}},{"set_variable":{"name":"USC","value":0}}],"to_after_key_up":[{"set_variable":{"name":"KC_F","value":0}}],"type":"basic"},{"conditions":[{"type":"variable_unless","name":"USC","value":0},{"type":"variable_unless","name":"KC_D","value":0},{"type":"variable_unless","name":"KC_I","value":0}],"from":{"key_code":"f","modifiers":{"optional":["caps_lock"]}},"to":[{"key_code":"delete_or_backspace"},{"key_code":"lang1"},{"key_code":"lang1"},{"set_variable":{"name":"KC_F","value":1}},{"set_variable":{"name":"USC","value":0}}],"to_after_key_up":[{"set_variable":{"name":"KC_F","value":0}}],"type":"basic"},{"conditions":[{"type":"variable_unless","name":"KC_D","value":0},{"type":"variable_unless","name":"KC_I","value":0}],"from":{"key_code":"f","modifiers":{"optional":["caps_lock"]}},"to":[{"key_code":"lang1"},{"key_code":"lang1"},{"set_variable":{"name":"KC_F","value":1}},{"set_variable":{"name":"USC","value":0}}],"to_after_key_up":[{"set_variable":{"name":"KC_F","value":0}}],"type":"basic"},{"conditions":[{"type":"variable_if","name":"USC","value":2},{"type":"variable_unless","name":"KC_F","value":0},{"type":"variable_unless","name":"KC_I","value":0}],"from":{"key_code":"d","modifiers":{"optional":["caps_lock"]}},"to":[{"key_code":"delete_or_backspace"},{"key_code":"delete_or_backspace"},{"key_code":"lang1"},{"key_code":"lang1"},{"set_variable":{"name":"KC_D","value":1}},{"set_variable":{"name":"USC","value":0}}],"to_after_key_up":[{"set_variable":{"name":"KC_D","value":0}}],"type":"basic"},{"conditions":[{"type":"variable_unless","name":"USC","value":0},{"type":"variable_unless","name":"KC_F","value":0},{"type":"variable_unless","name":"KC_I","value":0}],"from":{"key_code":"d","modifiers":{"optional":["caps_lock"]}},"to":[{"key_code":"delete_or_backspace"},{"key_code":"lang1"},{"key_code":"lang1"},{"set_variable":{"name":"KC_D","value":1}},{"set_variable":{"name":"USC","value":0}}],"to_after_key_up":[{"set_variable":{"name":"KC_D","value":0}}],"type":"basic"},{"conditions":[{"type":"variable_unless","name":"KC_F","value":0},{"type":"variable_unless","name":"KC_I","value":0}],"from":{"key_code":"d","modifiers":{"optional":["caps_lock"]}},"to":[{"key_code":"lang1"},{"key_code":"lang1"},{"set_variable":{"name":"KC_D","value":1}},{"set_variable":{"name":"USC","value":0}}],"to_after_key_up":[{"set_variable":{"name":"KC_D","value":0}}],"type":"basic"},</v>
      </c>
    </row>
    <row r="122" spans="1:1">
      <c r="A122" s="299" t="str">
        <f>_xlfn.CONCAT(詳細設定!A144:Z144)</f>
        <v>{"description":"と, か &amp; す → Del","conditions":[{"type":"variable_if","name":"USC","value":2},{"type":"variable_unless","name":"KC_D","value":0},{"type":"variable_unless","name":"KC_F","value":0}],"from":{"key_code":"o","modifiers":{"optional":["caps_lock"]}},"to":[{"key_code":"delete_or_backspace"},{"key_code":"delete_or_backspace"},{"key_code":"delete_forward"},{"set_variable":{"name":"KC_O","value":1}},{"set_variable":{"name":"USC","value":0}}],"to_after_key_up":[{"set_variable":{"name":"KC_O","value":0}}],"type":"basic"},{"conditions":[{"type":"variable_unless","name":"USC","value":0},{"type":"variable_unless","name":"KC_D","value":0},{"type":"variable_unless","name":"KC_F","value":0}],"from":{"key_code":"o","modifiers":{"optional":["caps_lock"]}},"to":[{"key_code":"delete_or_backspace"},{"key_code":"delete_forward"},{"set_variable":{"name":"KC_O","value":1}},{"set_variable":{"name":"USC","value":0}}],"to_after_key_up":[{"set_variable":{"name":"KC_O","value":0}}],"type":"basic"},{"conditions":[{"type":"variable_unless","name":"KC_D","value":0},{"type":"variable_unless","name":"KC_F","value":0}],"from":{"key_code":"o","modifiers":{"optional":["caps_lock"]}},"to":[{"key_code":"delete_forward"},{"set_variable":{"name":"KC_O","value":1}},{"set_variable":{"name":"USC","value":0}}],"to_after_key_up":[{"set_variable":{"name":"KC_O","value":0}}],"type":"basic"},{"conditions":[{"type":"variable_if","name":"USC","value":2},{"type":"variable_unless","name":"KC_D","value":0},{"type":"variable_unless","name":"KC_O","value":0}],"from":{"key_code":"f","modifiers":{"optional":["caps_lock"]}},"to":[{"key_code":"delete_or_backspace"},{"key_code":"delete_or_backspace"},{"key_code":"delete_forward"},{"set_variable":{"name":"KC_F","value":1}},{"set_variable":{"name":"USC","value":0}}],"to_after_key_up":[{"set_variable":{"name":"KC_F","value":0}}],"type":"basic"},{"conditions":[{"type":"variable_unless","name":"USC","value":0},{"type":"variable_unless","name":"KC_D","value":0},{"type":"variable_unless","name":"KC_O","value":0}],"from":{"key_code":"f","modifiers":{"optional":["caps_lock"]}},"to":[{"key_code":"delete_or_backspace"},{"key_code":"delete_forward"},{"set_variable":{"name":"KC_F","value":1}},{"set_variable":{"name":"USC","value":0}}],"to_after_key_up":[{"set_variable":{"name":"KC_F","value":0}}],"type":"basic"},{"conditions":[{"type":"variable_unless","name":"KC_D","value":0},{"type":"variable_unless","name":"KC_O","value":0}],"from":{"key_code":"f","modifiers":{"optional":["caps_lock"]}},"to":[{"key_code":"delete_forward"},{"set_variable":{"name":"KC_F","value":1}},{"set_variable":{"name":"USC","value":0}}],"to_after_key_up":[{"set_variable":{"name":"KC_F","value":0}}],"type":"basic"},{"conditions":[{"type":"variable_if","name":"USC","value":2},{"type":"variable_unless","name":"KC_F","value":0},{"type":"variable_unless","name":"KC_O","value":0}],"from":{"key_code":"d","modifiers":{"optional":["caps_lock"]}},"to":[{"key_code":"delete_or_backspace"},{"key_code":"delete_or_backspace"},{"key_code":"delete_forward"},{"set_variable":{"name":"KC_D","value":1}},{"set_variable":{"name":"USC","value":0}}],"to_after_key_up":[{"set_variable":{"name":"KC_D","value":0}}],"type":"basic"},{"conditions":[{"type":"variable_unless","name":"USC","value":0},{"type":"variable_unless","name":"KC_F","value":0},{"type":"variable_unless","name":"KC_O","value":0}],"from":{"key_code":"d","modifiers":{"optional":["caps_lock"]}},"to":[{"key_code":"delete_or_backspace"},{"key_code":"delete_forward"},{"set_variable":{"name":"KC_D","value":1}},{"set_variable":{"name":"USC","value":0}}],"to_after_key_up":[{"set_variable":{"name":"KC_D","value":0}}],"type":"basic"},{"conditions":[{"type":"variable_unless","name":"KC_F","value":0},{"type":"variable_unless","name":"KC_O","value":0}],"from":{"key_code":"d","modifiers":{"optional":["caps_lock"]}},"to":[{"key_code":"delete_forward"},{"set_variable":{"name":"KC_D","value":1}},{"set_variable":{"name":"USC","value":0}}],"to_after_key_up":[{"set_variable":{"name":"KC_D","value":0}}],"type":"basic"},</v>
      </c>
    </row>
    <row r="123" spans="1:1">
      <c r="A123" s="299" t="str">
        <f>_xlfn.CONCAT(詳細設定!A145:Z145)</f>
        <v>{"description":"と, か &amp; へ → キャン","conditions":[{"type":"variable_if","name":"USC","value":2},{"type":"variable_unless","name":"KC_D","value":0},{"type":"variable_unless","name":"KC_F","value":0}],"from":{"key_code":"p","modifiers":{"optional":["caps_lock"]}},"to":[{"key_code":"delete_or_backspace"},{"key_code":"delete_or_backspace"},{"key_code":"keypad_num_lock"},{"set_variable":{"name":"KC_P","value":1}},{"set_variable":{"name":"USC","value":0}}],"to_after_key_up":[{"set_variable":{"name":"KC_P","value":0}}],"type":"basic"},{"conditions":[{"type":"variable_unless","name":"USC","value":0},{"type":"variable_unless","name":"KC_D","value":0},{"type":"variable_unless","name":"KC_F","value":0}],"from":{"key_code":"p","modifiers":{"optional":["caps_lock"]}},"to":[{"key_code":"delete_or_backspace"},{"key_code":"keypad_num_lock"},{"set_variable":{"name":"KC_P","value":1}},{"set_variable":{"name":"USC","value":0}}],"to_after_key_up":[{"set_variable":{"name":"KC_P","value":0}}],"type":"basic"},{"conditions":[{"type":"variable_unless","name":"KC_D","value":0},{"type":"variable_unless","name":"KC_F","value":0}],"from":{"key_code":"p","modifiers":{"optional":["caps_lock"]}},"to":[{"key_code":"keypad_num_lock"},{"set_variable":{"name":"KC_P","value":1}},{"set_variable":{"name":"USC","value":0}}],"to_after_key_up":[{"set_variable":{"name":"KC_P","value":0}}],"type":"basic"},{"conditions":[{"type":"variable_if","name":"USC","value":2},{"type":"variable_unless","name":"KC_D","value":0},{"type":"variable_unless","name":"KC_P","value":0}],"from":{"key_code":"f","modifiers":{"optional":["caps_lock"]}},"to":[{"key_code":"delete_or_backspace"},{"key_code":"delete_or_backspace"},{"key_code":"keypad_num_lock"},{"set_variable":{"name":"KC_F","value":1}},{"set_variable":{"name":"USC","value":0}}],"to_after_key_up":[{"set_variable":{"name":"KC_F","value":0}}],"type":"basic"},{"conditions":[{"type":"variable_unless","name":"USC","value":0},{"type":"variable_unless","name":"KC_D","value":0},{"type":"variable_unless","name":"KC_P","value":0}],"from":{"key_code":"f","modifiers":{"optional":["caps_lock"]}},"to":[{"key_code":"delete_or_backspace"},{"key_code":"keypad_num_lock"},{"set_variable":{"name":"KC_F","value":1}},{"set_variable":{"name":"USC","value":0}}],"to_after_key_up":[{"set_variable":{"name":"KC_F","value":0}}],"type":"basic"},{"conditions":[{"type":"variable_unless","name":"KC_D","value":0},{"type":"variable_unless","name":"KC_P","value":0}],"from":{"key_code":"f","modifiers":{"optional":["caps_lock"]}},"to":[{"key_code":"keypad_num_lock"},{"set_variable":{"name":"KC_F","value":1}},{"set_variable":{"name":"USC","value":0}}],"to_after_key_up":[{"set_variable":{"name":"KC_F","value":0}}],"type":"basic"},{"conditions":[{"type":"variable_if","name":"USC","value":2},{"type":"variable_unless","name":"KC_F","value":0},{"type":"variable_unless","name":"KC_P","value":0}],"from":{"key_code":"d","modifiers":{"optional":["caps_lock"]}},"to":[{"key_code":"delete_or_backspace"},{"key_code":"delete_or_backspace"},{"key_code":"keypad_num_lock"},{"set_variable":{"name":"KC_D","value":1}},{"set_variable":{"name":"USC","value":0}}],"to_after_key_up":[{"set_variable":{"name":"KC_D","value":0}}],"type":"basic"},{"conditions":[{"type":"variable_unless","name":"USC","value":0},{"type":"variable_unless","name":"KC_F","value":0},{"type":"variable_unless","name":"KC_P","value":0}],"from":{"key_code":"d","modifiers":{"optional":["caps_lock"]}},"to":[{"key_code":"delete_or_backspace"},{"key_code":"keypad_num_lock"},{"set_variable":{"name":"KC_D","value":1}},{"set_variable":{"name":"USC","value":0}}],"to_after_key_up":[{"set_variable":{"name":"KC_D","value":0}}],"type":"basic"},{"conditions":[{"type":"variable_unless","name":"KC_F","value":0},{"type":"variable_unless","name":"KC_P","value":0}],"from":{"key_code":"d","modifiers":{"optional":["caps_lock"]}},"to":[{"key_code":"keypad_num_lock"},{"set_variable":{"name":"KC_D","value":1}},{"set_variable":{"name":"USC","value":0}}],"to_after_key_up":[{"set_variable":{"name":"KC_D","value":0}}],"type":"basic"},</v>
      </c>
    </row>
    <row r="124" spans="1:1">
      <c r="A124" s="299" t="str">
        <f>_xlfn.CONCAT(詳細設定!A146:Z146)</f>
        <v>{"description":"と, か &amp; く → ↲End▼","conditions":[{"type":"variable_if","name":"USC","value":2},{"type":"variable_unless","name":"KC_D","value":0},{"type":"variable_unless","name":"KC_F","value":0},{"input_sources":[{"language":"ja"}],"type":"input_source_if"},{"input_sources":[{"input_mode_id":"Roman$"}],"type":"input_source_unless"}],"from":{"key_code":"h","modifiers":{"optional":["caps_lock"]}},"to":[{"key_code":"delete_or_backspace"},{"key_code":"delete_or_backspace"},{"key_code":"b","modifiers":["shift","option"]},{"key_code":"lang1"},{"key_code":"e","modifiers":["control"]},{"set_variable":{"name":"KC_H","value":1}},{"set_variable":{"name":"USC","value":0}}],"to_after_key_up":[{"set_variable":{"name":"KC_H","value":0}}],"type":"basic"},{"conditions":[{"type":"variable_unless","name":"USC","value":0},{"type":"variable_unless","name":"KC_D","value":0},{"type":"variable_unless","name":"KC_F","value":0},{"input_sources":[{"language":"ja"}],"type":"input_source_if"},{"input_sources":[{"input_mode_id":"Roman$"}],"type":"input_source_unless"}],"from":{"key_code":"h","modifiers":{"optional":["caps_lock"]}},"to":[{"key_code":"delete_or_backspace"},{"key_code":"b","modifiers":["shift","option"]},{"key_code":"lang1"},{"key_code":"e","modifiers":["control"]},{"set_variable":{"name":"KC_H","value":1}},{"set_variable":{"name":"USC","value":0}}],"to_after_key_up":[{"set_variable":{"name":"KC_H","value":0}}],"type":"basic"},{"conditions":[{"type":"variable_unless","name":"KC_D","value":0},{"type":"variable_unless","name":"KC_F","value":0},{"input_sources":[{"language":"ja"}],"type":"input_source_if"},{"input_sources":[{"input_mode_id":"Roman$"}],"type":"input_source_unless"}],"from":{"key_code":"h","modifiers":{"optional":["caps_lock"]}},"to":[{"key_code":"b","modifiers":["shift","option"]},{"key_code":"lang1"},{"key_code":"e","modifiers":["control"]},{"set_variable":{"name":"KC_H","value":1}},{"set_variable":{"name":"USC","value":0}}],"to_after_key_up":[{"set_variable":{"name":"KC_H","value":0}}],"type":"basic"},{"conditions":[{"type":"variable_unless","name":"USC","value":0},{"type":"variable_unless","name":"KC_D","value":0},{"type":"variable_unless","name":"KC_H","value":0},{"input_sources":[{"language":"ja"}],"type":"input_source_if"},{"input_sources":[{"input_mode_id":"Roman$"}],"type":"input_source_unless"}],"from":{"key_code":"f","modifiers":{"optional":["caps_lock"]}},"to":[{"key_code":"delete_or_backspace"},{"key_code":"b","modifiers":["shift","option"]},{"key_code":"lang1"},{"key_code":"e","modifiers":["control"]},{"set_variable":{"name":"KC_F","value":1}},{"set_variable":{"name":"USC","value":0}}],"to_after_key_up":[{"set_variable":{"name":"KC_F","value":0}}],"type":"basic"},{"conditions":[{"type":"variable_unless","name":"KC_D","value":0},{"type":"variable_unless","name":"KC_H","value":0},{"input_sources":[{"language":"ja"}],"type":"input_source_if"},{"input_sources":[{"input_mode_id":"Roman$"}],"type":"input_source_unless"}],"from":{"key_code":"f","modifiers":{"optional":["caps_lock"]}},"to":[{"key_code":"b","modifiers":["shift","option"]},{"key_code":"lang1"},{"key_code":"e","modifiers":["control"]},{"set_variable":{"name":"KC_F","value":1}},{"set_variable":{"name":"USC","value":0}}],"to_after_key_up":[{"set_variable":{"name":"KC_F","value":0}}],"type":"basic"},{"conditions":[{"type":"variable_unless","name":"USC","value":0},{"type":"variable_unless","name":"KC_F","value":0},{"type":"variable_unless","name":"KC_H","value":0},{"input_sources":[{"language":"ja"}],"type":"input_source_if"},{"input_sources":[{"input_mode_id":"Roman$"}],"type":"input_source_unless"}],"from":{"key_code":"d","modifiers":{"optional":["caps_lock"]}},"to":[{"key_code":"delete_or_backspace"},{"key_code":"b","modifiers":["shift","option"]},{"key_code":"lang1"},{"key_code":"e","modifiers":["control"]},{"set_variable":{"name":"KC_D","value":1}},{"set_variable":{"name":"USC","value":0}}],"to_after_key_up":[{"set_variable":{"name":"KC_D","value":0}}],"type":"basic"},{"conditions":[{"type":"variable_unless","name":"KC_F","value":0},{"type":"variable_unless","name":"KC_H","value":0},{"input_sources":[{"language":"ja"}],"type":"input_source_if"},{"input_sources":[{"input_mode_id":"Roman$"}],"type":"input_source_unless"}],"from":{"key_code":"d","modifiers":{"optional":["caps_lock"]}},"to":[{"key_code":"b","modifiers":["shift","option"]},{"key_code":"lang1"},{"key_code":"e","modifiers":["control"]},{"set_variable":{"name":"KC_D","value":1}},{"set_variable":{"name":"USC","value":0}}],"to_after_key_up":[{"set_variable":{"name":"KC_D","value":0}}],"type":"basic"},{"description":"[英数] D, F &amp; H → ↲End▼","conditions":[{"type":"variable_if","name":"USC","value":2},{"type":"variable_unless","name":"KC_D","value":0},{"type":"variable_unless","name":"KC_F","value":0}],"from":{"key_code":"h","modifiers":{"optional":["caps_lock"]}},"to":[{"key_code":"delete_or_backspace"},{"key_code":"delete_or_backspace"},{"key_code":"b","modifiers":["shift","option"]},{"key_code":"lang2"},{"key_code":"e","modifiers":["control"]},{"set_variable":{"name":"KC_H","value":1}},{"set_variable":{"name":"USC","value":0}}],"to_after_key_up":[{"set_variable":{"name":"KC_H","value":0}}],"type":"basic"},{"conditions":[{"type":"variable_unless","name":"USC","value":0},{"type":"variable_unless","name":"KC_D","value":0},{"type":"variable_unless","name":"KC_F","value":0}],"from":{"key_code":"h","modifiers":{"optional":["caps_lock"]}},"to":[{"key_code":"delete_or_backspace"},{"key_code":"b","modifiers":["shift","option"]},{"key_code":"lang2"},{"key_code":"e","modifiers":["control"]},{"set_variable":{"name":"KC_H","value":1}},{"set_variable":{"name":"USC","value":0}}],"to_after_key_up":[{"set_variable":{"name":"KC_H","value":0}}],"type":"basic"},{"conditions":[{"type":"variable_unless","name":"KC_D","value":0},{"type":"variable_unless","name":"KC_F","value":0}],"from":{"key_code":"h","modifiers":{"optional":["caps_lock"]}},"to":[{"key_code":"b","modifiers":["shift","option"]},{"key_code":"lang2"},{"key_code":"e","modifiers":["control"]},{"set_variable":{"name":"KC_H","value":1}},{"set_variable":{"name":"USC","value":0}}],"to_after_key_up":[{"set_variable":{"name":"KC_H","value":0}}],"type":"basic"},{"conditions":[{"type":"variable_if","name":"USC","value":2},{"type":"variable_unless","name":"KC_D","value":0},{"type":"variable_unless","name":"KC_H","value":0}],"from":{"key_code":"f","modifiers":{"optional":["caps_lock"]}},"to":[{"key_code":"delete_or_backspace"},{"key_code":"delete_or_backspace"},{"key_code":"b","modifiers":["shift","option"]},{"key_code":"lang2"},{"key_code":"e","modifiers":["control"]},{"set_variable":{"name":"KC_F","value":1}},{"set_variable":{"name":"USC","value":0}}],"to_after_key_up":[{"set_variable":{"name":"KC_F","value":0}}],"type":"basic"},{"conditions":[{"type":"variable_unless","name":"USC","value":0},{"type":"variable_unless","name":"KC_D","value":0},{"type":"variable_unless","name":"KC_H","value":0}],"from":{"key_code":"f","modifiers":{"optional":["caps_lock"]}},"to":[{"key_code":"delete_or_backspace"},{"key_code":"b","modifiers":["shift","option"]},{"key_code":"lang2"},{"key_code":"e","modifiers":["control"]},{"set_variable":{"name":"KC_F","value":1}},{"set_variable":{"name":"USC","value":0}}],"to_after_key_up":[{"set_variable":{"name":"KC_F","value":0}}],"type":"basic"},{"conditions":[{"type":"variable_unless","name":"KC_D","value":0},{"type":"variable_unless","name":"KC_H","value":0}],"from":{"key_code":"f","modifiers":{"optional":["caps_lock"]}},"to":[{"key_code":"b","modifiers":["shift","option"]},{"key_code":"lang2"},{"key_code":"e","modifiers":["control"]},{"set_variable":{"name":"KC_F","value":1}},{"set_variable":{"name":"USC","value":0}}],"to_after_key_up":[{"set_variable":{"name":"KC_F","value":0}}],"type":"basic"},{"conditions":[{"type":"variable_if","name":"USC","value":2},{"type":"variable_unless","name":"KC_F","value":0},{"type":"variable_unless","name":"KC_H","value":0}],"from":{"key_code":"d","modifiers":{"optional":["caps_lock"]}},"to":[{"key_code":"delete_or_backspace"},{"key_code":"delete_or_backspace"},{"key_code":"b","modifiers":["shift","option"]},{"key_code":"lang2"},{"key_code":"e","modifiers":["control"]},{"set_variable":{"name":"KC_D","value":1}},{"set_variable":{"name":"USC","value":0}}],"to_after_key_up":[{"set_variable":{"name":"KC_D","value":0}}],"type":"basic"},{"conditions":[{"type":"variable_unless","name":"USC","value":0},{"type":"variable_unless","name":"KC_F","value":0},{"type":"variable_unless","name":"KC_H","value":0}],"from":{"key_code":"d","modifiers":{"optional":["caps_lock"]}},"to":[{"key_code":"delete_or_backspace"},{"key_code":"b","modifiers":["shift","option"]},{"key_code":"lang2"},{"key_code":"e","modifiers":["control"]},{"set_variable":{"name":"KC_D","value":1}},{"set_variable":{"name":"USC","value":0}}],"to_after_key_up":[{"set_variable":{"name":"KC_D","value":0}}],"type":"basic"},{"conditions":[{"type":"variable_unless","name":"KC_F","value":0},{"type":"variable_unless","name":"KC_H","value":0}],"from":{"key_code":"d","modifiers":{"optional":["caps_lock"]}},"to":[{"key_code":"b","modifiers":["shift","option"]},{"key_code":"lang2"},{"key_code":"e","modifiers":["control"]},{"set_variable":{"name":"KC_D","value":1}},{"set_variable":{"name":"USC","value":0}}],"to_after_key_up":[{"set_variable":{"name":"KC_D","value":0}}],"type":"basic"},</v>
      </c>
    </row>
    <row r="125" spans="1:1">
      <c r="A125" s="299" t="str">
        <f>_xlfn.CONCAT(詳細設定!A147:Z147)</f>
        <v>{"description":"と, か &amp; あ → ↑","conditions":[{"type":"variable_if","name":"USC","value":2},{"type":"variable_unless","name":"KC_D","value":0},{"type":"variable_unless","name":"KC_F","value":0}],"from":{"key_code":"j","modifiers":{"optional":["caps_lock"]}},"to":[{"key_code":"delete_or_backspace"},{"key_code":"delete_or_backspace"},{"set_variable":{"name":"KC_J","value":1}},{"set_variable":{"name":"USC","value":0}},{"key_code":"b","modifiers":["control"]}],"to_after_key_up":[{"set_variable":{"name":"KC_J","value":0}}],"type":"basic"},{"conditions":[{"type":"variable_unless","name":"USC","value":0},{"type":"variable_unless","name":"KC_D","value":0},{"type":"variable_unless","name":"KC_F","value":0}],"from":{"key_code":"j","modifiers":{"optional":["caps_lock"]}},"to":[{"key_code":"delete_or_backspace"},{"set_variable":{"name":"KC_J","value":1}},{"set_variable":{"name":"USC","value":0}},{"key_code":"b","modifiers":["control"]}],"to_after_key_up":[{"set_variable":{"name":"KC_J","value":0}}],"type":"basic"},{"conditions":[{"type":"variable_unless","name":"KC_D","value":0},{"type":"variable_unless","name":"KC_F","value":0}],"from":{"key_code":"j","modifiers":{"optional":["caps_lock"]}},"to":[{"set_variable":{"name":"KC_J","value":1}},{"set_variable":{"name":"USC","value":0}},{"key_code":"b","modifiers":["control"]}],"to_after_key_up":[{"set_variable":{"name":"KC_J","value":0}}],"type":"basic"},{"conditions":[{"type":"variable_if","name":"USC","value":2},{"type":"variable_unless","name":"KC_D","value":0},{"type":"variable_unless","name":"KC_J","value":0}],"from":{"key_code":"f","modifiers":{"optional":["caps_lock"]}},"to":[{"key_code":"delete_or_backspace"},{"key_code":"delete_or_backspace"},{"set_variable":{"name":"KC_F","value":1}},{"set_variable":{"name":"USC","value":0}},{"key_code":"b","modifiers":["control"]}],"to_after_key_up":[{"set_variable":{"name":"KC_F","value":0}}],"type":"basic"},{"conditions":[{"type":"variable_unless","name":"USC","value":0},{"type":"variable_unless","name":"KC_D","value":0},{"type":"variable_unless","name":"KC_J","value":0}],"from":{"key_code":"f","modifiers":{"optional":["caps_lock"]}},"to":[{"key_code":"delete_or_backspace"},{"set_variable":{"name":"KC_F","value":1}},{"set_variable":{"name":"USC","value":0}},{"key_code":"b","modifiers":["control"]}],"to_after_key_up":[{"set_variable":{"name":"KC_F","value":0}}],"type":"basic"},{"conditions":[{"type":"variable_unless","name":"KC_D","value":0},{"type":"variable_unless","name":"KC_J","value":0}],"from":{"key_code":"f","modifiers":{"optional":["caps_lock"]}},"to":[{"set_variable":{"name":"KC_F","value":1}},{"set_variable":{"name":"USC","value":0}},{"key_code":"b","modifiers":["control"]}],"to_after_key_up":[{"set_variable":{"name":"KC_F","value":0}}],"type":"basic"},{"conditions":[{"type":"variable_if","name":"USC","value":2},{"type":"variable_unless","name":"KC_F","value":0},{"type":"variable_unless","name":"KC_J","value":0}],"from":{"key_code":"d","modifiers":{"optional":["caps_lock"]}},"to":[{"key_code":"delete_or_backspace"},{"key_code":"delete_or_backspace"},{"set_variable":{"name":"KC_D","value":1}},{"set_variable":{"name":"USC","value":0}},{"key_code":"b","modifiers":["control"]}],"to_after_key_up":[{"set_variable":{"name":"KC_D","value":0}}],"type":"basic"},{"conditions":[{"type":"variable_unless","name":"USC","value":0},{"type":"variable_unless","name":"KC_F","value":0},{"type":"variable_unless","name":"KC_J","value":0}],"from":{"key_code":"d","modifiers":{"optional":["caps_lock"]}},"to":[{"key_code":"delete_or_backspace"},{"set_variable":{"name":"KC_D","value":1}},{"set_variable":{"name":"USC","value":0}},{"key_code":"b","modifiers":["control"]}],"to_after_key_up":[{"set_variable":{"name":"KC_D","value":0}}],"type":"basic"},{"conditions":[{"type":"variable_unless","name":"KC_F","value":0},{"type":"variable_unless","name":"KC_J","value":0}],"from":{"key_code":"d","modifiers":{"optional":["caps_lock"]}},"to":[{"set_variable":{"name":"KC_D","value":1}},{"set_variable":{"name":"USC","value":0}},{"key_code":"b","modifiers":["control"]}],"to_after_key_up":[{"set_variable":{"name":"KC_D","value":0}}],"type":"basic"},</v>
      </c>
    </row>
    <row r="126" spans="1:1">
      <c r="A126" s="299" t="str">
        <f>_xlfn.CONCAT(詳細設定!A148:Z148)</f>
        <v>{"description":"と, か &amp; い → +↑","conditions":[{"type":"variable_if","name":"USC","value":2},{"type":"variable_unless","name":"KC_D","value":0},{"type":"variable_unless","name":"KC_F","value":0}],"from":{"key_code":"k","modifiers":{"optional":["caps_lock"]}},"to":[{"key_code":"delete_or_backspace"},{"key_code":"delete_or_backspace"},{"set_variable":{"name":"KC_K","value":1}},{"set_variable":{"name":"USC","value":0}},{"key_code":"b","modifiers":["shift","control"]}],"to_after_key_up":[{"set_variable":{"name":"KC_K","value":0}}],"type":"basic"},{"conditions":[{"type":"variable_unless","name":"USC","value":0},{"type":"variable_unless","name":"KC_D","value":0},{"type":"variable_unless","name":"KC_F","value":0}],"from":{"key_code":"k","modifiers":{"optional":["caps_lock"]}},"to":[{"key_code":"delete_or_backspace"},{"set_variable":{"name":"KC_K","value":1}},{"set_variable":{"name":"USC","value":0}},{"key_code":"b","modifiers":["shift","control"]}],"to_after_key_up":[{"set_variable":{"name":"KC_K","value":0}}],"type":"basic"},{"conditions":[{"type":"variable_unless","name":"KC_D","value":0},{"type":"variable_unless","name":"KC_F","value":0}],"from":{"key_code":"k","modifiers":{"optional":["caps_lock"]}},"to":[{"set_variable":{"name":"KC_K","value":1}},{"set_variable":{"name":"USC","value":0}},{"key_code":"b","modifiers":["shift","control"]}],"to_after_key_up":[{"set_variable":{"name":"KC_K","value":0}}],"type":"basic"},{"conditions":[{"type":"variable_if","name":"USC","value":2},{"type":"variable_unless","name":"KC_D","value":0},{"type":"variable_unless","name":"KC_K","value":0}],"from":{"key_code":"f","modifiers":{"optional":["caps_lock"]}},"to":[{"key_code":"delete_or_backspace"},{"key_code":"delete_or_backspace"},{"set_variable":{"name":"KC_F","value":1}},{"set_variable":{"name":"USC","value":0}},{"key_code":"b","modifiers":["shift","control"]}],"to_after_key_up":[{"set_variable":{"name":"KC_F","value":0}}],"type":"basic"},{"conditions":[{"type":"variable_unless","name":"USC","value":0},{"type":"variable_unless","name":"KC_D","value":0},{"type":"variable_unless","name":"KC_K","value":0}],"from":{"key_code":"f","modifiers":{"optional":["caps_lock"]}},"to":[{"key_code":"delete_or_backspace"},{"set_variable":{"name":"KC_F","value":1}},{"set_variable":{"name":"USC","value":0}},{"key_code":"b","modifiers":["shift","control"]}],"to_after_key_up":[{"set_variable":{"name":"KC_F","value":0}}],"type":"basic"},{"conditions":[{"type":"variable_unless","name":"KC_D","value":0},{"type":"variable_unless","name":"KC_K","value":0}],"from":{"key_code":"f","modifiers":{"optional":["caps_lock"]}},"to":[{"set_variable":{"name":"KC_F","value":1}},{"set_variable":{"name":"USC","value":0}},{"key_code":"b","modifiers":["shift","control"]}],"to_after_key_up":[{"set_variable":{"name":"KC_F","value":0}}],"type":"basic"},{"conditions":[{"type":"variable_if","name":"USC","value":2},{"type":"variable_unless","name":"KC_F","value":0},{"type":"variable_unless","name":"KC_K","value":0}],"from":{"key_code":"d","modifiers":{"optional":["caps_lock"]}},"to":[{"key_code":"delete_or_backspace"},{"key_code":"delete_or_backspace"},{"set_variable":{"name":"KC_D","value":1}},{"set_variable":{"name":"USC","value":0}},{"key_code":"b","modifiers":["shift","control"]}],"to_after_key_up":[{"set_variable":{"name":"KC_D","value":0}}],"type":"basic"},{"conditions":[{"type":"variable_unless","name":"USC","value":0},{"type":"variable_unless","name":"KC_F","value":0},{"type":"variable_unless","name":"KC_K","value":0}],"from":{"key_code":"d","modifiers":{"optional":["caps_lock"]}},"to":[{"key_code":"delete_or_backspace"},{"set_variable":{"name":"KC_D","value":1}},{"set_variable":{"name":"USC","value":0}},{"key_code":"b","modifiers":["shift","control"]}],"to_after_key_up":[{"set_variable":{"name":"KC_D","value":0}}],"type":"basic"},{"conditions":[{"type":"variable_unless","name":"KC_F","value":0},{"type":"variable_unless","name":"KC_K","value":0}],"from":{"key_code":"d","modifiers":{"optional":["caps_lock"]}},"to":[{"set_variable":{"name":"KC_D","value":1}},{"set_variable":{"name":"USC","value":0}},{"key_code":"b","modifiers":["shift","control"]}],"to_after_key_up":[{"set_variable":{"name":"KC_D","value":0}}],"type":"basic"},</v>
      </c>
    </row>
    <row r="127" spans="1:1">
      <c r="A127" s="299" t="str">
        <f>_xlfn.CONCAT(詳細設定!A149:Z149)</f>
        <v>{"description":"と, か &amp; う → 5↑","conditions":[{"type":"variable_if","name":"USC","value":2},{"type":"variable_unless","name":"KC_D","value":0},{"type":"variable_unless","name":"KC_F","value":0}],"from":{"key_code":"l","modifiers":{"optional":["caps_lock"]}},"to":[{"key_code":"delete_or_backspace"},{"key_code":"delete_or_backspace"},{"set_variable":{"name":"KC_L","value":1}},{"set_variable":{"name":"USC","value":0}},{"key_code":"b","modifiers":["control"]},{"key_code":"b","modifiers":["control"]},{"key_code":"b","modifiers":["control"]},{"key_code":"b","modifiers":["control"]},{"key_code":"b","modifiers":["control"]}],"to_after_key_up":[{"set_variable":{"name":"KC_L","value":0}}],"type":"basic"},{"conditions":[{"type":"variable_unless","name":"USC","value":0},{"type":"variable_unless","name":"KC_D","value":0},{"type":"variable_unless","name":"KC_F","value":0}],"from":{"key_code":"l","modifiers":{"optional":["caps_lock"]}},"to":[{"key_code":"delete_or_backspace"},{"set_variable":{"name":"KC_L","value":1}},{"set_variable":{"name":"USC","value":0}},{"key_code":"b","modifiers":["control"]},{"key_code":"b","modifiers":["control"]},{"key_code":"b","modifiers":["control"]},{"key_code":"b","modifiers":["control"]},{"key_code":"b","modifiers":["control"]}],"to_after_key_up":[{"set_variable":{"name":"KC_L","value":0}}],"type":"basic"},{"conditions":[{"type":"variable_unless","name":"KC_D","value":0},{"type":"variable_unless","name":"KC_F","value":0}],"from":{"key_code":"l","modifiers":{"optional":["caps_lock"]}},"to":[{"set_variable":{"name":"KC_L","value":1}},{"set_variable":{"name":"USC","value":0}},{"key_code":"b","modifiers":["control"]},{"key_code":"b","modifiers":["control"]},{"key_code":"b","modifiers":["control"]},{"key_code":"b","modifiers":["control"]},{"key_code":"b","modifiers":["control"]}],"to_after_key_up":[{"set_variable":{"name":"KC_L","value":0}}],"type":"basic"},{"conditions":[{"type":"variable_if","name":"USC","value":2},{"type":"variable_unless","name":"KC_D","value":0},{"type":"variable_unless","name":"KC_L","value":0}],"from":{"key_code":"f","modifiers":{"optional":["caps_lock"]}},"to":[{"key_code":"delete_or_backspace"},{"key_code":"delete_or_backspace"},{"set_variable":{"name":"KC_F","value":1}},{"set_variable":{"name":"USC","value":0}},{"key_code":"b","modifiers":["control"]},{"key_code":"b","modifiers":["control"]},{"key_code":"b","modifiers":["control"]},{"key_code":"b","modifiers":["control"]},{"key_code":"b","modifiers":["control"]}],"to_after_key_up":[{"set_variable":{"name":"KC_F","value":0}}],"type":"basic"},{"conditions":[{"type":"variable_unless","name":"USC","value":0},{"type":"variable_unless","name":"KC_D","value":0},{"type":"variable_unless","name":"KC_L","value":0}],"from":{"key_code":"f","modifiers":{"optional":["caps_lock"]}},"to":[{"key_code":"delete_or_backspace"},{"set_variable":{"name":"KC_F","value":1}},{"set_variable":{"name":"USC","value":0}},{"key_code":"b","modifiers":["control"]},{"key_code":"b","modifiers":["control"]},{"key_code":"b","modifiers":["control"]},{"key_code":"b","modifiers":["control"]},{"key_code":"b","modifiers":["control"]}],"to_after_key_up":[{"set_variable":{"name":"KC_F","value":0}}],"type":"basic"},{"conditions":[{"type":"variable_unless","name":"KC_D","value":0},{"type":"variable_unless","name":"KC_L","value":0}],"from":{"key_code":"f","modifiers":{"optional":["caps_lock"]}},"to":[{"set_variable":{"name":"KC_F","value":1}},{"set_variable":{"name":"USC","value":0}},{"key_code":"b","modifiers":["control"]},{"key_code":"b","modifiers":["control"]},{"key_code":"b","modifiers":["control"]},{"key_code":"b","modifiers":["control"]},{"key_code":"b","modifiers":["control"]}],"to_after_key_up":[{"set_variable":{"name":"KC_F","value":0}}],"type":"basic"},{"conditions":[{"type":"variable_if","name":"USC","value":2},{"type":"variable_unless","name":"KC_F","value":0},{"type":"variable_unless","name":"KC_L","value":0}],"from":{"key_code":"d","modifiers":{"optional":["caps_lock"]}},"to":[{"key_code":"delete_or_backspace"},{"key_code":"delete_or_backspace"},{"set_variable":{"name":"KC_D","value":1}},{"set_variable":{"name":"USC","value":0}},{"key_code":"b","modifiers":["control"]},{"key_code":"b","modifiers":["control"]},{"key_code":"b","modifiers":["control"]},{"key_code":"b","modifiers":["control"]},{"key_code":"b","modifiers":["control"]}],"to_after_key_up":[{"set_variable":{"name":"KC_D","value":0}}],"type":"basic"},{"conditions":[{"type":"variable_unless","name":"USC","value":0},{"type":"variable_unless","name":"KC_F","value":0},{"type":"variable_unless","name":"KC_L","value":0}],"from":{"key_code":"d","modifiers":{"optional":["caps_lock"]}},"to":[{"key_code":"delete_or_backspace"},{"set_variable":{"name":"KC_D","value":1}},{"set_variable":{"name":"USC","value":0}},{"key_code":"b","modifiers":["control"]},{"key_code":"b","modifiers":["control"]},{"key_code":"b","modifiers":["control"]},{"key_code":"b","modifiers":["control"]},{"key_code":"b","modifiers":["control"]}],"to_after_key_up":[{"set_variable":{"name":"KC_D","value":0}}],"type":"basic"},{"conditions":[{"type":"variable_unless","name":"KC_F","value":0},{"type":"variable_unless","name":"KC_L","value":0}],"from":{"key_code":"d","modifiers":{"optional":["caps_lock"]}},"to":[{"set_variable":{"name":"KC_D","value":1}},{"set_variable":{"name":"USC","value":0}},{"key_code":"b","modifiers":["control"]},{"key_code":"b","modifiers":["control"]},{"key_code":"b","modifiers":["control"]},{"key_code":"b","modifiers":["control"]},{"key_code":"b","modifiers":["control"]}],"to_after_key_up":[{"set_variable":{"name":"KC_D","value":0}}],"type":"basic"},</v>
      </c>
    </row>
    <row r="128" spans="1:1">
      <c r="A128" s="299" t="str">
        <f>_xlfn.CONCAT(詳細設定!A150:Z150)</f>
        <v>{"description":"と, か &amp; ー → +5↑","conditions":[{"type":"variable_if","name":"USC","value":2},{"type":"variable_unless","name":"KC_D","value":0},{"type":"variable_unless","name":"KC_F","value":0}],"from":{"key_code":"semicolon","modifiers":{"optional":["caps_lock"]}},"to":[{"key_code":"delete_or_backspace"},{"key_code":"delete_or_backspace"},{"key_code":"b","modifiers":["shift","control"]},{"key_code":"b","modifiers":["shift","control"]},{"key_code":"b","modifiers":["shift","control"]},{"key_code":"b","modifiers":["shift","control"]},{"key_code":"b","modifiers":["shift","control"]},{"set_variable":{"name":"KC_SCLN","value":1}},{"set_variable":{"name":"USC","value":0}}],"to_after_key_up":[{"set_variable":{"name":"KC_SCLN","value":0}}],"type":"basic"},{"conditions":[{"type":"variable_unless","name":"USC","value":0},{"type":"variable_unless","name":"KC_D","value":0},{"type":"variable_unless","name":"KC_F","value":0}],"from":{"key_code":"semicolon","modifiers":{"optional":["caps_lock"]}},"to":[{"key_code":"delete_or_backspace"},{"key_code":"b","modifiers":["shift","control"]},{"key_code":"b","modifiers":["shift","control"]},{"key_code":"b","modifiers":["shift","control"]},{"key_code":"b","modifiers":["shift","control"]},{"key_code":"b","modifiers":["shift","control"]},{"set_variable":{"name":"KC_SCLN","value":1}},{"set_variable":{"name":"USC","value":0}}],"to_after_key_up":[{"set_variable":{"name":"KC_SCLN","value":0}}],"type":"basic"},{"conditions":[{"type":"variable_unless","name":"KC_D","value":0},{"type":"variable_unless","name":"KC_F","value":0}],"from":{"key_code":"semicolon","modifiers":{"optional":["caps_lock"]}},"to":[{"key_code":"b","modifiers":["shift","control"]},{"key_code":"b","modifiers":["shift","control"]},{"key_code":"b","modifiers":["shift","control"]},{"key_code":"b","modifiers":["shift","control"]},{"key_code":"b","modifiers":["shift","control"]},{"set_variable":{"name":"KC_SCLN","value":1}},{"set_variable":{"name":"USC","value":0}}],"to_after_key_up":[{"set_variable":{"name":"KC_SCLN","value":0}}],"type":"basic"},{"conditions":[{"type":"variable_if","name":"USC","value":2},{"type":"variable_unless","name":"KC_D","value":0},{"type":"variable_unless","name":"KC_SCLN","value":0}],"from":{"key_code":"f","modifiers":{"optional":["caps_lock"]}},"to":[{"key_code":"delete_or_backspace"},{"key_code":"delete_or_backspace"},{"key_code":"b","modifiers":["shift","control"]},{"key_code":"b","modifiers":["shift","control"]},{"key_code":"b","modifiers":["shift","control"]},{"key_code":"b","modifiers":["shift","control"]},{"key_code":"b","modifiers":["shift","control"]},{"set_variable":{"name":"KC_F","value":1}},{"set_variable":{"name":"USC","value":0}}],"to_after_key_up":[{"set_variable":{"name":"KC_F","value":0}}],"type":"basic"},{"conditions":[{"type":"variable_unless","name":"USC","value":0},{"type":"variable_unless","name":"KC_D","value":0},{"type":"variable_unless","name":"KC_SCLN","value":0}],"from":{"key_code":"f","modifiers":{"optional":["caps_lock"]}},"to":[{"key_code":"delete_or_backspace"},{"key_code":"b","modifiers":["shift","control"]},{"key_code":"b","modifiers":["shift","control"]},{"key_code":"b","modifiers":["shift","control"]},{"key_code":"b","modifiers":["shift","control"]},{"key_code":"b","modifiers":["shift","control"]},{"set_variable":{"name":"KC_F","value":1}},{"set_variable":{"name":"USC","value":0}}],"to_after_key_up":[{"set_variable":{"name":"KC_F","value":0}}],"type":"basic"},{"conditions":[{"type":"variable_unless","name":"KC_D","value":0},{"type":"variable_unless","name":"KC_SCLN","value":0}],"from":{"key_code":"f","modifiers":{"optional":["caps_lock"]}},"to":[{"key_code":"b","modifiers":["shift","control"]},{"key_code":"b","modifiers":["shift","control"]},{"key_code":"b","modifiers":["shift","control"]},{"key_code":"b","modifiers":["shift","control"]},{"key_code":"b","modifiers":["shift","control"]},{"set_variable":{"name":"KC_F","value":1}},{"set_variable":{"name":"USC","value":0}}],"to_after_key_up":[{"set_variable":{"name":"KC_F","value":0}}],"type":"basic"},{"conditions":[{"type":"variable_if","name":"USC","value":2},{"type":"variable_unless","name":"KC_F","value":0},{"type":"variable_unless","name":"KC_SCLN","value":0}],"from":{"key_code":"d","modifiers":{"optional":["caps_lock"]}},"to":[{"key_code":"delete_or_backspace"},{"key_code":"delete_or_backspace"},{"key_code":"b","modifiers":["shift","control"]},{"key_code":"b","modifiers":["shift","control"]},{"key_code":"b","modifiers":["shift","control"]},{"key_code":"b","modifiers":["shift","control"]},{"key_code":"b","modifiers":["shift","control"]},{"set_variable":{"name":"KC_D","value":1}},{"set_variable":{"name":"USC","value":0}}],"to_after_key_up":[{"set_variable":{"name":"KC_D","value":0}}],"type":"basic"},{"conditions":[{"type":"variable_unless","name":"USC","value":0},{"type":"variable_unless","name":"KC_F","value":0},{"type":"variable_unless","name":"KC_SCLN","value":0}],"from":{"key_code":"d","modifiers":{"optional":["caps_lock"]}},"to":[{"key_code":"delete_or_backspace"},{"key_code":"b","modifiers":["shift","control"]},{"key_code":"b","modifiers":["shift","control"]},{"key_code":"b","modifiers":["shift","control"]},{"key_code":"b","modifiers":["shift","control"]},{"key_code":"b","modifiers":["shift","control"]},{"set_variable":{"name":"KC_D","value":1}},{"set_variable":{"name":"USC","value":0}}],"to_after_key_up":[{"set_variable":{"name":"KC_D","value":0}}],"type":"basic"},{"conditions":[{"type":"variable_unless","name":"KC_F","value":0},{"type":"variable_unless","name":"KC_SCLN","value":0}],"from":{"key_code":"d","modifiers":{"optional":["caps_lock"]}},"to":[{"key_code":"b","modifiers":["shift","control"]},{"key_code":"b","modifiers":["shift","control"]},{"key_code":"b","modifiers":["shift","control"]},{"key_code":"b","modifiers":["shift","control"]},{"key_code":"b","modifiers":["shift","control"]},{"set_variable":{"name":"KC_D","value":1}},{"set_variable":{"name":"USC","value":0}}],"to_after_key_up":[{"set_variable":{"name":"KC_D","value":0}}],"type":"basic"},</v>
      </c>
    </row>
    <row r="129" spans="1:1">
      <c r="A129" s="299" t="str">
        <f>_xlfn.CONCAT(詳細設定!A151:Z151)</f>
        <v>{"description":"と, か &amp; た → End▼","conditions":[{"type":"variable_if","name":"USC","value":2},{"type":"variable_unless","name":"KC_D","value":0},{"type":"variable_unless","name":"KC_F","value":0}],"from":{"key_code":"n","modifiers":{"optional":["caps_lock"]}},"to":[{"key_code":"delete_or_backspace"},{"key_code":"delete_or_backspace"},{"key_code":"e","modifiers":["control"]},{"set_variable":{"name":"KC_N","value":1}},{"set_variable":{"name":"USC","value":0}}],"to_after_key_up":[{"set_variable":{"name":"KC_N","value":0}}],"type":"basic"},{"conditions":[{"type":"variable_unless","name":"USC","value":0},{"type":"variable_unless","name":"KC_D","value":0},{"type":"variable_unless","name":"KC_F","value":0}],"from":{"key_code":"n","modifiers":{"optional":["caps_lock"]}},"to":[{"key_code":"delete_or_backspace"},{"key_code":"e","modifiers":["control"]},{"set_variable":{"name":"KC_N","value":1}},{"set_variable":{"name":"USC","value":0}}],"to_after_key_up":[{"set_variable":{"name":"KC_N","value":0}}],"type":"basic"},{"conditions":[{"type":"variable_unless","name":"KC_D","value":0},{"type":"variable_unless","name":"KC_F","value":0}],"from":{"key_code":"n","modifiers":{"optional":["caps_lock"]}},"to":[{"key_code":"e","modifiers":["control"]},{"set_variable":{"name":"KC_N","value":1}},{"set_variable":{"name":"USC","value":0}}],"to_after_key_up":[{"set_variable":{"name":"KC_N","value":0}}],"type":"basic"},{"conditions":[{"type":"variable_if","name":"USC","value":2},{"type":"variable_unless","name":"KC_D","value":0},{"type":"variable_unless","name":"KC_N","value":0}],"from":{"key_code":"f","modifiers":{"optional":["caps_lock"]}},"to":[{"key_code":"delete_or_backspace"},{"key_code":"delete_or_backspace"},{"key_code":"e","modifiers":["control"]},{"set_variable":{"name":"KC_F","value":1}},{"set_variable":{"name":"USC","value":0}}],"to_after_key_up":[{"set_variable":{"name":"KC_F","value":0}}],"type":"basic"},{"conditions":[{"type":"variable_unless","name":"USC","value":0},{"type":"variable_unless","name":"KC_D","value":0},{"type":"variable_unless","name":"KC_N","value":0}],"from":{"key_code":"f","modifiers":{"optional":["caps_lock"]}},"to":[{"key_code":"delete_or_backspace"},{"key_code":"e","modifiers":["control"]},{"set_variable":{"name":"KC_F","value":1}},{"set_variable":{"name":"USC","value":0}}],"to_after_key_up":[{"set_variable":{"name":"KC_F","value":0}}],"type":"basic"},{"conditions":[{"type":"variable_unless","name":"KC_D","value":0},{"type":"variable_unless","name":"KC_N","value":0}],"from":{"key_code":"f","modifiers":{"optional":["caps_lock"]}},"to":[{"key_code":"e","modifiers":["control"]},{"set_variable":{"name":"KC_F","value":1}},{"set_variable":{"name":"USC","value":0}}],"to_after_key_up":[{"set_variable":{"name":"KC_F","value":0}}],"type":"basic"},{"conditions":[{"type":"variable_if","name":"USC","value":2},{"type":"variable_unless","name":"KC_F","value":0},{"type":"variable_unless","name":"KC_N","value":0}],"from":{"key_code":"d","modifiers":{"optional":["caps_lock"]}},"to":[{"key_code":"delete_or_backspace"},{"key_code":"delete_or_backspace"},{"key_code":"e","modifiers":["control"]},{"set_variable":{"name":"KC_D","value":1}},{"set_variable":{"name":"USC","value":0}}],"to_after_key_up":[{"set_variable":{"name":"KC_D","value":0}}],"type":"basic"},{"conditions":[{"type":"variable_unless","name":"USC","value":0},{"type":"variable_unless","name":"KC_F","value":0},{"type":"variable_unless","name":"KC_N","value":0}],"from":{"key_code":"d","modifiers":{"optional":["caps_lock"]}},"to":[{"key_code":"delete_or_backspace"},{"key_code":"e","modifiers":["control"]},{"set_variable":{"name":"KC_D","value":1}},{"set_variable":{"name":"USC","value":0}}],"to_after_key_up":[{"set_variable":{"name":"KC_D","value":0}}],"type":"basic"},{"conditions":[{"type":"variable_unless","name":"KC_F","value":0},{"type":"variable_unless","name":"KC_N","value":0}],"from":{"key_code":"d","modifiers":{"optional":["caps_lock"]}},"to":[{"key_code":"e","modifiers":["control"]},{"set_variable":{"name":"KC_D","value":1}},{"set_variable":{"name":"USC","value":0}}],"to_after_key_up":[{"set_variable":{"name":"KC_D","value":0}}],"type":"basic"},</v>
      </c>
    </row>
    <row r="130" spans="1:1">
      <c r="A130" s="299" t="str">
        <f>_xlfn.CONCAT(詳細設定!A152:Z152)</f>
        <v>{"description":"と, か &amp; な → ↓","conditions":[{"type":"variable_if","name":"USC","value":2},{"type":"variable_unless","name":"KC_D","value":0},{"type":"variable_unless","name":"KC_F","value":0}],"from":{"key_code":"m","modifiers":{"optional":["caps_lock"]}},"to":[{"key_code":"delete_or_backspace"},{"key_code":"delete_or_backspace"},{"set_variable":{"name":"KC_M","value":1}},{"set_variable":{"name":"USC","value":0}},{"key_code":"f","modifiers":["control"]}],"to_after_key_up":[{"set_variable":{"name":"KC_M","value":0}}],"type":"basic"},{"conditions":[{"type":"variable_unless","name":"USC","value":0},{"type":"variable_unless","name":"KC_D","value":0},{"type":"variable_unless","name":"KC_F","value":0}],"from":{"key_code":"m","modifiers":{"optional":["caps_lock"]}},"to":[{"key_code":"delete_or_backspace"},{"set_variable":{"name":"KC_M","value":1}},{"set_variable":{"name":"USC","value":0}},{"key_code":"f","modifiers":["control"]}],"to_after_key_up":[{"set_variable":{"name":"KC_M","value":0}}],"type":"basic"},{"conditions":[{"type":"variable_unless","name":"KC_D","value":0},{"type":"variable_unless","name":"KC_F","value":0}],"from":{"key_code":"m","modifiers":{"optional":["caps_lock"]}},"to":[{"set_variable":{"name":"KC_M","value":1}},{"set_variable":{"name":"USC","value":0}},{"key_code":"f","modifiers":["control"]}],"to_after_key_up":[{"set_variable":{"name":"KC_M","value":0}}],"type":"basic"},{"conditions":[{"type":"variable_if","name":"USC","value":2},{"type":"variable_unless","name":"KC_D","value":0},{"type":"variable_unless","name":"KC_M","value":0}],"from":{"key_code":"f","modifiers":{"optional":["caps_lock"]}},"to":[{"key_code":"delete_or_backspace"},{"key_code":"delete_or_backspace"},{"set_variable":{"name":"KC_F","value":1}},{"set_variable":{"name":"USC","value":0}},{"key_code":"f","modifiers":["control"]}],"to_after_key_up":[{"set_variable":{"name":"KC_F","value":0}}],"type":"basic"},{"conditions":[{"type":"variable_unless","name":"USC","value":0},{"type":"variable_unless","name":"KC_D","value":0},{"type":"variable_unless","name":"KC_M","value":0}],"from":{"key_code":"f","modifiers":{"optional":["caps_lock"]}},"to":[{"key_code":"delete_or_backspace"},{"set_variable":{"name":"KC_F","value":1}},{"set_variable":{"name":"USC","value":0}},{"key_code":"f","modifiers":["control"]}],"to_after_key_up":[{"set_variable":{"name":"KC_F","value":0}}],"type":"basic"},{"conditions":[{"type":"variable_unless","name":"KC_D","value":0},{"type":"variable_unless","name":"KC_M","value":0}],"from":{"key_code":"f","modifiers":{"optional":["caps_lock"]}},"to":[{"set_variable":{"name":"KC_F","value":1}},{"set_variable":{"name":"USC","value":0}},{"key_code":"f","modifiers":["control"]}],"to_after_key_up":[{"set_variable":{"name":"KC_F","value":0}}],"type":"basic"},{"conditions":[{"type":"variable_if","name":"USC","value":2},{"type":"variable_unless","name":"KC_F","value":0},{"type":"variable_unless","name":"KC_M","value":0}],"from":{"key_code":"d","modifiers":{"optional":["caps_lock"]}},"to":[{"key_code":"delete_or_backspace"},{"key_code":"delete_or_backspace"},{"set_variable":{"name":"KC_D","value":1}},{"set_variable":{"name":"USC","value":0}},{"key_code":"f","modifiers":["control"]}],"to_after_key_up":[{"set_variable":{"name":"KC_D","value":0}}],"type":"basic"},{"conditions":[{"type":"variable_unless","name":"USC","value":0},{"type":"variable_unless","name":"KC_F","value":0},{"type":"variable_unless","name":"KC_M","value":0}],"from":{"key_code":"d","modifiers":{"optional":["caps_lock"]}},"to":[{"key_code":"delete_or_backspace"},{"set_variable":{"name":"KC_D","value":1}},{"set_variable":{"name":"USC","value":0}},{"key_code":"f","modifiers":["control"]}],"to_after_key_up":[{"set_variable":{"name":"KC_D","value":0}}],"type":"basic"},{"conditions":[{"type":"variable_unless","name":"KC_F","value":0},{"type":"variable_unless","name":"KC_M","value":0}],"from":{"key_code":"d","modifiers":{"optional":["caps_lock"]}},"to":[{"set_variable":{"name":"KC_D","value":1}},{"set_variable":{"name":"USC","value":0}},{"key_code":"f","modifiers":["control"]}],"to_after_key_up":[{"set_variable":{"name":"KC_D","value":0}}],"type":"basic"},</v>
      </c>
    </row>
    <row r="131" spans="1:1">
      <c r="A131" s="299" t="str">
        <f>_xlfn.CONCAT(詳細設定!A153:Z153)</f>
        <v>{"description":"と, か &amp; ん → +↓","conditions":[{"type":"variable_if","name":"USC","value":2},{"type":"variable_unless","name":"KC_D","value":0},{"type":"variable_unless","name":"KC_F","value":0}],"from":{"key_code":"comma","modifiers":{"optional":["caps_lock"]}},"to":[{"key_code":"delete_or_backspace"},{"key_code":"delete_or_backspace"},{"set_variable":{"name":"KC_COMM","value":1}},{"set_variable":{"name":"USC","value":0}},{"key_code":"f","modifiers":["shift","control"]}],"to_after_key_up":[{"set_variable":{"name":"KC_COMM","value":0}}],"type":"basic"},{"conditions":[{"type":"variable_unless","name":"USC","value":0},{"type":"variable_unless","name":"KC_D","value":0},{"type":"variable_unless","name":"KC_F","value":0}],"from":{"key_code":"comma","modifiers":{"optional":["caps_lock"]}},"to":[{"key_code":"delete_or_backspace"},{"set_variable":{"name":"KC_COMM","value":1}},{"set_variable":{"name":"USC","value":0}},{"key_code":"f","modifiers":["shift","control"]}],"to_after_key_up":[{"set_variable":{"name":"KC_COMM","value":0}}],"type":"basic"},{"conditions":[{"type":"variable_unless","name":"KC_D","value":0},{"type":"variable_unless","name":"KC_F","value":0}],"from":{"key_code":"comma","modifiers":{"optional":["caps_lock"]}},"to":[{"set_variable":{"name":"KC_COMM","value":1}},{"set_variable":{"name":"USC","value":0}},{"key_code":"f","modifiers":["shift","control"]}],"to_after_key_up":[{"set_variable":{"name":"KC_COMM","value":0}}],"type":"basic"},{"conditions":[{"type":"variable_if","name":"USC","value":2},{"type":"variable_unless","name":"KC_D","value":0},{"type":"variable_unless","name":"KC_COMM","value":0}],"from":{"key_code":"f","modifiers":{"optional":["caps_lock"]}},"to":[{"key_code":"delete_or_backspace"},{"key_code":"delete_or_backspace"},{"set_variable":{"name":"KC_F","value":1}},{"set_variable":{"name":"USC","value":0}},{"key_code":"f","modifiers":["shift","control"]}],"to_after_key_up":[{"set_variable":{"name":"KC_F","value":0}}],"type":"basic"},{"conditions":[{"type":"variable_unless","name":"USC","value":0},{"type":"variable_unless","name":"KC_D","value":0},{"type":"variable_unless","name":"KC_COMM","value":0}],"from":{"key_code":"f","modifiers":{"optional":["caps_lock"]}},"to":[{"key_code":"delete_or_backspace"},{"set_variable":{"name":"KC_F","value":1}},{"set_variable":{"name":"USC","value":0}},{"key_code":"f","modifiers":["shift","control"]}],"to_after_key_up":[{"set_variable":{"name":"KC_F","value":0}}],"type":"basic"},{"conditions":[{"type":"variable_unless","name":"KC_D","value":0},{"type":"variable_unless","name":"KC_COMM","value":0}],"from":{"key_code":"f","modifiers":{"optional":["caps_lock"]}},"to":[{"set_variable":{"name":"KC_F","value":1}},{"set_variable":{"name":"USC","value":0}},{"key_code":"f","modifiers":["shift","control"]}],"to_after_key_up":[{"set_variable":{"name":"KC_F","value":0}}],"type":"basic"},{"conditions":[{"type":"variable_if","name":"USC","value":2},{"type":"variable_unless","name":"KC_F","value":0},{"type":"variable_unless","name":"KC_COMM","value":0}],"from":{"key_code":"d","modifiers":{"optional":["caps_lock"]}},"to":[{"key_code":"delete_or_backspace"},{"key_code":"delete_or_backspace"},{"set_variable":{"name":"KC_D","value":1}},{"set_variable":{"name":"USC","value":0}},{"key_code":"f","modifiers":["shift","control"]}],"to_after_key_up":[{"set_variable":{"name":"KC_D","value":0}}],"type":"basic"},{"conditions":[{"type":"variable_unless","name":"USC","value":0},{"type":"variable_unless","name":"KC_F","value":0},{"type":"variable_unless","name":"KC_COMM","value":0}],"from":{"key_code":"d","modifiers":{"optional":["caps_lock"]}},"to":[{"key_code":"delete_or_backspace"},{"set_variable":{"name":"KC_D","value":1}},{"set_variable":{"name":"USC","value":0}},{"key_code":"f","modifiers":["shift","control"]}],"to_after_key_up":[{"set_variable":{"name":"KC_D","value":0}}],"type":"basic"},{"conditions":[{"type":"variable_unless","name":"KC_F","value":0},{"type":"variable_unless","name":"KC_COMM","value":0}],"from":{"key_code":"d","modifiers":{"optional":["caps_lock"]}},"to":[{"set_variable":{"name":"KC_D","value":1}},{"set_variable":{"name":"USC","value":0}},{"key_code":"f","modifiers":["shift","control"]}],"to_after_key_up":[{"set_variable":{"name":"KC_D","value":0}}],"type":"basic"},</v>
      </c>
    </row>
    <row r="132" spans="1:1">
      <c r="A132" s="299" t="str">
        <f>_xlfn.CONCAT(詳細設定!A154:Z154)</f>
        <v>{"description":"と, か &amp; ら → 5↓","conditions":[{"type":"variable_if","name":"USC","value":2},{"type":"variable_unless","name":"KC_D","value":0},{"type":"variable_unless","name":"KC_F","value":0}],"from":{"key_code":"period","modifiers":{"optional":["caps_lock"]}},"to":[{"key_code":"delete_or_backspace"},{"key_code":"delete_or_backspace"},{"set_variable":{"name":"KC_DOT","value":1}},{"set_variable":{"name":"USC","value":0}},{"key_code":"f","modifiers":["control"]},{"key_code":"f","modifiers":["control"]},{"key_code":"f","modifiers":["control"]},{"key_code":"f","modifiers":["control"]},{"key_code":"f","modifiers":["control"]}],"to_after_key_up":[{"set_variable":{"name":"KC_DOT","value":0}}],"type":"basic"},{"conditions":[{"type":"variable_unless","name":"USC","value":0},{"type":"variable_unless","name":"KC_D","value":0},{"type":"variable_unless","name":"KC_F","value":0}],"from":{"key_code":"period","modifiers":{"optional":["caps_lock"]}},"to":[{"key_code":"delete_or_backspace"},{"set_variable":{"name":"KC_DOT","value":1}},{"set_variable":{"name":"USC","value":0}},{"key_code":"f","modifiers":["control"]},{"key_code":"f","modifiers":["control"]},{"key_code":"f","modifiers":["control"]},{"key_code":"f","modifiers":["control"]},{"key_code":"f","modifiers":["control"]}],"to_after_key_up":[{"set_variable":{"name":"KC_DOT","value":0}}],"type":"basic"},{"conditions":[{"type":"variable_unless","name":"KC_D","value":0},{"type":"variable_unless","name":"KC_F","value":0}],"from":{"key_code":"period","modifiers":{"optional":["caps_lock"]}},"to":[{"set_variable":{"name":"KC_DOT","value":1}},{"set_variable":{"name":"USC","value":0}},{"key_code":"f","modifiers":["control"]},{"key_code":"f","modifiers":["control"]},{"key_code":"f","modifiers":["control"]},{"key_code":"f","modifiers":["control"]},{"key_code":"f","modifiers":["control"]}],"to_after_key_up":[{"set_variable":{"name":"KC_DOT","value":0}}],"type":"basic"},{"conditions":[{"type":"variable_if","name":"USC","value":2},{"type":"variable_unless","name":"KC_D","value":0},{"type":"variable_unless","name":"KC_DOT","value":0}],"from":{"key_code":"f","modifiers":{"optional":["caps_lock"]}},"to":[{"key_code":"delete_or_backspace"},{"key_code":"delete_or_backspace"},{"set_variable":{"name":"KC_F","value":1}},{"set_variable":{"name":"USC","value":0}},{"key_code":"f","modifiers":["control"]},{"key_code":"f","modifiers":["control"]},{"key_code":"f","modifiers":["control"]},{"key_code":"f","modifiers":["control"]},{"key_code":"f","modifiers":["control"]}],"to_after_key_up":[{"set_variable":{"name":"KC_F","value":0}}],"type":"basic"},{"conditions":[{"type":"variable_unless","name":"USC","value":0},{"type":"variable_unless","name":"KC_D","value":0},{"type":"variable_unless","name":"KC_DOT","value":0}],"from":{"key_code":"f","modifiers":{"optional":["caps_lock"]}},"to":[{"key_code":"delete_or_backspace"},{"set_variable":{"name":"KC_F","value":1}},{"set_variable":{"name":"USC","value":0}},{"key_code":"f","modifiers":["control"]},{"key_code":"f","modifiers":["control"]},{"key_code":"f","modifiers":["control"]},{"key_code":"f","modifiers":["control"]},{"key_code":"f","modifiers":["control"]}],"to_after_key_up":[{"set_variable":{"name":"KC_F","value":0}}],"type":"basic"},{"conditions":[{"type":"variable_unless","name":"KC_D","value":0},{"type":"variable_unless","name":"KC_DOT","value":0}],"from":{"key_code":"f","modifiers":{"optional":["caps_lock"]}},"to":[{"set_variable":{"name":"KC_F","value":1}},{"set_variable":{"name":"USC","value":0}},{"key_code":"f","modifiers":["control"]},{"key_code":"f","modifiers":["control"]},{"key_code":"f","modifiers":["control"]},{"key_code":"f","modifiers":["control"]},{"key_code":"f","modifiers":["control"]}],"to_after_key_up":[{"set_variable":{"name":"KC_F","value":0}}],"type":"basic"},{"conditions":[{"type":"variable_if","name":"USC","value":2},{"type":"variable_unless","name":"KC_F","value":0},{"type":"variable_unless","name":"KC_DOT","value":0}],"from":{"key_code":"d","modifiers":{"optional":["caps_lock"]}},"to":[{"key_code":"delete_or_backspace"},{"key_code":"delete_or_backspace"},{"set_variable":{"name":"KC_D","value":1}},{"set_variable":{"name":"USC","value":0}},{"key_code":"f","modifiers":["control"]},{"key_code":"f","modifiers":["control"]},{"key_code":"f","modifiers":["control"]},{"key_code":"f","modifiers":["control"]},{"key_code":"f","modifiers":["control"]}],"to_after_key_up":[{"set_variable":{"name":"KC_D","value":0}}],"type":"basic"},{"conditions":[{"type":"variable_unless","name":"USC","value":0},{"type":"variable_unless","name":"KC_F","value":0},{"type":"variable_unless","name":"KC_DOT","value":0}],"from":{"key_code":"d","modifiers":{"optional":["caps_lock"]}},"to":[{"key_code":"delete_or_backspace"},{"set_variable":{"name":"KC_D","value":1}},{"set_variable":{"name":"USC","value":0}},{"key_code":"f","modifiers":["control"]},{"key_code":"f","modifiers":["control"]},{"key_code":"f","modifiers":["control"]},{"key_code":"f","modifiers":["control"]},{"key_code":"f","modifiers":["control"]}],"to_after_key_up":[{"set_variable":{"name":"KC_D","value":0}}],"type":"basic"},{"conditions":[{"type":"variable_unless","name":"KC_F","value":0},{"type":"variable_unless","name":"KC_DOT","value":0}],"from":{"key_code":"d","modifiers":{"optional":["caps_lock"]}},"to":[{"set_variable":{"name":"KC_D","value":1}},{"set_variable":{"name":"USC","value":0}},{"key_code":"f","modifiers":["control"]},{"key_code":"f","modifiers":["control"]},{"key_code":"f","modifiers":["control"]},{"key_code":"f","modifiers":["control"]},{"key_code":"f","modifiers":["control"]}],"to_after_key_up":[{"set_variable":{"name":"KC_D","value":0}}],"type":"basic"},</v>
      </c>
    </row>
    <row r="133" spans="1:1">
      <c r="A133" s="299" t="str">
        <f>_xlfn.CONCAT(詳細設定!A155:Z155)</f>
        <v>{"description":"と, か &amp; れ → +5↓","conditions":[{"type":"variable_if","name":"USC","value":2},{"type":"variable_unless","name":"KC_D","value":0},{"type":"variable_unless","name":"KC_F","value":0}],"from":{"key_code":"slash","modifiers":{"optional":["caps_lock"]}},"to":[{"key_code":"delete_or_backspace"},{"key_code":"delete_or_backspace"},{"key_code":"f","modifiers":["shift","control"]},{"key_code":"f","modifiers":["shift","control"]},{"key_code":"f","modifiers":["shift","control"]},{"key_code":"f","modifiers":["shift","control"]},{"key_code":"f","modifiers":["shift","control"]},{"set_variable":{"name":"KC_SLSH","value":1}},{"set_variable":{"name":"USC","value":0}}],"to_after_key_up":[{"set_variable":{"name":"KC_SLSH","value":0}}],"type":"basic"},{"conditions":[{"type":"variable_unless","name":"USC","value":0},{"type":"variable_unless","name":"KC_D","value":0},{"type":"variable_unless","name":"KC_F","value":0}],"from":{"key_code":"slash","modifiers":{"optional":["caps_lock"]}},"to":[{"key_code":"delete_or_backspace"},{"key_code":"f","modifiers":["shift","control"]},{"key_code":"f","modifiers":["shift","control"]},{"key_code":"f","modifiers":["shift","control"]},{"key_code":"f","modifiers":["shift","control"]},{"key_code":"f","modifiers":["shift","control"]},{"set_variable":{"name":"KC_SLSH","value":1}},{"set_variable":{"name":"USC","value":0}}],"to_after_key_up":[{"set_variable":{"name":"KC_SLSH","value":0}}],"type":"basic"},{"conditions":[{"type":"variable_unless","name":"KC_D","value":0},{"type":"variable_unless","name":"KC_F","value":0}],"from":{"key_code":"slash","modifiers":{"optional":["caps_lock"]}},"to":[{"key_code":"f","modifiers":["shift","control"]},{"key_code":"f","modifiers":["shift","control"]},{"key_code":"f","modifiers":["shift","control"]},{"key_code":"f","modifiers":["shift","control"]},{"key_code":"f","modifiers":["shift","control"]},{"set_variable":{"name":"KC_SLSH","value":1}},{"set_variable":{"name":"USC","value":0}}],"to_after_key_up":[{"set_variable":{"name":"KC_SLSH","value":0}}],"type":"basic"},{"conditions":[{"type":"variable_if","name":"USC","value":2},{"type":"variable_unless","name":"KC_D","value":0},{"type":"variable_unless","name":"KC_SLSH","value":0}],"from":{"key_code":"f","modifiers":{"optional":["caps_lock"]}},"to":[{"key_code":"delete_or_backspace"},{"key_code":"delete_or_backspace"},{"key_code":"f","modifiers":["shift","control"]},{"key_code":"f","modifiers":["shift","control"]},{"key_code":"f","modifiers":["shift","control"]},{"key_code":"f","modifiers":["shift","control"]},{"key_code":"f","modifiers":["shift","control"]},{"set_variable":{"name":"KC_F","value":1}},{"set_variable":{"name":"USC","value":0}}],"to_after_key_up":[{"set_variable":{"name":"KC_F","value":0}}],"type":"basic"},{"conditions":[{"type":"variable_unless","name":"USC","value":0},{"type":"variable_unless","name":"KC_D","value":0},{"type":"variable_unless","name":"KC_SLSH","value":0}],"from":{"key_code":"f","modifiers":{"optional":["caps_lock"]}},"to":[{"key_code":"delete_or_backspace"},{"key_code":"f","modifiers":["shift","control"]},{"key_code":"f","modifiers":["shift","control"]},{"key_code":"f","modifiers":["shift","control"]},{"key_code":"f","modifiers":["shift","control"]},{"key_code":"f","modifiers":["shift","control"]},{"set_variable":{"name":"KC_F","value":1}},{"set_variable":{"name":"USC","value":0}}],"to_after_key_up":[{"set_variable":{"name":"KC_F","value":0}}],"type":"basic"},{"conditions":[{"type":"variable_unless","name":"KC_D","value":0},{"type":"variable_unless","name":"KC_SLSH","value":0}],"from":{"key_code":"f","modifiers":{"optional":["caps_lock"]}},"to":[{"key_code":"f","modifiers":["shift","control"]},{"key_code":"f","modifiers":["shift","control"]},{"key_code":"f","modifiers":["shift","control"]},{"key_code":"f","modifiers":["shift","control"]},{"key_code":"f","modifiers":["shift","control"]},{"set_variable":{"name":"KC_F","value":1}},{"set_variable":{"name":"USC","value":0}}],"to_after_key_up":[{"set_variable":{"name":"KC_F","value":0}}],"type":"basic"},{"conditions":[{"type":"variable_if","name":"USC","value":2},{"type":"variable_unless","name":"KC_F","value":0},{"type":"variable_unless","name":"KC_SLSH","value":0}],"from":{"key_code":"d","modifiers":{"optional":["caps_lock"]}},"to":[{"key_code":"delete_or_backspace"},{"key_code":"delete_or_backspace"},{"key_code":"f","modifiers":["shift","control"]},{"key_code":"f","modifiers":["shift","control"]},{"key_code":"f","modifiers":["shift","control"]},{"key_code":"f","modifiers":["shift","control"]},{"key_code":"f","modifiers":["shift","control"]},{"set_variable":{"name":"KC_D","value":1}},{"set_variable":{"name":"USC","value":0}}],"to_after_key_up":[{"set_variable":{"name":"KC_D","value":0}}],"type":"basic"},{"conditions":[{"type":"variable_unless","name":"USC","value":0},{"type":"variable_unless","name":"KC_F","value":0},{"type":"variable_unless","name":"KC_SLSH","value":0}],"from":{"key_code":"d","modifiers":{"optional":["caps_lock"]}},"to":[{"key_code":"delete_or_backspace"},{"key_code":"f","modifiers":["shift","control"]},{"key_code":"f","modifiers":["shift","control"]},{"key_code":"f","modifiers":["shift","control"]},{"key_code":"f","modifiers":["shift","control"]},{"key_code":"f","modifiers":["shift","control"]},{"set_variable":{"name":"KC_D","value":1}},{"set_variable":{"name":"USC","value":0}}],"to_after_key_up":[{"set_variable":{"name":"KC_D","value":0}}],"type":"basic"},{"conditions":[{"type":"variable_unless","name":"KC_F","value":0},{"type":"variable_unless","name":"KC_SLSH","value":0}],"from":{"key_code":"d","modifiers":{"optional":["caps_lock"]}},"to":[{"key_code":"f","modifiers":["shift","control"]},{"key_code":"f","modifiers":["shift","control"]},{"key_code":"f","modifiers":["shift","control"]},{"key_code":"f","modifiers":["shift","control"]},{"key_code":"f","modifiers":["shift","control"]},{"set_variable":{"name":"KC_D","value":1}},{"set_variable":{"name":"USC","value":0}}],"to_after_key_up":[{"set_variable":{"name":"KC_D","value":0}}],"type":"basic"},</v>
      </c>
    </row>
    <row r="134" spans="1:1">
      <c r="A134" s="299" t="str">
        <f>_xlfn.CONCAT(詳細設定!A156:Z156)</f>
        <v>{"description":"な, ん &amp; 小 → x   x   x",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q","modifiers":{"optional":["caps_lock"]}},"to":[{"key_code":"delete_or_backspace"},{"key_code":"delete_or_backspace"},{"key_code":"z","modifiers":["shift","option"]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KC_Q","value":1}},{"set_variable":{"name":"USC","value":0}}],"to_after_key_up":[{"set_variable":{"name":"KC_Q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q","modifiers":{"optional":["caps_lock"]}},"to":[{"key_code":"delete_or_backspace"},{"key_code":"z","modifiers":["shift","option"]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KC_Q","value":1}},{"set_variable":{"name":"USC","value":0}}],"to_after_key_up":[{"set_variable":{"name":"KC_Q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q","modifiers":{"optional":["caps_lock"]}},"to":[{"key_code":"z","modifiers":["shift","option"]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KC_Q","value":1}},{"set_variable":{"name":"USC","value":0}}],"to_after_key_up":[{"set_variable":{"name":"KC_Q","value":0}}],"type":"basic"},{"conditions":[{"type":"variable_if","name":"USC","value":2},{"type":"variable_unless","name":"KC_M","value":0},{"type":"variable_unless","name":"KC_Q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z","modifiers":["shift","option"]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Q","value":0},{"input_sources":[{"language":"ja"}],"type":"input_source_if"},{"input_sources":[{"input_mode_id":"Roman$"}],"type":"input_source_unless"}],"from":{"key_code":"comma","modifiers":{"optional":["caps_lock"]}},"to":[{"key_code":"delete_or_backspace"},{"key_code":"z","modifiers":["shift","option"]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KC_COMM","value":1}},{"set_variable":{"name":"USC","value":0}}],"to_after_key_up":[{"set_variable":{"name":"KC_COMM","value":0}}],"type":"basic"},{"conditions":[{"type":"variable_unless","name":"KC_M","value":0},{"type":"variable_unless","name":"KC_Q","value":0},{"input_sources":[{"language":"ja"}],"type":"input_source_if"},{"input_sources":[{"input_mode_id":"Roman$"}],"type":"input_source_unless"}],"from":{"key_code":"comma","modifiers":{"optional":["caps_lock"]}},"to":[{"key_code":"z","modifiers":["shift","option"]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Q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z","modifiers":["shift","option"]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Q","value":0},{"input_sources":[{"language":"ja"}],"type":"input_source_if"},{"input_sources":[{"input_mode_id":"Roman$"}],"type":"input_source_unless"}],"from":{"key_code":"m","modifiers":{"optional":["caps_lock"]}},"to":[{"key_code":"delete_or_backspace"},{"key_code":"z","modifiers":["shift","option"]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KC_M","value":1}},{"set_variable":{"name":"USC","value":0}}],"to_after_key_up":[{"set_variable":{"name":"KC_M","value":0}}],"type":"basic"},{"conditions":[{"type":"variable_unless","name":"KC_COMM","value":0},{"type":"variable_unless","name":"KC_Q","value":0},{"input_sources":[{"language":"ja"}],"type":"input_source_if"},{"input_sources":[{"input_mode_id":"Roman$"}],"type":"input_source_unless"}],"from":{"key_code":"m","modifiers":{"optional":["caps_lock"]}},"to":[{"key_code":"z","modifiers":["shift","option"]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KC_M","value":1}},{"set_variable":{"name":"USC","value":0}}],"to_after_key_up":[{"set_variable":{"name":"KC_M","value":0}}],"type":"basic"},{"description":"[英数] M, Comma &amp; Q → x   x   x","conditions":[{"type":"variable_if","name":"USC","value":2},{"type":"variable_unless","name":"KC_M","value":0},{"type":"variable_unless","name":"KC_COMM","value":0}],"from":{"key_code":"q","modifiers":{"optional":["caps_lock"]}},"to":[{"key_code":"delete_or_backspace"},{"key_code":"delete_or_backspace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Q","value":1}},{"set_variable":{"name":"USC","value":0}}],"to_after_key_up":[{"set_variable":{"name":"KC_Q","value":0}}],"type":"basic"},{"conditions":[{"type":"variable_unless","name":"USC","value":0},{"type":"variable_unless","name":"KC_M","value":0},{"type":"variable_unless","name":"KC_COMM","value":0}],"from":{"key_code":"q","modifiers":{"optional":["caps_lock"]}},"to":[{"key_code":"delete_or_backspace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Q","value":1}},{"set_variable":{"name":"USC","value":0}}],"to_after_key_up":[{"set_variable":{"name":"KC_Q","value":0}}],"type":"basic"},{"conditions":[{"type":"variable_unless","name":"KC_M","value":0},{"type":"variable_unless","name":"KC_COMM","value":0}],"from":{"key_code":"q","modifiers":{"optional":["caps_lock"]}},"to":[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Q","value":1}},{"set_variable":{"name":"USC","value":0}}],"to_after_key_up":[{"set_variable":{"name":"KC_Q","value":0}}],"type":"basic"},{"conditions":[{"type":"variable_if","name":"USC","value":2},{"type":"variable_unless","name":"KC_M","value":0},{"type":"variable_unless","name":"KC_Q","value":0}],"from":{"key_code":"comma","modifiers":{"optional":["caps_lock"]}},"to":[{"key_code":"delete_or_backspace"},{"key_code":"delete_or_backspace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Q","value":0}],"from":{"key_code":"comma","modifiers":{"optional":["caps_lock"]}},"to":[{"key_code":"delete_or_backspace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COMM","value":1}},{"set_variable":{"name":"USC","value":0}}],"to_after_key_up":[{"set_variable":{"name":"KC_COMM","value":0}}],"type":"basic"},{"conditions":[{"type":"variable_unless","name":"KC_M","value":0},{"type":"variable_unless","name":"KC_Q","value":0}],"from":{"key_code":"comma","modifiers":{"optional":["caps_lock"]}},"to":[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Q","value":0}],"from":{"key_code":"m","modifiers":{"optional":["caps_lock"]}},"to":[{"key_code":"delete_or_backspace"},{"key_code":"delete_or_backspace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Q","value":0}],"from":{"key_code":"m","modifiers":{"optional":["caps_lock"]}},"to":[{"key_code":"delete_or_backspace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M","value":1}},{"set_variable":{"name":"USC","value":0}}],"to_after_key_up":[{"set_variable":{"name":"KC_M","value":0}}],"type":"basic"},{"conditions":[{"type":"variable_unless","name":"KC_COMM","value":0},{"type":"variable_unless","name":"KC_Q","value":0}],"from":{"key_code":"m","modifiers":{"optional":["caps_lock"]}},"to":[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KC_M","value":1}},{"set_variable":{"name":"USC","value":0}}],"to_after_key_up":[{"set_variable":{"name":"KC_M","value":0}}],"type":"basic"},</v>
      </c>
    </row>
    <row r="135" spans="1:1">
      <c r="A135" s="299" t="str">
        <f>_xlfn.CONCAT(詳細設定!A157:U157)</f>
        <v>{"description":"な, ん &amp; き → +『』","conditions":[{"type":"keyboard_type_if","keyboard_types":["jis"]},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w","modifiers":{"optional":["caps_lock"]}},"to":[{"key_code":"delete_or_backspace"},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keyboard_type_if","keyboard_types":["jis"]},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w","modifiers":{"optional":["caps_lock"]}},"to":[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keyboard_type_if","keyboard_types":["jis"]},{"type":"variable_unless","name":"KC_M","value":0},{"type":"variable_unless","name":"KC_COMM","value":0},{"input_sources":[{"language":"ja"}],"type":"input_source_if"},{"input_sources":[{"input_mode_id":"Roman$"}],"type":"input_source_unless"}],"from":{"key_code":"w","modifiers":{"optional":["caps_lock"]}},"to":[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w","modifiers":{"optional":["caps_lock"]}},"to":[{"key_code":"delete_or_backspace"},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w","modifiers":{"optional":["caps_lock"]}},"to":[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w","modifiers":{"optional":["caps_lock"]}},"to":[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keyboard_type_if","keyboard_types":["jis"]},{"type":"variable_if","name":"USC","value":2},{"type":"variable_unless","name":"KC_M","value":0},{"type":"variable_unless","name":"KC_W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USC","value":0},{"type":"variable_unless","name":"KC_M","value":0},{"type":"variable_unless","name":"KC_W","value":0},{"input_sources":[{"language":"ja"}],"type":"input_source_if"},{"input_sources":[{"input_mode_id":"Roman$"}],"type":"input_source_unless"}],"from":{"key_code":"comma","modifiers":{"optional":["caps_lock"]}},"to":[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KC_M","value":0},{"type":"variable_unless","name":"KC_W","value":0},{"input_sources":[{"language":"ja"}],"type":"input_source_if"},{"input_sources":[{"input_mode_id":"Roman$"}],"type":"input_source_unless"}],"from":{"key_code":"comma","modifiers":{"optional":["caps_lock"]}},"to":[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if","name":"USC","value":2},{"type":"variable_unless","name":"KC_M","value":0},{"type":"variable_unless","name":"KC_W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W","value":0},{"input_sources":[{"language":"ja"}],"type":"input_source_if"},{"input_sources":[{"input_mode_id":"Roman$"}],"type":"input_source_unless"}],"from":{"key_code":"comma","modifiers":{"optional":["caps_lock"]}},"to":[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KC_M","value":0},{"type":"variable_unless","name":"KC_W","value":0},{"input_sources":[{"language":"ja"}],"type":"input_source_if"},{"input_sources":[{"input_mode_id":"Roman$"}],"type":"input_source_unless"}],"from":{"key_code":"comma","modifiers":{"optional":["caps_lock"]}},"to":[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if","name":"USC","value":2},{"type":"variable_unless","name":"KC_COMM","value":0},{"type":"variable_unless","name":"KC_W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USC","value":0},{"type":"variable_unless","name":"KC_COMM","value":0},{"type":"variable_unless","name":"KC_W","value":0},{"input_sources":[{"language":"ja"}],"type":"input_source_if"},{"input_sources":[{"input_mode_id":"Roman$"}],"type":"input_source_unless"}],"from":{"key_code":"m","modifiers":{"optional":["caps_lock"]}},"to":[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KC_COMM","value":0},{"type":"variable_unless","name":"KC_W","value":0},{"input_sources":[{"language":"ja"}],"type":"input_source_if"},{"input_sources":[{"input_mode_id":"Roman$"}],"type":"input_source_unless"}],"from":{"key_code":"m","modifiers":{"optional":["caps_lock"]}},"to":[{"key_code":"x","modifiers":["command"]},{"key_code":"lang1"},{"key_code":"close_bracket","modifiers":["shift"]},{"key_code":"return_or_enter"},{"key_code":"v","modifiers":["command"]},{"key_code":"non_us_pound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if","name":"USC","value":2},{"type":"variable_unless","name":"KC_COMM","value":0},{"type":"variable_unless","name":"KC_W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W","value":0},{"input_sources":[{"language":"ja"}],"type":"input_source_if"},{"input_sources":[{"input_mode_id":"Roman$"}],"type":"input_source_unless"}],"from":{"key_code":"m","modifiers":{"optional":["caps_lock"]}},"to":[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KC_COMM","value":0},{"type":"variable_unless","name":"KC_W","value":0},{"input_sources":[{"language":"ja"}],"type":"input_source_if"},{"input_sources":[{"input_mode_id":"Roman$"}],"type":"input_source_unless"}],"from":{"key_code":"m","modifiers":{"optional":["caps_lock"]}},"to":[{"key_code":"x","modifiers":["command"]},{"key_code":"lang1"},{"key_code":"open_bracket","modifiers":["shift"]},{"key_code":"return_or_enter"},{"key_code":"v","modifiers":["command"]},{"key_code":"close_bracket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</v>
      </c>
    </row>
    <row r="136" spans="1:1">
      <c r="A136" s="299" t="str">
        <f>_xlfn.CONCAT(詳細設定!V157:Z157)</f>
        <v>{"description":"[英数] M, Comma &amp; W → +『』","conditions":[{"type":"keyboard_type_if","keyboard_types":["jis"]},{"type":"variable_if","name":"USC","value":2},{"type":"variable_unless","name":"KC_M","value":0},{"type":"variable_unless","name":"KC_COMM","value":0}],"from":{"key_code":"w","modifiers":{"optional":["caps_lock"]}},"to":[{"key_code":"delete_or_backspace"},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keyboard_type_if","keyboard_types":["jis"]},{"type":"variable_unless","name":"USC","value":0},{"type":"variable_unless","name":"KC_M","value":0},{"type":"variable_unless","name":"KC_COMM","value":0}],"from":{"key_code":"w","modifiers":{"optional":["caps_lock"]}},"to":[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keyboard_type_if","keyboard_types":["jis"]},{"type":"variable_unless","name":"KC_M","value":0},{"type":"variable_unless","name":"KC_COMM","value":0}],"from":{"key_code":"w","modifiers":{"optional":["caps_lock"]}},"to":[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variable_if","name":"USC","value":2},{"type":"variable_unless","name":"KC_M","value":0},{"type":"variable_unless","name":"KC_COMM","value":0}],"from":{"key_code":"w","modifiers":{"optional":["caps_lock"]}},"to":[{"key_code":"delete_or_backspace"},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variable_unless","name":"USC","value":0},{"type":"variable_unless","name":"KC_M","value":0},{"type":"variable_unless","name":"KC_COMM","value":0}],"from":{"key_code":"w","modifiers":{"optional":["caps_lock"]}},"to":[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variable_unless","name":"KC_M","value":0},{"type":"variable_unless","name":"KC_COMM","value":0}],"from":{"key_code":"w","modifiers":{"optional":["caps_lock"]}},"to":[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W","value":1}},{"set_variable":{"name":"USC","value":0}}],"to_after_key_up":[{"set_variable":{"name":"KC_W","value":0}}],"type":"basic"},{"conditions":[{"type":"keyboard_type_if","keyboard_types":["jis"]},{"type":"variable_if","name":"USC","value":2},{"type":"variable_unless","name":"KC_M","value":0},{"type":"variable_unless","name":"KC_W","value":0}],"from":{"key_code":"comma","modifiers":{"optional":["caps_lock"]}},"to":[{"key_code":"delete_or_backspace"},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USC","value":0},{"type":"variable_unless","name":"KC_M","value":0},{"type":"variable_unless","name":"KC_W","value":0}],"from":{"key_code":"comma","modifiers":{"optional":["caps_lock"]}},"to":[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KC_M","value":0},{"type":"variable_unless","name":"KC_W","value":0}],"from":{"key_code":"comma","modifiers":{"optional":["caps_lock"]}},"to":[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if","name":"USC","value":2},{"type":"variable_unless","name":"KC_M","value":0},{"type":"variable_unless","name":"KC_W","value":0}],"from":{"key_code":"comma","modifiers":{"optional":["caps_lock"]}},"to":[{"key_code":"delete_or_backspace"},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W","value":0}],"from":{"key_code":"comma","modifiers":{"optional":["caps_lock"]}},"to":[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KC_M","value":0},{"type":"variable_unless","name":"KC_W","value":0}],"from":{"key_code":"comma","modifiers":{"optional":["caps_lock"]}},"to":[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if","name":"USC","value":2},{"type":"variable_unless","name":"KC_COMM","value":0},{"type":"variable_unless","name":"KC_W","value":0}],"from":{"key_code":"m","modifiers":{"optional":["caps_lock"]}},"to":[{"key_code":"delete_or_backspace"},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USC","value":0},{"type":"variable_unless","name":"KC_COMM","value":0},{"type":"variable_unless","name":"KC_W","value":0}],"from":{"key_code":"m","modifiers":{"optional":["caps_lock"]}},"to":[{"key_code":"delete_or_backspace"},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KC_COMM","value":0},{"type":"variable_unless","name":"KC_W","value":0}],"from":{"key_code":"m","modifiers":{"optional":["caps_lock"]}},"to":[{"key_code":"x","modifiers":["command"]},{"key_code":"lang1"},{"key_code":"close_bracket","modifiers":["shift"]},{"key_code":"return_or_enter"},{"key_code":"v","modifiers":["command"]},{"key_code":"non_us_pound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if","name":"USC","value":2},{"type":"variable_unless","name":"KC_COMM","value":0},{"type":"variable_unless","name":"KC_W","value":0}],"from":{"key_code":"m","modifiers":{"optional":["caps_lock"]}},"to":[{"key_code":"delete_or_backspace"},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W","value":0}],"from":{"key_code":"m","modifiers":{"optional":["caps_lock"]}},"to":[{"key_code":"delete_or_backspace"},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KC_COMM","value":0},{"type":"variable_unless","name":"KC_W","value":0}],"from":{"key_code":"m","modifiers":{"optional":["caps_lock"]}},"to":[{"key_code":"x","modifiers":["command"]},{"key_code":"lang1"},{"key_code":"open_bracket","modifiers":["shift"]},{"key_code":"return_or_enter"},{"key_code":"v","modifiers":["command"]},{"key_code":"close_bracket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</v>
      </c>
    </row>
    <row r="137" spans="1:1">
      <c r="A137" s="299" t="str">
        <f>_xlfn.CONCAT(詳細設定!A158:Z158)</f>
        <v>{"description":"な, ん &amp; て → 行頭□□□挿入",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e","modifiers":{"optional":["caps_lock"]}},"to":[{"key_code":"delete_or_backspace"},{"key_code":"delete_or_backspace"},{"key_code":"a","modifiers":["control"]},{"key_code":"return_or_enter"},{"key_code":"lang1"},{"key_code":"spacebar"},{"key_code":"spacebar"},{"key_code":"spacebar"},{"key_code":"e","modifiers":["control"]},{"set_variable":{"name":"KC_E","value":1}},{"set_variable":{"name":"USC","value":0}}],"to_after_key_up":[{"set_variable":{"name":"KC_E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e","modifiers":{"optional":["caps_lock"]}},"to":[{"key_code":"delete_or_backspace"},{"key_code":"a","modifiers":["control"]},{"key_code":"return_or_enter"},{"key_code":"lang1"},{"key_code":"spacebar"},{"key_code":"spacebar"},{"key_code":"spacebar"},{"key_code":"e","modifiers":["control"]},{"set_variable":{"name":"KC_E","value":1}},{"set_variable":{"name":"USC","value":0}}],"to_after_key_up":[{"set_variable":{"name":"KC_E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e","modifiers":{"optional":["caps_lock"]}},"to":[{"key_code":"a","modifiers":["control"]},{"key_code":"return_or_enter"},{"key_code":"lang1"},{"key_code":"spacebar"},{"key_code":"spacebar"},{"key_code":"spacebar"},{"key_code":"e","modifiers":["control"]},{"set_variable":{"name":"KC_E","value":1}},{"set_variable":{"name":"USC","value":0}}],"to_after_key_up":[{"set_variable":{"name":"KC_E","value":0}}],"type":"basic"},{"conditions":[{"type":"variable_if","name":"USC","value":2},{"type":"variable_unless","name":"KC_M","value":0},{"type":"variable_unless","name":"KC_E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a","modifiers":["control"]},{"key_code":"return_or_enter"},{"key_code":"lang1"},{"key_code":"spacebar"},{"key_code":"spacebar"},{"key_code":"spacebar"},{"key_code":"e","modifiers":["control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E","value":0},{"input_sources":[{"language":"ja"}],"type":"input_source_if"},{"input_sources":[{"input_mode_id":"Roman$"}],"type":"input_source_unless"}],"from":{"key_code":"comma","modifiers":{"optional":["caps_lock"]}},"to":[{"key_code":"delete_or_backspace"},{"key_code":"a","modifiers":["control"]},{"key_code":"return_or_enter"},{"key_code":"lang1"},{"key_code":"spacebar"},{"key_code":"spacebar"},{"key_code":"spacebar"},{"key_code":"e","modifiers":["control"]},{"set_variable":{"name":"KC_COMM","value":1}},{"set_variable":{"name":"USC","value":0}}],"to_after_key_up":[{"set_variable":{"name":"KC_COMM","value":0}}],"type":"basic"},{"conditions":[{"type":"variable_unless","name":"KC_M","value":0},{"type":"variable_unless","name":"KC_E","value":0},{"input_sources":[{"language":"ja"}],"type":"input_source_if"},{"input_sources":[{"input_mode_id":"Roman$"}],"type":"input_source_unless"}],"from":{"key_code":"comma","modifiers":{"optional":["caps_lock"]}},"to":[{"key_code":"a","modifiers":["control"]},{"key_code":"return_or_enter"},{"key_code":"lang1"},{"key_code":"spacebar"},{"key_code":"spacebar"},{"key_code":"spacebar"},{"key_code":"e","modifiers":["control"]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E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a","modifiers":["control"]},{"key_code":"return_or_enter"},{"key_code":"lang1"},{"key_code":"spacebar"},{"key_code":"spacebar"},{"key_code":"spacebar"},{"key_code":"e","modifiers":["control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E","value":0},{"input_sources":[{"language":"ja"}],"type":"input_source_if"},{"input_sources":[{"input_mode_id":"Roman$"}],"type":"input_source_unless"}],"from":{"key_code":"m","modifiers":{"optional":["caps_lock"]}},"to":[{"key_code":"delete_or_backspace"},{"key_code":"a","modifiers":["control"]},{"key_code":"return_or_enter"},{"key_code":"lang1"},{"key_code":"spacebar"},{"key_code":"spacebar"},{"key_code":"spacebar"},{"key_code":"e","modifiers":["control"]},{"set_variable":{"name":"KC_M","value":1}},{"set_variable":{"name":"USC","value":0}}],"to_after_key_up":[{"set_variable":{"name":"KC_M","value":0}}],"type":"basic"},{"conditions":[{"type":"variable_unless","name":"KC_COMM","value":0},{"type":"variable_unless","name":"KC_E","value":0},{"input_sources":[{"language":"ja"}],"type":"input_source_if"},{"input_sources":[{"input_mode_id":"Roman$"}],"type":"input_source_unless"}],"from":{"key_code":"m","modifiers":{"optional":["caps_lock"]}},"to":[{"key_code":"a","modifiers":["control"]},{"key_code":"return_or_enter"},{"key_code":"lang1"},{"key_code":"spacebar"},{"key_code":"spacebar"},{"key_code":"spacebar"},{"key_code":"e","modifiers":["control"]},{"set_variable":{"name":"KC_M","value":1}},{"set_variable":{"name":"USC","value":0}}],"to_after_key_up":[{"set_variable":{"name":"KC_M","value":0}}],"type":"basic"},{"description":"[英数] M, Comma &amp; E → 行頭□□□挿入","conditions":[{"type":"variable_if","name":"USC","value":2},{"type":"variable_unless","name":"KC_M","value":0},{"type":"variable_unless","name":"KC_COMM","value":0}],"from":{"key_code":"e","modifiers":{"optional":["caps_lock"]}},"to":[{"key_code":"delete_or_backspace"},{"key_code":"delete_or_backspace"},{"key_code":"a","modifiers":["control"]},{"key_code":"return_or_enter"},{"key_code":"lang1"},{"key_code":"spacebar"},{"key_code":"spacebar"},{"key_code":"spacebar"},{"key_code":"lang2"},{"key_code":"e","modifiers":["control"]},{"set_variable":{"name":"KC_E","value":1}},{"set_variable":{"name":"USC","value":0}}],"to_after_key_up":[{"set_variable":{"name":"KC_E","value":0}}],"type":"basic"},{"conditions":[{"type":"variable_unless","name":"USC","value":0},{"type":"variable_unless","name":"KC_M","value":0},{"type":"variable_unless","name":"KC_COMM","value":0}],"from":{"key_code":"e","modifiers":{"optional":["caps_lock"]}},"to":[{"key_code":"delete_or_backspace"},{"key_code":"a","modifiers":["control"]},{"key_code":"return_or_enter"},{"key_code":"lang1"},{"key_code":"spacebar"},{"key_code":"spacebar"},{"key_code":"spacebar"},{"key_code":"lang2"},{"key_code":"e","modifiers":["control"]},{"set_variable":{"name":"KC_E","value":1}},{"set_variable":{"name":"USC","value":0}}],"to_after_key_up":[{"set_variable":{"name":"KC_E","value":0}}],"type":"basic"},{"conditions":[{"type":"variable_unless","name":"KC_M","value":0},{"type":"variable_unless","name":"KC_COMM","value":0}],"from":{"key_code":"e","modifiers":{"optional":["caps_lock"]}},"to":[{"key_code":"a","modifiers":["control"]},{"key_code":"return_or_enter"},{"key_code":"lang1"},{"key_code":"spacebar"},{"key_code":"spacebar"},{"key_code":"spacebar"},{"key_code":"lang2"},{"key_code":"e","modifiers":["control"]},{"set_variable":{"name":"KC_E","value":1}},{"set_variable":{"name":"USC","value":0}}],"to_after_key_up":[{"set_variable":{"name":"KC_E","value":0}}],"type":"basic"},{"conditions":[{"type":"variable_if","name":"USC","value":2},{"type":"variable_unless","name":"KC_M","value":0},{"type":"variable_unless","name":"KC_E","value":0}],"from":{"key_code":"comma","modifiers":{"optional":["caps_lock"]}},"to":[{"key_code":"delete_or_backspace"},{"key_code":"delete_or_backspace"},{"key_code":"a","modifiers":["control"]},{"key_code":"return_or_enter"},{"key_code":"lang1"},{"key_code":"spacebar"},{"key_code":"spacebar"},{"key_code":"spacebar"},{"key_code":"lang2"},{"key_code":"e","modifiers":["control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E","value":0}],"from":{"key_code":"comma","modifiers":{"optional":["caps_lock"]}},"to":[{"key_code":"delete_or_backspace"},{"key_code":"a","modifiers":["control"]},{"key_code":"return_or_enter"},{"key_code":"lang1"},{"key_code":"spacebar"},{"key_code":"spacebar"},{"key_code":"spacebar"},{"key_code":"lang2"},{"key_code":"e","modifiers":["control"]},{"set_variable":{"name":"KC_COMM","value":1}},{"set_variable":{"name":"USC","value":0}}],"to_after_key_up":[{"set_variable":{"name":"KC_COMM","value":0}}],"type":"basic"},{"conditions":[{"type":"variable_unless","name":"KC_M","value":0},{"type":"variable_unless","name":"KC_E","value":0}],"from":{"key_code":"comma","modifiers":{"optional":["caps_lock"]}},"to":[{"key_code":"a","modifiers":["control"]},{"key_code":"return_or_enter"},{"key_code":"lang1"},{"key_code":"spacebar"},{"key_code":"spacebar"},{"key_code":"spacebar"},{"key_code":"lang2"},{"key_code":"e","modifiers":["control"]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E","value":0}],"from":{"key_code":"m","modifiers":{"optional":["caps_lock"]}},"to":[{"key_code":"delete_or_backspace"},{"key_code":"delete_or_backspace"},{"key_code":"a","modifiers":["control"]},{"key_code":"return_or_enter"},{"key_code":"lang1"},{"key_code":"spacebar"},{"key_code":"spacebar"},{"key_code":"spacebar"},{"key_code":"lang2"},{"key_code":"e","modifiers":["control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E","value":0}],"from":{"key_code":"m","modifiers":{"optional":["caps_lock"]}},"to":[{"key_code":"delete_or_backspace"},{"key_code":"a","modifiers":["control"]},{"key_code":"return_or_enter"},{"key_code":"lang1"},{"key_code":"spacebar"},{"key_code":"spacebar"},{"key_code":"spacebar"},{"key_code":"lang2"},{"key_code":"e","modifiers":["control"]},{"set_variable":{"name":"KC_M","value":1}},{"set_variable":{"name":"USC","value":0}}],"to_after_key_up":[{"set_variable":{"name":"KC_M","value":0}}],"type":"basic"},{"conditions":[{"type":"variable_unless","name":"KC_COMM","value":0},{"type":"variable_unless","name":"KC_E","value":0}],"from":{"key_code":"m","modifiers":{"optional":["caps_lock"]}},"to":[{"key_code":"a","modifiers":["control"]},{"key_code":"return_or_enter"},{"key_code":"lang1"},{"key_code":"spacebar"},{"key_code":"spacebar"},{"key_code":"spacebar"},{"key_code":"lang2"},{"key_code":"e","modifiers":["control"]},{"set_variable":{"name":"KC_M","value":1}},{"set_variable":{"name":"USC","value":0}}],"to_after_key_up":[{"set_variable":{"name":"KC_M","value":0}}],"type":"basic"},</v>
      </c>
    </row>
    <row r="138" spans="1:1">
      <c r="A138" s="299" t="str">
        <f>_xlfn.CONCAT(詳細設定!A159:Z159)</f>
        <v>{"description":"な, ん &amp; し → 行頭□挿入",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r","modifiers":{"optional":["caps_lock"]}},"to":[{"key_code":"delete_or_backspace"},{"key_code":"delete_or_backspace"},{"key_code":"a","modifiers":["control"]},{"key_code":"return_or_enter"},{"key_code":"lang1"},{"key_code":"spacebar"},{"key_code":"e","modifiers":["control"]},{"set_variable":{"name":"KC_R","value":1}},{"set_variable":{"name":"USC","value":0}}],"to_after_key_up":[{"set_variable":{"name":"KC_R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r","modifiers":{"optional":["caps_lock"]}},"to":[{"key_code":"delete_or_backspace"},{"key_code":"a","modifiers":["control"]},{"key_code":"return_or_enter"},{"key_code":"lang1"},{"key_code":"spacebar"},{"key_code":"e","modifiers":["control"]},{"set_variable":{"name":"KC_R","value":1}},{"set_variable":{"name":"USC","value":0}}],"to_after_key_up":[{"set_variable":{"name":"KC_R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r","modifiers":{"optional":["caps_lock"]}},"to":[{"key_code":"a","modifiers":["control"]},{"key_code":"return_or_enter"},{"key_code":"lang1"},{"key_code":"spacebar"},{"key_code":"e","modifiers":["control"]},{"set_variable":{"name":"KC_R","value":1}},{"set_variable":{"name":"USC","value":0}}],"to_after_key_up":[{"set_variable":{"name":"KC_R","value":0}}],"type":"basic"},{"conditions":[{"type":"variable_if","name":"USC","value":2},{"type":"variable_unless","name":"KC_M","value":0},{"type":"variable_unless","name":"KC_R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a","modifiers":["control"]},{"key_code":"return_or_enter"},{"key_code":"lang1"},{"key_code":"spacebar"},{"key_code":"e","modifiers":["control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R","value":0},{"input_sources":[{"language":"ja"}],"type":"input_source_if"},{"input_sources":[{"input_mode_id":"Roman$"}],"type":"input_source_unless"}],"from":{"key_code":"comma","modifiers":{"optional":["caps_lock"]}},"to":[{"key_code":"delete_or_backspace"},{"key_code":"a","modifiers":["control"]},{"key_code":"return_or_enter"},{"key_code":"lang1"},{"key_code":"spacebar"},{"key_code":"e","modifiers":["control"]},{"set_variable":{"name":"KC_COMM","value":1}},{"set_variable":{"name":"USC","value":0}}],"to_after_key_up":[{"set_variable":{"name":"KC_COMM","value":0}}],"type":"basic"},{"conditions":[{"type":"variable_unless","name":"KC_M","value":0},{"type":"variable_unless","name":"KC_R","value":0},{"input_sources":[{"language":"ja"}],"type":"input_source_if"},{"input_sources":[{"input_mode_id":"Roman$"}],"type":"input_source_unless"}],"from":{"key_code":"comma","modifiers":{"optional":["caps_lock"]}},"to":[{"key_code":"a","modifiers":["control"]},{"key_code":"return_or_enter"},{"key_code":"lang1"},{"key_code":"spacebar"},{"key_code":"e","modifiers":["control"]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R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a","modifiers":["control"]},{"key_code":"return_or_enter"},{"key_code":"lang1"},{"key_code":"spacebar"},{"key_code":"e","modifiers":["control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R","value":0},{"input_sources":[{"language":"ja"}],"type":"input_source_if"},{"input_sources":[{"input_mode_id":"Roman$"}],"type":"input_source_unless"}],"from":{"key_code":"m","modifiers":{"optional":["caps_lock"]}},"to":[{"key_code":"delete_or_backspace"},{"key_code":"a","modifiers":["control"]},{"key_code":"return_or_enter"},{"key_code":"lang1"},{"key_code":"spacebar"},{"key_code":"e","modifiers":["control"]},{"set_variable":{"name":"KC_M","value":1}},{"set_variable":{"name":"USC","value":0}}],"to_after_key_up":[{"set_variable":{"name":"KC_M","value":0}}],"type":"basic"},{"conditions":[{"type":"variable_unless","name":"KC_COMM","value":0},{"type":"variable_unless","name":"KC_R","value":0},{"input_sources":[{"language":"ja"}],"type":"input_source_if"},{"input_sources":[{"input_mode_id":"Roman$"}],"type":"input_source_unless"}],"from":{"key_code":"m","modifiers":{"optional":["caps_lock"]}},"to":[{"key_code":"a","modifiers":["control"]},{"key_code":"return_or_enter"},{"key_code":"lang1"},{"key_code":"spacebar"},{"key_code":"e","modifiers":["control"]},{"set_variable":{"name":"KC_M","value":1}},{"set_variable":{"name":"USC","value":0}}],"to_after_key_up":[{"set_variable":{"name":"KC_M","value":0}}],"type":"basic"},{"description":"[英数] M, Comma &amp; R → 行頭□挿入","conditions":[{"type":"variable_if","name":"USC","value":2},{"type":"variable_unless","name":"KC_M","value":0},{"type":"variable_unless","name":"KC_COMM","value":0}],"from":{"key_code":"r","modifiers":{"optional":["caps_lock"]}},"to":[{"key_code":"delete_or_backspace"},{"key_code":"delete_or_backspace"},{"key_code":"a","modifiers":["control"]},{"key_code":"return_or_enter"},{"key_code":"lang1"},{"key_code":"spacebar"},{"key_code":"lang2"},{"key_code":"e","modifiers":["control"]},{"set_variable":{"name":"KC_R","value":1}},{"set_variable":{"name":"USC","value":0}}],"to_after_key_up":[{"set_variable":{"name":"KC_R","value":0}}],"type":"basic"},{"conditions":[{"type":"variable_unless","name":"USC","value":0},{"type":"variable_unless","name":"KC_M","value":0},{"type":"variable_unless","name":"KC_COMM","value":0}],"from":{"key_code":"r","modifiers":{"optional":["caps_lock"]}},"to":[{"key_code":"delete_or_backspace"},{"key_code":"a","modifiers":["control"]},{"key_code":"return_or_enter"},{"key_code":"lang1"},{"key_code":"spacebar"},{"key_code":"lang2"},{"key_code":"e","modifiers":["control"]},{"set_variable":{"name":"KC_R","value":1}},{"set_variable":{"name":"USC","value":0}}],"to_after_key_up":[{"set_variable":{"name":"KC_R","value":0}}],"type":"basic"},{"conditions":[{"type":"variable_unless","name":"KC_M","value":0},{"type":"variable_unless","name":"KC_COMM","value":0}],"from":{"key_code":"r","modifiers":{"optional":["caps_lock"]}},"to":[{"key_code":"a","modifiers":["control"]},{"key_code":"return_or_enter"},{"key_code":"lang1"},{"key_code":"spacebar"},{"key_code":"lang2"},{"key_code":"e","modifiers":["control"]},{"set_variable":{"name":"KC_R","value":1}},{"set_variable":{"name":"USC","value":0}}],"to_after_key_up":[{"set_variable":{"name":"KC_R","value":0}}],"type":"basic"},{"conditions":[{"type":"variable_if","name":"USC","value":2},{"type":"variable_unless","name":"KC_M","value":0},{"type":"variable_unless","name":"KC_R","value":0}],"from":{"key_code":"comma","modifiers":{"optional":["caps_lock"]}},"to":[{"key_code":"delete_or_backspace"},{"key_code":"delete_or_backspace"},{"key_code":"a","modifiers":["control"]},{"key_code":"return_or_enter"},{"key_code":"lang1"},{"key_code":"spacebar"},{"key_code":"lang2"},{"key_code":"e","modifiers":["control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R","value":0}],"from":{"key_code":"comma","modifiers":{"optional":["caps_lock"]}},"to":[{"key_code":"delete_or_backspace"},{"key_code":"a","modifiers":["control"]},{"key_code":"return_or_enter"},{"key_code":"lang1"},{"key_code":"spacebar"},{"key_code":"lang2"},{"key_code":"e","modifiers":["control"]},{"set_variable":{"name":"KC_COMM","value":1}},{"set_variable":{"name":"USC","value":0}}],"to_after_key_up":[{"set_variable":{"name":"KC_COMM","value":0}}],"type":"basic"},{"conditions":[{"type":"variable_unless","name":"KC_M","value":0},{"type":"variable_unless","name":"KC_R","value":0}],"from":{"key_code":"comma","modifiers":{"optional":["caps_lock"]}},"to":[{"key_code":"a","modifiers":["control"]},{"key_code":"return_or_enter"},{"key_code":"lang1"},{"key_code":"spacebar"},{"key_code":"lang2"},{"key_code":"e","modifiers":["control"]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R","value":0}],"from":{"key_code":"m","modifiers":{"optional":["caps_lock"]}},"to":[{"key_code":"delete_or_backspace"},{"key_code":"delete_or_backspace"},{"key_code":"a","modifiers":["control"]},{"key_code":"return_or_enter"},{"key_code":"lang1"},{"key_code":"spacebar"},{"key_code":"lang2"},{"key_code":"e","modifiers":["control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R","value":0}],"from":{"key_code":"m","modifiers":{"optional":["caps_lock"]}},"to":[{"key_code":"delete_or_backspace"},{"key_code":"a","modifiers":["control"]},{"key_code":"return_or_enter"},{"key_code":"lang1"},{"key_code":"spacebar"},{"key_code":"lang2"},{"key_code":"e","modifiers":["control"]},{"set_variable":{"name":"KC_M","value":1}},{"set_variable":{"name":"USC","value":0}}],"to_after_key_up":[{"set_variable":{"name":"KC_M","value":0}}],"type":"basic"},{"conditions":[{"type":"variable_unless","name":"KC_COMM","value":0},{"type":"variable_unless","name":"KC_R","value":0}],"from":{"key_code":"m","modifiers":{"optional":["caps_lock"]}},"to":[{"key_code":"a","modifiers":["control"]},{"key_code":"return_or_enter"},{"key_code":"lang1"},{"key_code":"spacebar"},{"key_code":"lang2"},{"key_code":"e","modifiers":["control"]},{"set_variable":{"name":"KC_M","value":1}},{"set_variable":{"name":"USC","value":0}}],"to_after_key_up":[{"set_variable":{"name":"KC_M","value":0}}],"type":"basic"},</v>
      </c>
    </row>
    <row r="139" spans="1:1">
      <c r="A139" s="299" t="str">
        <f>_xlfn.CONCAT(詳細設定!A160:Z160)</f>
        <v>{"description":"な, ん &amp; 左 → ○",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t","modifiers":{"optional":["caps_lock"]}},"to":[{"key_code":"delete_or_backspace"},{"key_code":"delete_or_backspace"},{"key_code":"z","modifiers":["shift","option"]},{"key_code":"b","modifiers":["shift","option"]},{"key_code":"2"},{"key_code":"5"},{"key_code":"c"},{"key_code":"b"},{"key_code":"lang1"},{"set_variable":{"name":"KC_T","value":1}},{"set_variable":{"name":"USC","value":0}}],"to_after_key_up":[{"set_variable":{"name":"KC_T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t","modifiers":{"optional":["caps_lock"]}},"to":[{"key_code":"delete_or_backspace"},{"key_code":"z","modifiers":["shift","option"]},{"key_code":"b","modifiers":["shift","option"]},{"key_code":"2"},{"key_code":"5"},{"key_code":"c"},{"key_code":"b"},{"key_code":"lang1"},{"set_variable":{"name":"KC_T","value":1}},{"set_variable":{"name":"USC","value":0}}],"to_after_key_up":[{"set_variable":{"name":"KC_T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t","modifiers":{"optional":["caps_lock"]}},"to":[{"key_code":"z","modifiers":["shift","option"]},{"key_code":"b","modifiers":["shift","option"]},{"key_code":"2"},{"key_code":"5"},{"key_code":"c"},{"key_code":"b"},{"key_code":"lang1"},{"set_variable":{"name":"KC_T","value":1}},{"set_variable":{"name":"USC","value":0}}],"to_after_key_up":[{"set_variable":{"name":"KC_T","value":0}}],"type":"basic"},{"conditions":[{"type":"variable_if","name":"USC","value":2},{"type":"variable_unless","name":"KC_M","value":0},{"type":"variable_unless","name":"KC_T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z","modifiers":["shift","option"]},{"key_code":"b","modifiers":["shift","option"]},{"key_code":"2"},{"key_code":"5"},{"key_code":"c"},{"key_code":"b"},{"key_code":"lang1"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T","value":0},{"input_sources":[{"language":"ja"}],"type":"input_source_if"},{"input_sources":[{"input_mode_id":"Roman$"}],"type":"input_source_unless"}],"from":{"key_code":"comma","modifiers":{"optional":["caps_lock"]}},"to":[{"key_code":"delete_or_backspace"},{"key_code":"z","modifiers":["shift","option"]},{"key_code":"b","modifiers":["shift","option"]},{"key_code":"2"},{"key_code":"5"},{"key_code":"c"},{"key_code":"b"},{"key_code":"lang1"},{"set_variable":{"name":"KC_COMM","value":1}},{"set_variable":{"name":"USC","value":0}}],"to_after_key_up":[{"set_variable":{"name":"KC_COMM","value":0}}],"type":"basic"},{"conditions":[{"type":"variable_unless","name":"KC_M","value":0},{"type":"variable_unless","name":"KC_T","value":0},{"input_sources":[{"language":"ja"}],"type":"input_source_if"},{"input_sources":[{"input_mode_id":"Roman$"}],"type":"input_source_unless"}],"from":{"key_code":"comma","modifiers":{"optional":["caps_lock"]}},"to":[{"key_code":"z","modifiers":["shift","option"]},{"key_code":"b","modifiers":["shift","option"]},{"key_code":"2"},{"key_code":"5"},{"key_code":"c"},{"key_code":"b"},{"key_code":"lang1"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T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z","modifiers":["shift","option"]},{"key_code":"b","modifiers":["shift","option"]},{"key_code":"2"},{"key_code":"5"},{"key_code":"c"},{"key_code":"b"},{"key_code":"lang1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T","value":0},{"input_sources":[{"language":"ja"}],"type":"input_source_if"},{"input_sources":[{"input_mode_id":"Roman$"}],"type":"input_source_unless"}],"from":{"key_code":"m","modifiers":{"optional":["caps_lock"]}},"to":[{"key_code":"delete_or_backspace"},{"key_code":"z","modifiers":["shift","option"]},{"key_code":"b","modifiers":["shift","option"]},{"key_code":"2"},{"key_code":"5"},{"key_code":"c"},{"key_code":"b"},{"key_code":"lang1"},{"set_variable":{"name":"KC_M","value":1}},{"set_variable":{"name":"USC","value":0}}],"to_after_key_up":[{"set_variable":{"name":"KC_M","value":0}}],"type":"basic"},{"conditions":[{"type":"variable_unless","name":"KC_COMM","value":0},{"type":"variable_unless","name":"KC_T","value":0},{"input_sources":[{"language":"ja"}],"type":"input_source_if"},{"input_sources":[{"input_mode_id":"Roman$"}],"type":"input_source_unless"}],"from":{"key_code":"m","modifiers":{"optional":["caps_lock"]}},"to":[{"key_code":"z","modifiers":["shift","option"]},{"key_code":"b","modifiers":["shift","option"]},{"key_code":"2"},{"key_code":"5"},{"key_code":"c"},{"key_code":"b"},{"key_code":"lang1"},{"set_variable":{"name":"KC_M","value":1}},{"set_variable":{"name":"USC","value":0}}],"to_after_key_up":[{"set_variable":{"name":"KC_M","value":0}}],"type":"basic"},{"description":"[英数] M, Comma &amp; T → ○","conditions":[{"type":"variable_if","name":"USC","value":2},{"type":"variable_unless","name":"KC_M","value":0},{"type":"variable_unless","name":"KC_COMM","value":0}],"from":{"key_code":"t","modifiers":{"optional":["caps_lock"]}},"to":[{"key_code":"delete_or_backspace"},{"key_code":"delete_or_backspace"},{"key_code":"z","modifiers":["shift","option"]},{"key_code":"b","modifiers":["shift","option"]},{"key_code":"2"},{"key_code":"5"},{"key_code":"c"},{"key_code":"b"},{"key_code":"lang2"},{"set_variable":{"name":"KC_T","value":1}},{"set_variable":{"name":"USC","value":0}}],"to_after_key_up":[{"set_variable":{"name":"KC_T","value":0}}],"type":"basic"},{"conditions":[{"type":"variable_unless","name":"USC","value":0},{"type":"variable_unless","name":"KC_M","value":0},{"type":"variable_unless","name":"KC_COMM","value":0}],"from":{"key_code":"t","modifiers":{"optional":["caps_lock"]}},"to":[{"key_code":"delete_or_backspace"},{"key_code":"z","modifiers":["shift","option"]},{"key_code":"b","modifiers":["shift","option"]},{"key_code":"2"},{"key_code":"5"},{"key_code":"c"},{"key_code":"b"},{"key_code":"lang2"},{"set_variable":{"name":"KC_T","value":1}},{"set_variable":{"name":"USC","value":0}}],"to_after_key_up":[{"set_variable":{"name":"KC_T","value":0}}],"type":"basic"},{"conditions":[{"type":"variable_unless","name":"KC_M","value":0},{"type":"variable_unless","name":"KC_COMM","value":0}],"from":{"key_code":"t","modifiers":{"optional":["caps_lock"]}},"to":[{"key_code":"z","modifiers":["shift","option"]},{"key_code":"b","modifiers":["shift","option"]},{"key_code":"2"},{"key_code":"5"},{"key_code":"c"},{"key_code":"b"},{"key_code":"lang2"},{"set_variable":{"name":"KC_T","value":1}},{"set_variable":{"name":"USC","value":0}}],"to_after_key_up":[{"set_variable":{"name":"KC_T","value":0}}],"type":"basic"},{"conditions":[{"type":"variable_if","name":"USC","value":2},{"type":"variable_unless","name":"KC_M","value":0},{"type":"variable_unless","name":"KC_T","value":0}],"from":{"key_code":"comma","modifiers":{"optional":["caps_lock"]}},"to":[{"key_code":"delete_or_backspace"},{"key_code":"delete_or_backspace"},{"key_code":"z","modifiers":["shift","option"]},{"key_code":"b","modifiers":["shift","option"]},{"key_code":"2"},{"key_code":"5"},{"key_code":"c"},{"key_code":"b"},{"key_code":"lang2"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T","value":0}],"from":{"key_code":"comma","modifiers":{"optional":["caps_lock"]}},"to":[{"key_code":"delete_or_backspace"},{"key_code":"z","modifiers":["shift","option"]},{"key_code":"b","modifiers":["shift","option"]},{"key_code":"2"},{"key_code":"5"},{"key_code":"c"},{"key_code":"b"},{"key_code":"lang2"},{"set_variable":{"name":"KC_COMM","value":1}},{"set_variable":{"name":"USC","value":0}}],"to_after_key_up":[{"set_variable":{"name":"KC_COMM","value":0}}],"type":"basic"},{"conditions":[{"type":"variable_unless","name":"KC_M","value":0},{"type":"variable_unless","name":"KC_T","value":0}],"from":{"key_code":"comma","modifiers":{"optional":["caps_lock"]}},"to":[{"key_code":"z","modifiers":["shift","option"]},{"key_code":"b","modifiers":["shift","option"]},{"key_code":"2"},{"key_code":"5"},{"key_code":"c"},{"key_code":"b"},{"key_code":"lang2"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T","value":0}],"from":{"key_code":"m","modifiers":{"optional":["caps_lock"]}},"to":[{"key_code":"delete_or_backspace"},{"key_code":"delete_or_backspace"},{"key_code":"z","modifiers":["shift","option"]},{"key_code":"b","modifiers":["shift","option"]},{"key_code":"2"},{"key_code":"5"},{"key_code":"c"},{"key_code":"b"},{"key_code":"lang2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T","value":0}],"from":{"key_code":"m","modifiers":{"optional":["caps_lock"]}},"to":[{"key_code":"delete_or_backspace"},{"key_code":"z","modifiers":["shift","option"]},{"key_code":"b","modifiers":["shift","option"]},{"key_code":"2"},{"key_code":"5"},{"key_code":"c"},{"key_code":"b"},{"key_code":"lang2"},{"set_variable":{"name":"KC_M","value":1}},{"set_variable":{"name":"USC","value":0}}],"to_after_key_up":[{"set_variable":{"name":"KC_M","value":0}}],"type":"basic"},{"conditions":[{"type":"variable_unless","name":"KC_COMM","value":0},{"type":"variable_unless","name":"KC_T","value":0}],"from":{"key_code":"m","modifiers":{"optional":["caps_lock"]}},"to":[{"key_code":"z","modifiers":["shift","option"]},{"key_code":"b","modifiers":["shift","option"]},{"key_code":"2"},{"key_code":"5"},{"key_code":"c"},{"key_code":"b"},{"key_code":"lang2"},{"set_variable":{"name":"KC_M","value":1}},{"set_variable":{"name":"USC","value":0}}],"to_after_key_up":[{"set_variable":{"name":"KC_M","value":0}}],"type":"basic"},</v>
      </c>
    </row>
    <row r="140" spans="1:1">
      <c r="A140" s="299" t="str">
        <f>_xlfn.CONCAT(詳細設定!A161:Z161)</f>
        <v>{"description":"な, ん &amp; ろ → ▶+Page","conditions":[{"type":"variable_if","name":"USC","value":2},{"type":"variable_unless","name":"KC_M","value":0},{"type":"variable_unless","name":"KC_COMM","value":0}],"from":{"key_code":"a","modifiers":{"optional":["caps_lock"]}},"to":[{"key_code":"delete_or_backspace"},{"key_code":"delete_or_backspace"},{"key_code":"page_up","modifiers":["shift"]},{"set_variable":{"name":"KC_A","value":1}},{"set_variable":{"name":"USC","value":0}}],"to_after_key_up":[{"set_variable":{"name":"KC_A","value":0}}],"type":"basic"},{"conditions":[{"type":"variable_unless","name":"USC","value":0},{"type":"variable_unless","name":"KC_M","value":0},{"type":"variable_unless","name":"KC_COMM","value":0}],"from":{"key_code":"a","modifiers":{"optional":["caps_lock"]}},"to":[{"key_code":"delete_or_backspace"},{"key_code":"page_up","modifiers":["shift"]},{"set_variable":{"name":"KC_A","value":1}},{"set_variable":{"name":"USC","value":0}}],"to_after_key_up":[{"set_variable":{"name":"KC_A","value":0}}],"type":"basic"},{"conditions":[{"type":"variable_unless","name":"KC_M","value":0},{"type":"variable_unless","name":"KC_COMM","value":0}],"from":{"key_code":"a","modifiers":{"optional":["caps_lock"]}},"to":[{"key_code":"page_up","modifiers":["shift"]},{"set_variable":{"name":"KC_A","value":1}},{"set_variable":{"name":"USC","value":0}}],"to_after_key_up":[{"set_variable":{"name":"KC_A","value":0}}],"type":"basic"},{"conditions":[{"type":"variable_if","name":"USC","value":2},{"type":"variable_unless","name":"KC_M","value":0},{"type":"variable_unless","name":"KC_A","value":0}],"from":{"key_code":"comma","modifiers":{"optional":["caps_lock"]}},"to":[{"key_code":"delete_or_backspace"},{"key_code":"delete_or_backspace"},{"key_code":"page_up","modifiers":["shift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A","value":0}],"from":{"key_code":"comma","modifiers":{"optional":["caps_lock"]}},"to":[{"key_code":"delete_or_backspace"},{"key_code":"page_up","modifiers":["shift"]},{"set_variable":{"name":"KC_COMM","value":1}},{"set_variable":{"name":"USC","value":0}}],"to_after_key_up":[{"set_variable":{"name":"KC_COMM","value":0}}],"type":"basic"},{"conditions":[{"type":"variable_unless","name":"KC_M","value":0},{"type":"variable_unless","name":"KC_A","value":0}],"from":{"key_code":"comma","modifiers":{"optional":["caps_lock"]}},"to":[{"key_code":"page_up","modifiers":["shift"]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A","value":0}],"from":{"key_code":"m","modifiers":{"optional":["caps_lock"]}},"to":[{"key_code":"delete_or_backspace"},{"key_code":"delete_or_backspace"},{"key_code":"page_up","modifiers":["shift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A","value":0}],"from":{"key_code":"m","modifiers":{"optional":["caps_lock"]}},"to":[{"key_code":"delete_or_backspace"},{"key_code":"page_up","modifiers":["shift"]},{"set_variable":{"name":"KC_M","value":1}},{"set_variable":{"name":"USC","value":0}}],"to_after_key_up":[{"set_variable":{"name":"KC_M","value":0}}],"type":"basic"},{"conditions":[{"type":"variable_unless","name":"KC_COMM","value":0},{"type":"variable_unless","name":"KC_A","value":0}],"from":{"key_code":"m","modifiers":{"optional":["caps_lock"]}},"to":[{"key_code":"page_up","modifiers":["shift"]},{"set_variable":{"name":"KC_M","value":1}},{"set_variable":{"name":"USC","value":0}}],"to_after_key_up":[{"set_variable":{"name":"KC_M","value":0}}],"type":"basic"},</v>
      </c>
    </row>
    <row r="141" spans="1:1">
      <c r="A141" s="299" t="str">
        <f>_xlfn.CONCAT(詳細設定!A162:Z162)</f>
        <v>{"description":"な, ん &amp; け → +（）","conditions":[{"type":"keyboard_type_if","keyboard_types":["jis"]},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s","modifiers":{"optional":["caps_lock"]}},"to":[{"key_code":"delete_or_backspace"},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keyboard_type_if","keyboard_types":["jis"]},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s","modifiers":{"optional":["caps_lock"]}},"to":[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keyboard_type_if","keyboard_types":["jis"]},{"type":"variable_unless","name":"KC_M","value":0},{"type":"variable_unless","name":"KC_COMM","value":0},{"input_sources":[{"language":"ja"}],"type":"input_source_if"},{"input_sources":[{"input_mode_id":"Roman$"}],"type":"input_source_unless"}],"from":{"key_code":"s","modifiers":{"optional":["caps_lock"]}},"to":[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s","modifiers":{"optional":["caps_lock"]}},"to":[{"key_code":"delete_or_backspace"},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s","modifiers":{"optional":["caps_lock"]}},"to":[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s","modifiers":{"optional":["caps_lock"]}},"to":[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keyboard_type_if","keyboard_types":["jis"]},{"type":"variable_if","name":"USC","value":2},{"type":"variable_unless","name":"KC_M","value":0},{"type":"variable_unless","name":"KC_S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USC","value":0},{"type":"variable_unless","name":"KC_M","value":0},{"type":"variable_unless","name":"KC_S","value":0},{"input_sources":[{"language":"ja"}],"type":"input_source_if"},{"input_sources":[{"input_mode_id":"Roman$"}],"type":"input_source_unless"}],"from":{"key_code":"comma","modifiers":{"optional":["caps_lock"]}},"to":[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KC_M","value":0},{"type":"variable_unless","name":"KC_S","value":0},{"input_sources":[{"language":"ja"}],"type":"input_source_if"},{"input_sources":[{"input_mode_id":"Roman$"}],"type":"input_source_unless"}],"from":{"key_code":"comma","modifiers":{"optional":["caps_lock"]}},"to":[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if","name":"USC","value":2},{"type":"variable_unless","name":"KC_M","value":0},{"type":"variable_unless","name":"KC_S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S","value":0},{"input_sources":[{"language":"ja"}],"type":"input_source_if"},{"input_sources":[{"input_mode_id":"Roman$"}],"type":"input_source_unless"}],"from":{"key_code":"comma","modifiers":{"optional":["caps_lock"]}},"to":[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KC_M","value":0},{"type":"variable_unless","name":"KC_S","value":0},{"input_sources":[{"language":"ja"}],"type":"input_source_if"},{"input_sources":[{"input_mode_id":"Roman$"}],"type":"input_source_unless"}],"from":{"key_code":"comma","modifiers":{"optional":["caps_lock"]}},"to":[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if","name":"USC","value":2},{"type":"variable_unless","name":"KC_COMM","value":0},{"type":"variable_unless","name":"KC_S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USC","value":0},{"type":"variable_unless","name":"KC_COMM","value":0},{"type":"variable_unless","name":"KC_S","value":0},{"input_sources":[{"language":"ja"}],"type":"input_source_if"},{"input_sources":[{"input_mode_id":"Roman$"}],"type":"input_source_unless"}],"from":{"key_code":"m","modifiers":{"optional":["caps_lock"]}},"to":[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KC_COMM","value":0},{"type":"variable_unless","name":"KC_S","value":0},{"input_sources":[{"language":"ja"}],"type":"input_source_if"},{"input_sources":[{"input_mode_id":"Roman$"}],"type":"input_source_unless"}],"from":{"key_code":"m","modifiers":{"optional":["caps_lock"]}},"to":[{"key_code":"x","modifiers":["command"]},{"key_code":"lang1"},{"key_code":"8","modifiers":["shift"]},{"key_code":"return_or_enter"},{"key_code":"v","modifiers":["command"]},{"key_code":"9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if","name":"USC","value":2},{"type":"variable_unless","name":"KC_COMM","value":0},{"type":"variable_unless","name":"KC_S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S","value":0},{"input_sources":[{"language":"ja"}],"type":"input_source_if"},{"input_sources":[{"input_mode_id":"Roman$"}],"type":"input_source_unless"}],"from":{"key_code":"m","modifiers":{"optional":["caps_lock"]}},"to":[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KC_COMM","value":0},{"type":"variable_unless","name":"KC_S","value":0},{"input_sources":[{"language":"ja"}],"type":"input_source_if"},{"input_sources":[{"input_mode_id":"Roman$"}],"type":"input_source_unless"}],"from":{"key_code":"m","modifiers":{"optional":["caps_lock"]}},"to":[{"key_code":"x","modifiers":["command"]},{"key_code":"lang1"},{"key_code":"9","modifiers":["shift"]},{"key_code":"return_or_enter"},{"key_code":"v","modifiers":["command"]},{"key_code":"0","modifiers":["shift"]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description":"[英数] M, Comma &amp; S → +（）","conditions":[{"type":"keyboard_type_if","keyboard_types":["jis"]},{"type":"variable_if","name":"USC","value":2},{"type":"variable_unless","name":"KC_M","value":0},{"type":"variable_unless","name":"KC_COMM","value":0}],"from":{"key_code":"s","modifiers":{"optional":["caps_lock"]}},"to":[{"key_code":"delete_or_backspace"},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keyboard_type_if","keyboard_types":["jis"]},{"type":"variable_unless","name":"USC","value":0},{"type":"variable_unless","name":"KC_M","value":0},{"type":"variable_unless","name":"KC_COMM","value":0}],"from":{"key_code":"s","modifiers":{"optional":["caps_lock"]}},"to":[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keyboard_type_if","keyboard_types":["jis"]},{"type":"variable_unless","name":"KC_M","value":0},{"type":"variable_unless","name":"KC_COMM","value":0}],"from":{"key_code":"s","modifiers":{"optional":["caps_lock"]}},"to":[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variable_if","name":"USC","value":2},{"type":"variable_unless","name":"KC_M","value":0},{"type":"variable_unless","name":"KC_COMM","value":0}],"from":{"key_code":"s","modifiers":{"optional":["caps_lock"]}},"to":[{"key_code":"delete_or_backspace"},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variable_unless","name":"USC","value":0},{"type":"variable_unless","name":"KC_M","value":0},{"type":"variable_unless","name":"KC_COMM","value":0}],"from":{"key_code":"s","modifiers":{"optional":["caps_lock"]}},"to":[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variable_unless","name":"KC_M","value":0},{"type":"variable_unless","name":"KC_COMM","value":0}],"from":{"key_code":"s","modifiers":{"optional":["caps_lock"]}},"to":[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S","value":1}},{"set_variable":{"name":"USC","value":0}}],"to_after_key_up":[{"set_variable":{"name":"KC_S","value":0}}],"type":"basic"},{"conditions":[{"type":"keyboard_type_if","keyboard_types":["jis"]},{"type":"variable_if","name":"USC","value":2},{"type":"variable_unless","name":"KC_M","value":0},{"type":"variable_unless","name":"KC_S","value":0}],"from":{"key_code":"comma","modifiers":{"optional":["caps_lock"]}},"to":[{"key_code":"delete_or_backspace"},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USC","value":0},{"type":"variable_unless","name":"KC_M","value":0},{"type":"variable_unless","name":"KC_S","value":0}],"from":{"key_code":"comma","modifiers":{"optional":["caps_lock"]}},"to":[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KC_M","value":0},{"type":"variable_unless","name":"KC_S","value":0}],"from":{"key_code":"comma","modifiers":{"optional":["caps_lock"]}},"to":[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if","name":"USC","value":2},{"type":"variable_unless","name":"KC_M","value":0},{"type":"variable_unless","name":"KC_S","value":0}],"from":{"key_code":"comma","modifiers":{"optional":["caps_lock"]}},"to":[{"key_code":"delete_or_backspace"},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S","value":0}],"from":{"key_code":"comma","modifiers":{"optional":["caps_lock"]}},"to":[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KC_M","value":0},{"type":"variable_unless","name":"KC_S","value":0}],"from":{"key_code":"comma","modifiers":{"optional":["caps_lock"]}},"to":[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if","name":"USC","value":2},{"type":"variable_unless","name":"KC_COMM","value":0},{"type":"variable_unless","name":"KC_S","value":0}],"from":{"key_code":"m","modifiers":{"optional":["caps_lock"]}},"to":[{"key_code":"delete_or_backspace"},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USC","value":0},{"type":"variable_unless","name":"KC_COMM","value":0},{"type":"variable_unless","name":"KC_S","value":0}],"from":{"key_code":"m","modifiers":{"optional":["caps_lock"]}},"to":[{"key_code":"delete_or_backspace"},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KC_COMM","value":0},{"type":"variable_unless","name":"KC_S","value":0}],"from":{"key_code":"m","modifiers":{"optional":["caps_lock"]}},"to":[{"key_code":"x","modifiers":["command"]},{"key_code":"lang1"},{"key_code":"8","modifiers":["shift"]},{"key_code":"return_or_enter"},{"key_code":"v","modifiers":["command"]},{"key_code":"9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if","name":"USC","value":2},{"type":"variable_unless","name":"KC_COMM","value":0},{"type":"variable_unless","name":"KC_S","value":0}],"from":{"key_code":"m","modifiers":{"optional":["caps_lock"]}},"to":[{"key_code":"delete_or_backspace"},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S","value":0}],"from":{"key_code":"m","modifiers":{"optional":["caps_lock"]}},"to":[{"key_code":"delete_or_backspace"},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KC_COMM","value":0},{"type":"variable_unless","name":"KC_S","value":0}],"from":{"key_code":"m","modifiers":{"optional":["caps_lock"]}},"to":[{"key_code":"x","modifiers":["command"]},{"key_code":"lang1"},{"key_code":"9","modifiers":["shift"]},{"key_code":"return_or_enter"},{"key_code":"v","modifiers":["command"]},{"key_code":"0","modifiers":["shift"]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</v>
      </c>
    </row>
    <row r="142" spans="1:1">
      <c r="A142" s="299" t="str">
        <f>_xlfn.CONCAT(詳細設定!A163:Z163)</f>
        <v>{"description":"な, ん &amp; と → □□□",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d","modifiers":{"optional":["caps_lock"]}},"to":[{"key_code":"delete_or_backspace"},{"key_code":"delete_or_backspace"},{"key_code":"z","modifiers":["shift","option"]},{"key_code":"spacebar"},{"key_code":"spacebar"},{"key_code":"spacebar"},{"set_variable":{"name":"KC_D","value":1}},{"set_variable":{"name":"USC","value":0}}],"to_after_key_up":[{"set_variable":{"name":"KC_D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d","modifiers":{"optional":["caps_lock"]}},"to":[{"key_code":"delete_or_backspace"},{"key_code":"z","modifiers":["shift","option"]},{"key_code":"spacebar"},{"key_code":"spacebar"},{"key_code":"spacebar"},{"set_variable":{"name":"KC_D","value":1}},{"set_variable":{"name":"USC","value":0}}],"to_after_key_up":[{"set_variable":{"name":"KC_D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d","modifiers":{"optional":["caps_lock"]}},"to":[{"key_code":"z","modifiers":["shift","option"]},{"key_code":"spacebar"},{"key_code":"spacebar"},{"key_code":"spacebar"},{"set_variable":{"name":"KC_D","value":1}},{"set_variable":{"name":"USC","value":0}}],"to_after_key_up":[{"set_variable":{"name":"KC_D","value":0}}],"type":"basic"},{"conditions":[{"type":"variable_if","name":"USC","value":2},{"type":"variable_unless","name":"KC_M","value":0},{"type":"variable_unless","name":"KC_D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z","modifiers":["shift","option"]},{"key_code":"spacebar"},{"key_code":"spacebar"},{"key_code":"spacebar"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D","value":0},{"input_sources":[{"language":"ja"}],"type":"input_source_if"},{"input_sources":[{"input_mode_id":"Roman$"}],"type":"input_source_unless"}],"from":{"key_code":"comma","modifiers":{"optional":["caps_lock"]}},"to":[{"key_code":"delete_or_backspace"},{"key_code":"z","modifiers":["shift","option"]},{"key_code":"spacebar"},{"key_code":"spacebar"},{"key_code":"spacebar"},{"set_variable":{"name":"KC_COMM","value":1}},{"set_variable":{"name":"USC","value":0}}],"to_after_key_up":[{"set_variable":{"name":"KC_COMM","value":0}}],"type":"basic"},{"conditions":[{"type":"variable_unless","name":"KC_M","value":0},{"type":"variable_unless","name":"KC_D","value":0},{"input_sources":[{"language":"ja"}],"type":"input_source_if"},{"input_sources":[{"input_mode_id":"Roman$"}],"type":"input_source_unless"}],"from":{"key_code":"comma","modifiers":{"optional":["caps_lock"]}},"to":[{"key_code":"z","modifiers":["shift","option"]},{"key_code":"spacebar"},{"key_code":"spacebar"},{"key_code":"spacebar"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D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z","modifiers":["shift","option"]},{"key_code":"spacebar"},{"key_code":"spacebar"},{"key_code":"spacebar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D","value":0},{"input_sources":[{"language":"ja"}],"type":"input_source_if"},{"input_sources":[{"input_mode_id":"Roman$"}],"type":"input_source_unless"}],"from":{"key_code":"m","modifiers":{"optional":["caps_lock"]}},"to":[{"key_code":"delete_or_backspace"},{"key_code":"z","modifiers":["shift","option"]},{"key_code":"spacebar"},{"key_code":"spacebar"},{"key_code":"spacebar"},{"set_variable":{"name":"KC_M","value":1}},{"set_variable":{"name":"USC","value":0}}],"to_after_key_up":[{"set_variable":{"name":"KC_M","value":0}}],"type":"basic"},{"conditions":[{"type":"variable_unless","name":"KC_COMM","value":0},{"type":"variable_unless","name":"KC_D","value":0},{"input_sources":[{"language":"ja"}],"type":"input_source_if"},{"input_sources":[{"input_mode_id":"Roman$"}],"type":"input_source_unless"}],"from":{"key_code":"m","modifiers":{"optional":["caps_lock"]}},"to":[{"key_code":"z","modifiers":["shift","option"]},{"key_code":"spacebar"},{"key_code":"spacebar"},{"key_code":"spacebar"},{"set_variable":{"name":"KC_M","value":1}},{"set_variable":{"name":"USC","value":0}}],"to_after_key_up":[{"set_variable":{"name":"KC_M","value":0}}],"type":"basic"},{"description":"[英数] M, Comma &amp; D → □□□","conditions":[{"type":"variable_if","name":"USC","value":2},{"type":"variable_unless","name":"KC_M","value":0},{"type":"variable_unless","name":"KC_COMM","value":0}],"from":{"key_code":"d","modifiers":{"optional":["caps_lock"]}},"to":[{"key_code":"delete_or_backspace"},{"key_code":"delete_or_backspace"},{"key_code":"lang1"},{"key_code":"spacebar"},{"key_code":"spacebar"},{"key_code":"spacebar"},{"key_code":"lang2"},{"set_variable":{"name":"KC_D","value":1}},{"set_variable":{"name":"USC","value":0}}],"to_after_key_up":[{"set_variable":{"name":"KC_D","value":0}}],"type":"basic"},{"conditions":[{"type":"variable_unless","name":"USC","value":0},{"type":"variable_unless","name":"KC_M","value":0},{"type":"variable_unless","name":"KC_COMM","value":0}],"from":{"key_code":"d","modifiers":{"optional":["caps_lock"]}},"to":[{"key_code":"delete_or_backspace"},{"key_code":"lang1"},{"key_code":"spacebar"},{"key_code":"spacebar"},{"key_code":"spacebar"},{"key_code":"lang2"},{"set_variable":{"name":"KC_D","value":1}},{"set_variable":{"name":"USC","value":0}}],"to_after_key_up":[{"set_variable":{"name":"KC_D","value":0}}],"type":"basic"},{"conditions":[{"type":"variable_unless","name":"KC_M","value":0},{"type":"variable_unless","name":"KC_COMM","value":0}],"from":{"key_code":"d","modifiers":{"optional":["caps_lock"]}},"to":[{"key_code":"lang1"},{"key_code":"spacebar"},{"key_code":"spacebar"},{"key_code":"spacebar"},{"key_code":"lang2"},{"set_variable":{"name":"KC_D","value":1}},{"set_variable":{"name":"USC","value":0}}],"to_after_key_up":[{"set_variable":{"name":"KC_D","value":0}}],"type":"basic"},{"conditions":[{"type":"variable_if","name":"USC","value":2},{"type":"variable_unless","name":"KC_M","value":0},{"type":"variable_unless","name":"KC_D","value":0}],"from":{"key_code":"comma","modifiers":{"optional":["caps_lock"]}},"to":[{"key_code":"delete_or_backspace"},{"key_code":"delete_or_backspace"},{"key_code":"lang1"},{"key_code":"spacebar"},{"key_code":"spacebar"},{"key_code":"spacebar"},{"key_code":"lang2"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D","value":0}],"from":{"key_code":"comma","modifiers":{"optional":["caps_lock"]}},"to":[{"key_code":"delete_or_backspace"},{"key_code":"lang1"},{"key_code":"spacebar"},{"key_code":"spacebar"},{"key_code":"spacebar"},{"key_code":"lang2"},{"set_variable":{"name":"KC_COMM","value":1}},{"set_variable":{"name":"USC","value":0}}],"to_after_key_up":[{"set_variable":{"name":"KC_COMM","value":0}}],"type":"basic"},{"conditions":[{"type":"variable_unless","name":"KC_M","value":0},{"type":"variable_unless","name":"KC_D","value":0}],"from":{"key_code":"comma","modifiers":{"optional":["caps_lock"]}},"to":[{"key_code":"lang1"},{"key_code":"spacebar"},{"key_code":"spacebar"},{"key_code":"spacebar"},{"key_code":"lang2"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D","value":0}],"from":{"key_code":"m","modifiers":{"optional":["caps_lock"]}},"to":[{"key_code":"delete_or_backspace"},{"key_code":"delete_or_backspace"},{"key_code":"lang1"},{"key_code":"spacebar"},{"key_code":"spacebar"},{"key_code":"spacebar"},{"key_code":"lang2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D","value":0}],"from":{"key_code":"m","modifiers":{"optional":["caps_lock"]}},"to":[{"key_code":"delete_or_backspace"},{"key_code":"lang1"},{"key_code":"spacebar"},{"key_code":"spacebar"},{"key_code":"spacebar"},{"key_code":"lang2"},{"set_variable":{"name":"KC_M","value":1}},{"set_variable":{"name":"USC","value":0}}],"to_after_key_up":[{"set_variable":{"name":"KC_M","value":0}}],"type":"basic"},{"conditions":[{"type":"variable_unless","name":"KC_COMM","value":0},{"type":"variable_unless","name":"KC_D","value":0}],"from":{"key_code":"m","modifiers":{"optional":["caps_lock"]}},"to":[{"key_code":"lang1"},{"key_code":"spacebar"},{"key_code":"spacebar"},{"key_code":"spacebar"},{"key_code":"lang2"},{"set_variable":{"name":"KC_M","value":1}},{"set_variable":{"name":"USC","value":0}}],"to_after_key_up":[{"set_variable":{"name":"KC_M","value":0}}],"type":"basic"},</v>
      </c>
    </row>
    <row r="143" spans="1:1">
      <c r="A143" s="299" t="str">
        <f>_xlfn.CONCAT(詳細設定!A164:Z164)</f>
        <v>{"description":"な, ん &amp; か → +「」","conditions":[{"type":"keyboard_type_if","keyboard_types":["jis"]},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keyboard_type_if","keyboard_types":["jis"]},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f","modifiers":{"optional":["caps_lock"]}},"to":[{"key_code":"delete_or_backspace"},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keyboard_type_if","keyboard_types":["jis"]},{"type":"variable_unless","name":"KC_M","value":0},{"type":"variable_unless","name":"KC_COMM","value":0},{"input_sources":[{"language":"ja"}],"type":"input_source_if"},{"input_sources":[{"input_mode_id":"Roman$"}],"type":"input_source_unless"}],"from":{"key_code":"f","modifiers":{"optional":["caps_lock"]}},"to":[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f","modifiers":{"optional":["caps_lock"]}},"to":[{"key_code":"delete_or_backspace"},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f","modifiers":{"optional":["caps_lock"]}},"to":[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keyboard_type_if","keyboard_types":["jis"]},{"type":"variable_if","name":"USC","value":2},{"type":"variable_unless","name":"KC_M","value":0},{"type":"variable_unless","name":"KC_F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USC","value":0},{"type":"variable_unless","name":"KC_M","value":0},{"type":"variable_unless","name":"KC_F","value":0},{"input_sources":[{"language":"ja"}],"type":"input_source_if"},{"input_sources":[{"input_mode_id":"Roman$"}],"type":"input_source_unless"}],"from":{"key_code":"comma","modifiers":{"optional":["caps_lock"]}},"to":[{"key_code":"delete_or_backspace"},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KC_M","value":0},{"type":"variable_unless","name":"KC_F","value":0},{"input_sources":[{"language":"ja"}],"type":"input_source_if"},{"input_sources":[{"input_mode_id":"Roman$"}],"type":"input_source_unless"}],"from":{"key_code":"comma","modifiers":{"optional":["caps_lock"]}},"to":[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if","name":"USC","value":2},{"type":"variable_unless","name":"KC_M","value":0},{"type":"variable_unless","name":"KC_F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F","value":0},{"input_sources":[{"language":"ja"}],"type":"input_source_if"},{"input_sources":[{"input_mode_id":"Roman$"}],"type":"input_source_unless"}],"from":{"key_code":"comma","modifiers":{"optional":["caps_lock"]}},"to":[{"key_code":"delete_or_backspace"},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KC_M","value":0},{"type":"variable_unless","name":"KC_F","value":0},{"input_sources":[{"language":"ja"}],"type":"input_source_if"},{"input_sources":[{"input_mode_id":"Roman$"}],"type":"input_source_unless"}],"from":{"key_code":"comma","modifiers":{"optional":["caps_lock"]}},"to":[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if","name":"USC","value":2},{"type":"variable_unless","name":"KC_COMM","value":0},{"type":"variable_unless","name":"KC_F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USC","value":0},{"type":"variable_unless","name":"KC_COMM","value":0},{"type":"variable_unless","name":"KC_F","value":0},{"input_sources":[{"language":"ja"}],"type":"input_source_if"},{"input_sources":[{"input_mode_id":"Roman$"}],"type":"input_source_unless"}],"from":{"key_code":"m","modifiers":{"optional":["caps_lock"]}},"to":[{"key_code":"delete_or_backspace"},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KC_COMM","value":0},{"type":"variable_unless","name":"KC_F","value":0},{"input_sources":[{"language":"ja"}],"type":"input_source_if"},{"input_sources":[{"input_mode_id":"Roman$"}],"type":"input_source_unless"}],"from":{"key_code":"m","modifiers":{"optional":["caps_lock"]}},"to":[{"key_code":"x","modifiers":["command"]},{"key_code":"lang1"},{"key_code":"close_bracket"},{"key_code":"return_or_enter"},{"key_code":"v","modifiers":["command"]},{"key_code":"non_us_pound"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if","name":"USC","value":2},{"type":"variable_unless","name":"KC_COMM","value":0},{"type":"variable_unless","name":"KC_F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F","value":0},{"input_sources":[{"language":"ja"}],"type":"input_source_if"},{"input_sources":[{"input_mode_id":"Roman$"}],"type":"input_source_unless"}],"from":{"key_code":"m","modifiers":{"optional":["caps_lock"]}},"to":[{"key_code":"delete_or_backspace"},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KC_COMM","value":0},{"type":"variable_unless","name":"KC_F","value":0},{"input_sources":[{"language":"ja"}],"type":"input_source_if"},{"input_sources":[{"input_mode_id":"Roman$"}],"type":"input_source_unless"}],"from":{"key_code":"m","modifiers":{"optional":["caps_lock"]}},"to":[{"key_code":"x","modifiers":["command"]},{"key_code":"lang1"},{"key_code":"open_bracket"},{"key_code":"return_or_enter"},{"key_code":"v","modifiers":["command"]},{"key_code":"close_bracket"},{"key_code":"return_or_enter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description":"[英数] M, Comma &amp; F → +「」","conditions":[{"type":"keyboard_type_if","keyboard_types":["jis"]},{"type":"variable_if","name":"USC","value":2},{"type":"variable_unless","name":"KC_M","value":0},{"type":"variable_unless","name":"KC_COMM","value":0}],"from":{"key_code":"f","modifiers":{"optional":["caps_lock"]}},"to":[{"key_code":"delete_or_backspace"},{"key_code":"delete_or_backspace"},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keyboard_type_if","keyboard_types":["jis"]},{"type":"variable_unless","name":"USC","value":0},{"type":"variable_unless","name":"KC_M","value":0},{"type":"variable_unless","name":"KC_COMM","value":0}],"from":{"key_code":"f","modifiers":{"optional":["caps_lock"]}},"to":[{"key_code":"delete_or_backspace"},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keyboard_type_if","keyboard_types":["jis"]},{"type":"variable_unless","name":"KC_M","value":0},{"type":"variable_unless","name":"KC_COMM","value":0}],"from":{"key_code":"f","modifiers":{"optional":["caps_lock"]}},"to":[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variable_if","name":"USC","value":2},{"type":"variable_unless","name":"KC_M","value":0},{"type":"variable_unless","name":"KC_COMM","value":0}],"from":{"key_code":"f","modifiers":{"optional":["caps_lock"]}},"to":[{"key_code":"delete_or_backspace"},{"key_code":"delete_or_backspace"},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variable_unless","name":"USC","value":0},{"type":"variable_unless","name":"KC_M","value":0},{"type":"variable_unless","name":"KC_COMM","value":0}],"from":{"key_code":"f","modifiers":{"optional":["caps_lock"]}},"to":[{"key_code":"delete_or_backspace"},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variable_unless","name":"KC_M","value":0},{"type":"variable_unless","name":"KC_COMM","value":0}],"from":{"key_code":"f","modifiers":{"optional":["caps_lock"]}},"to":[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F","value":1}},{"set_variable":{"name":"USC","value":0}}],"to_after_key_up":[{"set_variable":{"name":"KC_F","value":0}}],"type":"basic"},{"conditions":[{"type":"keyboard_type_if","keyboard_types":["jis"]},{"type":"variable_if","name":"USC","value":2},{"type":"variable_unless","name":"KC_M","value":0},{"type":"variable_unless","name":"KC_F","value":0}],"from":{"key_code":"comma","modifiers":{"optional":["caps_lock"]}},"to":[{"key_code":"delete_or_backspace"},{"key_code":"delete_or_backspace"},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USC","value":0},{"type":"variable_unless","name":"KC_M","value":0},{"type":"variable_unless","name":"KC_F","value":0}],"from":{"key_code":"comma","modifiers":{"optional":["caps_lock"]}},"to":[{"key_code":"delete_or_backspace"},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unless","name":"KC_M","value":0},{"type":"variable_unless","name":"KC_F","value":0}],"from":{"key_code":"comma","modifiers":{"optional":["caps_lock"]}},"to":[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if","name":"USC","value":2},{"type":"variable_unless","name":"KC_M","value":0},{"type":"variable_unless","name":"KC_F","value":0}],"from":{"key_code":"comma","modifiers":{"optional":["caps_lock"]}},"to":[{"key_code":"delete_or_backspace"},{"key_code":"delete_or_backspace"},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F","value":0}],"from":{"key_code":"comma","modifiers":{"optional":["caps_lock"]}},"to":[{"key_code":"delete_or_backspace"},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variable_unless","name":"KC_M","value":0},{"type":"variable_unless","name":"KC_F","value":0}],"from":{"key_code":"comma","modifiers":{"optional":["caps_lock"]}},"to":[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COMM","value":1}},{"set_variable":{"name":"USC","value":0}}],"to_after_key_up":[{"set_variable":{"name":"KC_COMM","value":0}}],"type":"basic"},{"conditions":[{"type":"keyboard_type_if","keyboard_types":["jis"]},{"type":"variable_if","name":"USC","value":2},{"type":"variable_unless","name":"KC_COMM","value":0},{"type":"variable_unless","name":"KC_F","value":0}],"from":{"key_code":"m","modifiers":{"optional":["caps_lock"]}},"to":[{"key_code":"delete_or_backspace"},{"key_code":"delete_or_backspace"},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USC","value":0},{"type":"variable_unless","name":"KC_COMM","value":0},{"type":"variable_unless","name":"KC_F","value":0}],"from":{"key_code":"m","modifiers":{"optional":["caps_lock"]}},"to":[{"key_code":"delete_or_backspace"},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keyboard_type_if","keyboard_types":["jis"]},{"type":"variable_unless","name":"KC_COMM","value":0},{"type":"variable_unless","name":"KC_F","value":0}],"from":{"key_code":"m","modifiers":{"optional":["caps_lock"]}},"to":[{"key_code":"x","modifiers":["command"]},{"key_code":"lang1"},{"key_code":"close_bracket"},{"key_code":"return_or_enter"},{"key_code":"v","modifiers":["command"]},{"key_code":"non_us_pound"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if","name":"USC","value":2},{"type":"variable_unless","name":"KC_COMM","value":0},{"type":"variable_unless","name":"KC_F","value":0}],"from":{"key_code":"m","modifiers":{"optional":["caps_lock"]}},"to":[{"key_code":"delete_or_backspace"},{"key_code":"delete_or_backspace"},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F","value":0}],"from":{"key_code":"m","modifiers":{"optional":["caps_lock"]}},"to":[{"key_code":"delete_or_backspace"},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{"conditions":[{"type":"variable_unless","name":"KC_COMM","value":0},{"type":"variable_unless","name":"KC_F","value":0}],"from":{"key_code":"m","modifiers":{"optional":["caps_lock"]}},"to":[{"key_code":"x","modifiers":["command"]},{"key_code":"lang1"},{"key_code":"open_bracket"},{"key_code":"return_or_enter"},{"key_code":"v","modifiers":["command"]},{"key_code":"close_bracket"},{"key_code":"return_or_enter"},{"key_code":"lang2"},{"key_code":"spacebar"},{"key_code":"b","modifiers":["shift","control"]},{"key_code":"x","modifiers":["command"]},{"set_variable":{"name":"KC_M","value":1}},{"set_variable":{"name":"USC","value":0}}],"to_after_key_up":[{"set_variable":{"name":"KC_M","value":0}}],"type":"basic"},</v>
      </c>
    </row>
    <row r="144" spans="1:1">
      <c r="A144" s="299" t="str">
        <f>_xlfn.CONCAT(詳細設定!A165:Z165)</f>
        <v>{"description":"な, ん &amp; (っ) → ／",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g","modifiers":{"optional":["caps_lock"]}},"to":[{"key_code":"delete_or_backspace"},{"key_code":"delete_or_backspace"},{"key_code":"z","modifiers":["shift","option"]},{"key_code":"slash","modifiers":["option"]},{"key_code":"return_or_enter"},{"set_variable":{"name":"KC_G","value":1}},{"set_variable":{"name":"USC","value":0}}],"to_after_key_up":[{"set_variable":{"name":"KC_G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g","modifiers":{"optional":["caps_lock"]}},"to":[{"key_code":"delete_or_backspace"},{"key_code":"z","modifiers":["shift","option"]},{"key_code":"slash","modifiers":["option"]},{"key_code":"return_or_enter"},{"set_variable":{"name":"KC_G","value":1}},{"set_variable":{"name":"USC","value":0}}],"to_after_key_up":[{"set_variable":{"name":"KC_G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g","modifiers":{"optional":["caps_lock"]}},"to":[{"key_code":"z","modifiers":["shift","option"]},{"key_code":"slash","modifiers":["option"]},{"key_code":"return_or_enter"},{"set_variable":{"name":"KC_G","value":1}},{"set_variable":{"name":"USC","value":0}}],"to_after_key_up":[{"set_variable":{"name":"KC_G","value":0}}],"type":"basic"},{"conditions":[{"type":"variable_if","name":"USC","value":2},{"type":"variable_unless","name":"KC_M","value":0},{"type":"variable_unless","name":"KC_G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z","modifiers":["shift","option"]},{"key_code":"slash","modifiers":["option"]},{"key_code":"return_or_enter"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G","value":0},{"input_sources":[{"language":"ja"}],"type":"input_source_if"},{"input_sources":[{"input_mode_id":"Roman$"}],"type":"input_source_unless"}],"from":{"key_code":"comma","modifiers":{"optional":["caps_lock"]}},"to":[{"key_code":"delete_or_backspace"},{"key_code":"z","modifiers":["shift","option"]},{"key_code":"slash","modifiers":["option"]},{"key_code":"return_or_enter"},{"set_variable":{"name":"KC_COMM","value":1}},{"set_variable":{"name":"USC","value":0}}],"to_after_key_up":[{"set_variable":{"name":"KC_COMM","value":0}}],"type":"basic"},{"conditions":[{"type":"variable_unless","name":"KC_M","value":0},{"type":"variable_unless","name":"KC_G","value":0},{"input_sources":[{"language":"ja"}],"type":"input_source_if"},{"input_sources":[{"input_mode_id":"Roman$"}],"type":"input_source_unless"}],"from":{"key_code":"comma","modifiers":{"optional":["caps_lock"]}},"to":[{"key_code":"z","modifiers":["shift","option"]},{"key_code":"slash","modifiers":["option"]},{"key_code":"return_or_enter"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G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z","modifiers":["shift","option"]},{"key_code":"slash","modifiers":["option"]},{"key_code":"return_or_enter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G","value":0},{"input_sources":[{"language":"ja"}],"type":"input_source_if"},{"input_sources":[{"input_mode_id":"Roman$"}],"type":"input_source_unless"}],"from":{"key_code":"m","modifiers":{"optional":["caps_lock"]}},"to":[{"key_code":"delete_or_backspace"},{"key_code":"z","modifiers":["shift","option"]},{"key_code":"slash","modifiers":["option"]},{"key_code":"return_or_enter"},{"set_variable":{"name":"KC_M","value":1}},{"set_variable":{"name":"USC","value":0}}],"to_after_key_up":[{"set_variable":{"name":"KC_M","value":0}}],"type":"basic"},{"conditions":[{"type":"variable_unless","name":"KC_COMM","value":0},{"type":"variable_unless","name":"KC_G","value":0},{"input_sources":[{"language":"ja"}],"type":"input_source_if"},{"input_sources":[{"input_mode_id":"Roman$"}],"type":"input_source_unless"}],"from":{"key_code":"m","modifiers":{"optional":["caps_lock"]}},"to":[{"key_code":"z","modifiers":["shift","option"]},{"key_code":"slash","modifiers":["option"]},{"key_code":"return_or_enter"},{"set_variable":{"name":"KC_M","value":1}},{"set_variable":{"name":"USC","value":0}}],"to_after_key_up":[{"set_variable":{"name":"KC_M","value":0}}],"type":"basic"},{"description":"[英数] M, Comma &amp; G → ／","conditions":[{"type":"variable_if","name":"USC","value":2},{"type":"variable_unless","name":"KC_M","value":0},{"type":"variable_unless","name":"KC_COMM","value":0}],"from":{"key_code":"g","modifiers":{"optional":["caps_lock"]}},"to":[{"key_code":"delete_or_backspace"},{"key_code":"delete_or_backspace"},{"key_code":"lang1"},{"key_code":"slash","modifiers":["option"]},{"key_code":"return_or_enter"},{"key_code":"lang2"},{"set_variable":{"name":"KC_G","value":1}},{"set_variable":{"name":"USC","value":0}}],"to_after_key_up":[{"set_variable":{"name":"KC_G","value":0}}],"type":"basic"},{"conditions":[{"type":"variable_unless","name":"USC","value":0},{"type":"variable_unless","name":"KC_M","value":0},{"type":"variable_unless","name":"KC_COMM","value":0}],"from":{"key_code":"g","modifiers":{"optional":["caps_lock"]}},"to":[{"key_code":"delete_or_backspace"},{"key_code":"lang1"},{"key_code":"slash","modifiers":["option"]},{"key_code":"return_or_enter"},{"key_code":"lang2"},{"set_variable":{"name":"KC_G","value":1}},{"set_variable":{"name":"USC","value":0}}],"to_after_key_up":[{"set_variable":{"name":"KC_G","value":0}}],"type":"basic"},{"conditions":[{"type":"variable_unless","name":"KC_M","value":0},{"type":"variable_unless","name":"KC_COMM","value":0}],"from":{"key_code":"g","modifiers":{"optional":["caps_lock"]}},"to":[{"key_code":"lang1"},{"key_code":"slash","modifiers":["option"]},{"key_code":"return_or_enter"},{"key_code":"lang2"},{"set_variable":{"name":"KC_G","value":1}},{"set_variable":{"name":"USC","value":0}}],"to_after_key_up":[{"set_variable":{"name":"KC_G","value":0}}],"type":"basic"},{"conditions":[{"type":"variable_if","name":"USC","value":2},{"type":"variable_unless","name":"KC_M","value":0},{"type":"variable_unless","name":"KC_G","value":0}],"from":{"key_code":"comma","modifiers":{"optional":["caps_lock"]}},"to":[{"key_code":"delete_or_backspace"},{"key_code":"delete_or_backspace"},{"key_code":"lang1"},{"key_code":"slash","modifiers":["option"]},{"key_code":"return_or_enter"},{"key_code":"lang2"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G","value":0}],"from":{"key_code":"comma","modifiers":{"optional":["caps_lock"]}},"to":[{"key_code":"delete_or_backspace"},{"key_code":"lang1"},{"key_code":"slash","modifiers":["option"]},{"key_code":"return_or_enter"},{"key_code":"lang2"},{"set_variable":{"name":"KC_COMM","value":1}},{"set_variable":{"name":"USC","value":0}}],"to_after_key_up":[{"set_variable":{"name":"KC_COMM","value":0}}],"type":"basic"},{"conditions":[{"type":"variable_unless","name":"KC_M","value":0},{"type":"variable_unless","name":"KC_G","value":0}],"from":{"key_code":"comma","modifiers":{"optional":["caps_lock"]}},"to":[{"key_code":"lang1"},{"key_code":"slash","modifiers":["option"]},{"key_code":"return_or_enter"},{"key_code":"lang2"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G","value":0}],"from":{"key_code":"m","modifiers":{"optional":["caps_lock"]}},"to":[{"key_code":"delete_or_backspace"},{"key_code":"delete_or_backspace"},{"key_code":"lang1"},{"key_code":"slash","modifiers":["option"]},{"key_code":"return_or_enter"},{"key_code":"lang2"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G","value":0}],"from":{"key_code":"m","modifiers":{"optional":["caps_lock"]}},"to":[{"key_code":"delete_or_backspace"},{"key_code":"lang1"},{"key_code":"slash","modifiers":["option"]},{"key_code":"return_or_enter"},{"key_code":"lang2"},{"set_variable":{"name":"KC_M","value":1}},{"set_variable":{"name":"USC","value":0}}],"to_after_key_up":[{"set_variable":{"name":"KC_M","value":0}}],"type":"basic"},{"conditions":[{"type":"variable_unless","name":"KC_COMM","value":0},{"type":"variable_unless","name":"KC_G","value":0}],"from":{"key_code":"m","modifiers":{"optional":["caps_lock"]}},"to":[{"key_code":"lang1"},{"key_code":"slash","modifiers":["option"]},{"key_code":"return_or_enter"},{"key_code":"lang2"},{"set_variable":{"name":"KC_M","value":1}},{"set_variable":{"name":"USC","value":0}}],"to_after_key_up":[{"set_variable":{"name":"KC_M","value":0}}],"type":"basic"},</v>
      </c>
    </row>
    <row r="145" spans="1:1">
      <c r="A145" s="299" t="str">
        <f>_xlfn.CONCAT(詳細設定!A166:Z166)</f>
        <v>{"description":"な, ん &amp; ほ → ◀+Page","conditions":[{"type":"variable_if","name":"USC","value":2},{"type":"variable_unless","name":"KC_M","value":0},{"type":"variable_unless","name":"KC_COMM","value":0}],"from":{"key_code":"z","modifiers":{"optional":["caps_lock"]}},"to":[{"key_code":"delete_or_backspace"},{"key_code":"delete_or_backspace"},{"key_code":"page_down","modifiers":["shift"]},{"set_variable":{"name":"KC_Z","value":1}},{"set_variable":{"name":"USC","value":0}}],"to_after_key_up":[{"set_variable":{"name":"KC_Z","value":0}}],"type":"basic"},{"conditions":[{"type":"variable_unless","name":"USC","value":0},{"type":"variable_unless","name":"KC_M","value":0},{"type":"variable_unless","name":"KC_COMM","value":0}],"from":{"key_code":"z","modifiers":{"optional":["caps_lock"]}},"to":[{"key_code":"delete_or_backspace"},{"key_code":"page_down","modifiers":["shift"]},{"set_variable":{"name":"KC_Z","value":1}},{"set_variable":{"name":"USC","value":0}}],"to_after_key_up":[{"set_variable":{"name":"KC_Z","value":0}}],"type":"basic"},{"conditions":[{"type":"variable_unless","name":"KC_M","value":0},{"type":"variable_unless","name":"KC_COMM","value":0}],"from":{"key_code":"z","modifiers":{"optional":["caps_lock"]}},"to":[{"key_code":"page_down","modifiers":["shift"]},{"set_variable":{"name":"KC_Z","value":1}},{"set_variable":{"name":"USC","value":0}}],"to_after_key_up":[{"set_variable":{"name":"KC_Z","value":0}}],"type":"basic"},{"conditions":[{"type":"variable_if","name":"USC","value":2},{"type":"variable_unless","name":"KC_M","value":0},{"type":"variable_unless","name":"KC_Z","value":0}],"from":{"key_code":"comma","modifiers":{"optional":["caps_lock"]}},"to":[{"key_code":"delete_or_backspace"},{"key_code":"delete_or_backspace"},{"key_code":"page_down","modifiers":["shift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Z","value":0}],"from":{"key_code":"comma","modifiers":{"optional":["caps_lock"]}},"to":[{"key_code":"delete_or_backspace"},{"key_code":"page_down","modifiers":["shift"]},{"set_variable":{"name":"KC_COMM","value":1}},{"set_variable":{"name":"USC","value":0}}],"to_after_key_up":[{"set_variable":{"name":"KC_COMM","value":0}}],"type":"basic"},{"conditions":[{"type":"variable_unless","name":"KC_M","value":0},{"type":"variable_unless","name":"KC_Z","value":0}],"from":{"key_code":"comma","modifiers":{"optional":["caps_lock"]}},"to":[{"key_code":"page_down","modifiers":["shift"]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Z","value":0}],"from":{"key_code":"m","modifiers":{"optional":["caps_lock"]}},"to":[{"key_code":"delete_or_backspace"},{"key_code":"delete_or_backspace"},{"key_code":"page_down","modifiers":["shift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Z","value":0}],"from":{"key_code":"m","modifiers":{"optional":["caps_lock"]}},"to":[{"key_code":"delete_or_backspace"},{"key_code":"page_down","modifiers":["shift"]},{"set_variable":{"name":"KC_M","value":1}},{"set_variable":{"name":"USC","value":0}}],"to_after_key_up":[{"set_variable":{"name":"KC_M","value":0}}],"type":"basic"},{"conditions":[{"type":"variable_unless","name":"KC_COMM","value":0},{"type":"variable_unless","name":"KC_Z","value":0}],"from":{"key_code":"m","modifiers":{"optional":["caps_lock"]}},"to":[{"key_code":"page_down","modifiers":["shift"]},{"set_variable":{"name":"KC_M","value":1}},{"set_variable":{"name":"USC","value":0}}],"to_after_key_up":[{"set_variable":{"name":"KC_M","value":0}}],"type":"basic"},</v>
      </c>
    </row>
    <row r="146" spans="1:1">
      <c r="A146" s="299" t="str">
        <f>_xlfn.CONCAT(詳細設定!A167:Z167)</f>
        <v>{"description":"な, ん &amp; ひ → カッコ外し","conditions":[{"type":"variable_if","name":"USC","value":2},{"type":"variable_unless","name":"KC_M","value":0},{"type":"variable_unless","name":"KC_COMM","value":0}],"from":{"key_code":"x","modifiers":{"optional":["caps_lock"]}},"to":[{"key_code":"delete_or_backspace"},{"key_code":"delete_or_backspace"},{"key_code":"x","modifiers":["command"]},{"key_code":"delete_or_backspace"},{"key_code":"delete_forward"},{"key_code":"v","modifiers":["command"]},{"set_variable":{"name":"KC_X","value":1}},{"set_variable":{"name":"USC","value":0}}],"to_after_key_up":[{"set_variable":{"name":"KC_X","value":0}}],"type":"basic"},{"conditions":[{"type":"variable_unless","name":"USC","value":0},{"type":"variable_unless","name":"KC_M","value":0},{"type":"variable_unless","name":"KC_COMM","value":0}],"from":{"key_code":"x","modifiers":{"optional":["caps_lock"]}},"to":[{"key_code":"delete_or_backspace"},{"key_code":"x","modifiers":["command"]},{"key_code":"delete_or_backspace"},{"key_code":"delete_forward"},{"key_code":"v","modifiers":["command"]},{"set_variable":{"name":"KC_X","value":1}},{"set_variable":{"name":"USC","value":0}}],"to_after_key_up":[{"set_variable":{"name":"KC_X","value":0}}],"type":"basic"},{"conditions":[{"type":"variable_unless","name":"KC_M","value":0},{"type":"variable_unless","name":"KC_COMM","value":0}],"from":{"key_code":"x","modifiers":{"optional":["caps_lock"]}},"to":[{"key_code":"x","modifiers":["command"]},{"key_code":"delete_or_backspace"},{"key_code":"delete_forward"},{"key_code":"v","modifiers":["command"]},{"set_variable":{"name":"KC_X","value":1}},{"set_variable":{"name":"USC","value":0}}],"to_after_key_up":[{"set_variable":{"name":"KC_X","value":0}}],"type":"basic"},{"conditions":[{"type":"variable_if","name":"USC","value":2},{"type":"variable_unless","name":"KC_M","value":0},{"type":"variable_unless","name":"KC_X","value":0}],"from":{"key_code":"comma","modifiers":{"optional":["caps_lock"]}},"to":[{"key_code":"delete_or_backspace"},{"key_code":"delete_or_backspace"},{"key_code":"x","modifiers":["command"]},{"key_code":"delete_or_backspace"},{"key_code":"delete_forward"},{"key_code":"v","modifiers":["command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X","value":0}],"from":{"key_code":"comma","modifiers":{"optional":["caps_lock"]}},"to":[{"key_code":"delete_or_backspace"},{"key_code":"x","modifiers":["command"]},{"key_code":"delete_or_backspace"},{"key_code":"delete_forward"},{"key_code":"v","modifiers":["command"]},{"set_variable":{"name":"KC_COMM","value":1}},{"set_variable":{"name":"USC","value":0}}],"to_after_key_up":[{"set_variable":{"name":"KC_COMM","value":0}}],"type":"basic"},{"conditions":[{"type":"variable_unless","name":"KC_M","value":0},{"type":"variable_unless","name":"KC_X","value":0}],"from":{"key_code":"comma","modifiers":{"optional":["caps_lock"]}},"to":[{"key_code":"x","modifiers":["command"]},{"key_code":"delete_or_backspace"},{"key_code":"delete_forward"},{"key_code":"v","modifiers":["command"]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X","value":0}],"from":{"key_code":"m","modifiers":{"optional":["caps_lock"]}},"to":[{"key_code":"delete_or_backspace"},{"key_code":"delete_or_backspace"},{"key_code":"x","modifiers":["command"]},{"key_code":"delete_or_backspace"},{"key_code":"delete_forward"},{"key_code":"v","modifiers":["command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X","value":0}],"from":{"key_code":"m","modifiers":{"optional":["caps_lock"]}},"to":[{"key_code":"delete_or_backspace"},{"key_code":"x","modifiers":["command"]},{"key_code":"delete_or_backspace"},{"key_code":"delete_forward"},{"key_code":"v","modifiers":["command"]},{"set_variable":{"name":"KC_M","value":1}},{"set_variable":{"name":"USC","value":0}}],"to_after_key_up":[{"set_variable":{"name":"KC_M","value":0}}],"type":"basic"},{"conditions":[{"type":"variable_unless","name":"KC_COMM","value":0},{"type":"variable_unless","name":"KC_X","value":0}],"from":{"key_code":"m","modifiers":{"optional":["caps_lock"]}},"to":[{"key_code":"x","modifiers":["command"]},{"key_code":"delete_or_backspace"},{"key_code":"delete_forward"},{"key_code":"v","modifiers":["command"]},{"set_variable":{"name":"KC_M","value":1}},{"set_variable":{"name":"USC","value":0}}],"to_after_key_up":[{"set_variable":{"name":"KC_M","value":0}}],"type":"basic"},</v>
      </c>
    </row>
    <row r="147" spans="1:1">
      <c r="A147" s="299" t="str">
        <f>_xlfn.CONCAT(詳細設定!A168:Z168)</f>
        <v>{"description":"な, ん &amp; は → 行頭□□□戻し","conditions":[{"type":"variable_if","name":"USC","value":2},{"type":"variable_unless","name":"KC_M","value":0},{"type":"variable_unless","name":"KC_COMM","value":0}],"from":{"key_code":"c","modifiers":{"optional":["caps_lock"]}},"to":[{"key_code":"delete_or_backspace"},{"key_code":"delete_or_backspace"},{"key_code":"a","modifiers":["control"]},{"key_code":"delete_or_backspace"},{"key_code":"delete_forward"},{"key_code":"delete_forward"},{"key_code":"delete_forward"},{"key_code":"e","modifiers":["control"]},{"set_variable":{"name":"KC_C","value":1}},{"set_variable":{"name":"USC","value":0}}],"to_after_key_up":[{"set_variable":{"name":"KC_C","value":0}}],"type":"basic"},{"conditions":[{"type":"variable_unless","name":"USC","value":0},{"type":"variable_unless","name":"KC_M","value":0},{"type":"variable_unless","name":"KC_COMM","value":0}],"from":{"key_code":"c","modifiers":{"optional":["caps_lock"]}},"to":[{"key_code":"delete_or_backspace"},{"key_code":"a","modifiers":["control"]},{"key_code":"delete_or_backspace"},{"key_code":"delete_forward"},{"key_code":"delete_forward"},{"key_code":"delete_forward"},{"key_code":"e","modifiers":["control"]},{"set_variable":{"name":"KC_C","value":1}},{"set_variable":{"name":"USC","value":0}}],"to_after_key_up":[{"set_variable":{"name":"KC_C","value":0}}],"type":"basic"},{"conditions":[{"type":"variable_unless","name":"KC_M","value":0},{"type":"variable_unless","name":"KC_COMM","value":0}],"from":{"key_code":"c","modifiers":{"optional":["caps_lock"]}},"to":[{"key_code":"a","modifiers":["control"]},{"key_code":"delete_or_backspace"},{"key_code":"delete_forward"},{"key_code":"delete_forward"},{"key_code":"delete_forward"},{"key_code":"e","modifiers":["control"]},{"set_variable":{"name":"KC_C","value":1}},{"set_variable":{"name":"USC","value":0}}],"to_after_key_up":[{"set_variable":{"name":"KC_C","value":0}}],"type":"basic"},{"conditions":[{"type":"variable_if","name":"USC","value":2},{"type":"variable_unless","name":"KC_M","value":0},{"type":"variable_unless","name":"KC_C","value":0}],"from":{"key_code":"comma","modifiers":{"optional":["caps_lock"]}},"to":[{"key_code":"delete_or_backspace"},{"key_code":"delete_or_backspace"},{"key_code":"a","modifiers":["control"]},{"key_code":"delete_or_backspace"},{"key_code":"delete_forward"},{"key_code":"delete_forward"},{"key_code":"delete_forward"},{"key_code":"e","modifiers":["control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C","value":0}],"from":{"key_code":"comma","modifiers":{"optional":["caps_lock"]}},"to":[{"key_code":"delete_or_backspace"},{"key_code":"a","modifiers":["control"]},{"key_code":"delete_or_backspace"},{"key_code":"delete_forward"},{"key_code":"delete_forward"},{"key_code":"delete_forward"},{"key_code":"e","modifiers":["control"]},{"set_variable":{"name":"KC_COMM","value":1}},{"set_variable":{"name":"USC","value":0}}],"to_after_key_up":[{"set_variable":{"name":"KC_COMM","value":0}}],"type":"basic"},{"conditions":[{"type":"variable_unless","name":"KC_M","value":0},{"type":"variable_unless","name":"KC_C","value":0}],"from":{"key_code":"comma","modifiers":{"optional":["caps_lock"]}},"to":[{"key_code":"a","modifiers":["control"]},{"key_code":"delete_or_backspace"},{"key_code":"delete_forward"},{"key_code":"delete_forward"},{"key_code":"delete_forward"},{"key_code":"e","modifiers":["control"]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C","value":0}],"from":{"key_code":"m","modifiers":{"optional":["caps_lock"]}},"to":[{"key_code":"delete_or_backspace"},{"key_code":"delete_or_backspace"},{"key_code":"a","modifiers":["control"]},{"key_code":"delete_or_backspace"},{"key_code":"delete_forward"},{"key_code":"delete_forward"},{"key_code":"delete_forward"},{"key_code":"e","modifiers":["control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C","value":0}],"from":{"key_code":"m","modifiers":{"optional":["caps_lock"]}},"to":[{"key_code":"delete_or_backspace"},{"key_code":"a","modifiers":["control"]},{"key_code":"delete_or_backspace"},{"key_code":"delete_forward"},{"key_code":"delete_forward"},{"key_code":"delete_forward"},{"key_code":"e","modifiers":["control"]},{"set_variable":{"name":"KC_M","value":1}},{"set_variable":{"name":"USC","value":0}}],"to_after_key_up":[{"set_variable":{"name":"KC_M","value":0}}],"type":"basic"},{"conditions":[{"type":"variable_unless","name":"KC_COMM","value":0},{"type":"variable_unless","name":"KC_C","value":0}],"from":{"key_code":"m","modifiers":{"optional":["caps_lock"]}},"to":[{"key_code":"a","modifiers":["control"]},{"key_code":"delete_or_backspace"},{"key_code":"delete_forward"},{"key_code":"delete_forward"},{"key_code":"delete_forward"},{"key_code":"e","modifiers":["control"]},{"set_variable":{"name":"KC_M","value":1}},{"set_variable":{"name":"USC","value":0}}],"to_after_key_up":[{"set_variable":{"name":"KC_M","value":0}}],"type":"basic"},</v>
      </c>
    </row>
    <row r="148" spans="1:1">
      <c r="A148" s="299" t="str">
        <f>_xlfn.CONCAT(詳細設定!A169:Z169)</f>
        <v>{"description":"な, ん &amp; こ → 行頭□戻し","conditions":[{"type":"variable_if","name":"USC","value":2},{"type":"variable_unless","name":"KC_M","value":0},{"type":"variable_unless","name":"KC_COMM","value":0}],"from":{"key_code":"v","modifiers":{"optional":["caps_lock"]}},"to":[{"key_code":"delete_or_backspace"},{"key_code":"delete_or_backspace"},{"key_code":"a","modifiers":["control"]},{"key_code":"delete_or_backspace"},{"key_code":"delete_forward"},{"key_code":"e","modifiers":["control"]},{"set_variable":{"name":"KC_V","value":1}},{"set_variable":{"name":"USC","value":0}}],"to_after_key_up":[{"set_variable":{"name":"KC_V","value":0}}],"type":"basic"},{"conditions":[{"type":"variable_unless","name":"USC","value":0},{"type":"variable_unless","name":"KC_M","value":0},{"type":"variable_unless","name":"KC_COMM","value":0}],"from":{"key_code":"v","modifiers":{"optional":["caps_lock"]}},"to":[{"key_code":"delete_or_backspace"},{"key_code":"a","modifiers":["control"]},{"key_code":"delete_or_backspace"},{"key_code":"delete_forward"},{"key_code":"e","modifiers":["control"]},{"set_variable":{"name":"KC_V","value":1}},{"set_variable":{"name":"USC","value":0}}],"to_after_key_up":[{"set_variable":{"name":"KC_V","value":0}}],"type":"basic"},{"conditions":[{"type":"variable_unless","name":"KC_M","value":0},{"type":"variable_unless","name":"KC_COMM","value":0}],"from":{"key_code":"v","modifiers":{"optional":["caps_lock"]}},"to":[{"key_code":"a","modifiers":["control"]},{"key_code":"delete_or_backspace"},{"key_code":"delete_forward"},{"key_code":"e","modifiers":["control"]},{"set_variable":{"name":"KC_V","value":1}},{"set_variable":{"name":"USC","value":0}}],"to_after_key_up":[{"set_variable":{"name":"KC_V","value":0}}],"type":"basic"},{"conditions":[{"type":"variable_if","name":"USC","value":2},{"type":"variable_unless","name":"KC_M","value":0},{"type":"variable_unless","name":"KC_V","value":0}],"from":{"key_code":"comma","modifiers":{"optional":["caps_lock"]}},"to":[{"key_code":"delete_or_backspace"},{"key_code":"delete_or_backspace"},{"key_code":"a","modifiers":["control"]},{"key_code":"delete_or_backspace"},{"key_code":"delete_forward"},{"key_code":"e","modifiers":["control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V","value":0}],"from":{"key_code":"comma","modifiers":{"optional":["caps_lock"]}},"to":[{"key_code":"delete_or_backspace"},{"key_code":"a","modifiers":["control"]},{"key_code":"delete_or_backspace"},{"key_code":"delete_forward"},{"key_code":"e","modifiers":["control"]},{"set_variable":{"name":"KC_COMM","value":1}},{"set_variable":{"name":"USC","value":0}}],"to_after_key_up":[{"set_variable":{"name":"KC_COMM","value":0}}],"type":"basic"},{"conditions":[{"type":"variable_unless","name":"KC_M","value":0},{"type":"variable_unless","name":"KC_V","value":0}],"from":{"key_code":"comma","modifiers":{"optional":["caps_lock"]}},"to":[{"key_code":"a","modifiers":["control"]},{"key_code":"delete_or_backspace"},{"key_code":"delete_forward"},{"key_code":"e","modifiers":["control"]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V","value":0}],"from":{"key_code":"m","modifiers":{"optional":["caps_lock"]}},"to":[{"key_code":"delete_or_backspace"},{"key_code":"delete_or_backspace"},{"key_code":"a","modifiers":["control"]},{"key_code":"delete_or_backspace"},{"key_code":"delete_forward"},{"key_code":"e","modifiers":["control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V","value":0}],"from":{"key_code":"m","modifiers":{"optional":["caps_lock"]}},"to":[{"key_code":"delete_or_backspace"},{"key_code":"a","modifiers":["control"]},{"key_code":"delete_or_backspace"},{"key_code":"delete_forward"},{"key_code":"e","modifiers":["control"]},{"set_variable":{"name":"KC_M","value":1}},{"set_variable":{"name":"USC","value":0}}],"to_after_key_up":[{"set_variable":{"name":"KC_M","value":0}}],"type":"basic"},{"conditions":[{"type":"variable_unless","name":"KC_COMM","value":0},{"type":"variable_unless","name":"KC_V","value":0}],"from":{"key_code":"m","modifiers":{"optional":["caps_lock"]}},"to":[{"key_code":"a","modifiers":["control"]},{"key_code":"delete_or_backspace"},{"key_code":"delete_forward"},{"key_code":"e","modifiers":["control"]},{"set_variable":{"name":"KC_M","value":1}},{"set_variable":{"name":"USC","value":0}}],"to_after_key_up":[{"set_variable":{"name":"KC_M","value":0}}],"type":"basic"},</v>
      </c>
    </row>
    <row r="149" spans="1:1">
      <c r="A149" s="299" t="str">
        <f>_xlfn.CONCAT(詳細設定!A170:Z170)</f>
        <v>{"description":"な, ん &amp; そ → ｜《》","conditions":[{"type":"variable_if","name":"USC","value":2},{"type":"variable_unless","name":"KC_M","value":0},{"type":"variable_unless","name":"KC_COMM","value":0},{"input_sources":[{"language":"ja"}],"type":"input_source_if"},{"input_sources":[{"input_mode_id":"Roman$"}],"type":"input_source_unless"}],"from":{"key_code":"b","modifiers":{"optional":["caps_lock"]}},"to":[{"key_code":"delete_or_backspace"},{"key_code":"delete_or_backspace"},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1"},{"key_code":"b","modifiers":["control"]},{"set_variable":{"name":"KC_B","value":1}},{"set_variable":{"name":"USC","value":0}}],"to_after_key_up":[{"set_variable":{"name":"KC_B","value":0}}],"type":"basic"},{"conditions":[{"type":"variable_unless","name":"USC","value":0},{"type":"variable_unless","name":"KC_M","value":0},{"type":"variable_unless","name":"KC_COMM","value":0},{"input_sources":[{"language":"ja"}],"type":"input_source_if"},{"input_sources":[{"input_mode_id":"Roman$"}],"type":"input_source_unless"}],"from":{"key_code":"b","modifiers":{"optional":["caps_lock"]}},"to":[{"key_code":"delete_or_backspace"},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1"},{"key_code":"b","modifiers":["control"]},{"set_variable":{"name":"KC_B","value":1}},{"set_variable":{"name":"USC","value":0}}],"to_after_key_up":[{"set_variable":{"name":"KC_B","value":0}}],"type":"basic"},{"conditions":[{"type":"variable_unless","name":"KC_M","value":0},{"type":"variable_unless","name":"KC_COMM","value":0},{"input_sources":[{"language":"ja"}],"type":"input_source_if"},{"input_sources":[{"input_mode_id":"Roman$"}],"type":"input_source_unless"}],"from":{"key_code":"b","modifiers":{"optional":["caps_lock"]}},"to":[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1"},{"key_code":"b","modifiers":["control"]},{"set_variable":{"name":"KC_B","value":1}},{"set_variable":{"name":"USC","value":0}}],"to_after_key_up":[{"set_variable":{"name":"KC_B","value":0}}],"type":"basic"},{"conditions":[{"type":"variable_if","name":"USC","value":2},{"type":"variable_unless","name":"KC_M","value":0},{"type":"variable_unless","name":"KC_B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1"},{"key_code":"b","modifiers":["control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B","value":0},{"input_sources":[{"language":"ja"}],"type":"input_source_if"},{"input_sources":[{"input_mode_id":"Roman$"}],"type":"input_source_unless"}],"from":{"key_code":"comma","modifiers":{"optional":["caps_lock"]}},"to":[{"key_code":"delete_or_backspace"},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1"},{"key_code":"b","modifiers":["control"]},{"set_variable":{"name":"KC_COMM","value":1}},{"set_variable":{"name":"USC","value":0}}],"to_after_key_up":[{"set_variable":{"name":"KC_COMM","value":0}}],"type":"basic"},{"conditions":[{"type":"variable_unless","name":"KC_M","value":0},{"type":"variable_unless","name":"KC_B","value":0},{"input_sources":[{"language":"ja"}],"type":"input_source_if"},{"input_sources":[{"input_mode_id":"Roman$"}],"type":"input_source_unless"}],"from":{"key_code":"comma","modifiers":{"optional":["caps_lock"]}},"to":[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1"},{"key_code":"b","modifiers":["control"]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B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1"},{"key_code":"b","modifiers":["control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B","value":0},{"input_sources":[{"language":"ja"}],"type":"input_source_if"},{"input_sources":[{"input_mode_id":"Roman$"}],"type":"input_source_unless"}],"from":{"key_code":"m","modifiers":{"optional":["caps_lock"]}},"to":[{"key_code":"delete_or_backspace"},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1"},{"key_code":"b","modifiers":["control"]},{"set_variable":{"name":"KC_M","value":1}},{"set_variable":{"name":"USC","value":0}}],"to_after_key_up":[{"set_variable":{"name":"KC_M","value":0}}],"type":"basic"},{"conditions":[{"type":"variable_unless","name":"KC_COMM","value":0},{"type":"variable_unless","name":"KC_B","value":0},{"input_sources":[{"language":"ja"}],"type":"input_source_if"},{"input_sources":[{"input_mode_id":"Roman$"}],"type":"input_source_unless"}],"from":{"key_code":"m","modifiers":{"optional":["caps_lock"]}},"to":[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1"},{"key_code":"b","modifiers":["control"]},{"set_variable":{"name":"KC_M","value":1}},{"set_variable":{"name":"USC","value":0}}],"to_after_key_up":[{"set_variable":{"name":"KC_M","value":0}}],"type":"basic"},{"description":"[英数] M, Comma &amp; B → ｜《》","conditions":[{"type":"variable_if","name":"USC","value":2},{"type":"variable_unless","name":"KC_M","value":0},{"type":"variable_unless","name":"KC_COMM","value":0}],"from":{"key_code":"b","modifiers":{"optional":["caps_lock"]}},"to":[{"key_code":"delete_or_backspace"},{"key_code":"delete_or_backspace"},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2"},{"key_code":"b","modifiers":["control"]},{"set_variable":{"name":"KC_B","value":1}},{"set_variable":{"name":"USC","value":0}}],"to_after_key_up":[{"set_variable":{"name":"KC_B","value":0}}],"type":"basic"},{"conditions":[{"type":"variable_unless","name":"USC","value":0},{"type":"variable_unless","name":"KC_M","value":0},{"type":"variable_unless","name":"KC_COMM","value":0}],"from":{"key_code":"b","modifiers":{"optional":["caps_lock"]}},"to":[{"key_code":"delete_or_backspace"},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2"},{"key_code":"b","modifiers":["control"]},{"set_variable":{"name":"KC_B","value":1}},{"set_variable":{"name":"USC","value":0}}],"to_after_key_up":[{"set_variable":{"name":"KC_B","value":0}}],"type":"basic"},{"conditions":[{"type":"variable_unless","name":"KC_M","value":0},{"type":"variable_unless","name":"KC_COMM","value":0}],"from":{"key_code":"b","modifiers":{"optional":["caps_lock"]}},"to":[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2"},{"key_code":"b","modifiers":["control"]},{"set_variable":{"name":"KC_B","value":1}},{"set_variable":{"name":"USC","value":0}}],"to_after_key_up":[{"set_variable":{"name":"KC_B","value":0}}],"type":"basic"},{"conditions":[{"type":"variable_if","name":"USC","value":2},{"type":"variable_unless","name":"KC_M","value":0},{"type":"variable_unless","name":"KC_B","value":0}],"from":{"key_code":"comma","modifiers":{"optional":["caps_lock"]}},"to":[{"key_code":"delete_or_backspace"},{"key_code":"delete_or_backspace"},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2"},{"key_code":"b","modifiers":["control"]},{"set_variable":{"name":"KC_COMM","value":1}},{"set_variable":{"name":"USC","value":0}}],"to_after_key_up":[{"set_variable":{"name":"KC_COMM","value":0}}],"type":"basic"},{"conditions":[{"type":"variable_unless","name":"USC","value":0},{"type":"variable_unless","name":"KC_M","value":0},{"type":"variable_unless","name":"KC_B","value":0}],"from":{"key_code":"comma","modifiers":{"optional":["caps_lock"]}},"to":[{"key_code":"delete_or_backspace"},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2"},{"key_code":"b","modifiers":["control"]},{"set_variable":{"name":"KC_COMM","value":1}},{"set_variable":{"name":"USC","value":0}}],"to_after_key_up":[{"set_variable":{"name":"KC_COMM","value":0}}],"type":"basic"},{"conditions":[{"type":"variable_unless","name":"KC_M","value":0},{"type":"variable_unless","name":"KC_B","value":0}],"from":{"key_code":"comma","modifiers":{"optional":["caps_lock"]}},"to":[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2"},{"key_code":"b","modifiers":["control"]},{"set_variable":{"name":"KC_COMM","value":1}},{"set_variable":{"name":"USC","value":0}}],"to_after_key_up":[{"set_variable":{"name":"KC_COMM","value":0}}],"type":"basic"},{"conditions":[{"type":"variable_if","name":"USC","value":2},{"type":"variable_unless","name":"KC_COMM","value":0},{"type":"variable_unless","name":"KC_B","value":0}],"from":{"key_code":"m","modifiers":{"optional":["caps_lock"]}},"to":[{"key_code":"delete_or_backspace"},{"key_code":"delete_or_backspace"},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2"},{"key_code":"b","modifiers":["control"]},{"set_variable":{"name":"KC_M","value":1}},{"set_variable":{"name":"USC","value":0}}],"to_after_key_up":[{"set_variable":{"name":"KC_M","value":0}}],"type":"basic"},{"conditions":[{"type":"variable_unless","name":"USC","value":0},{"type":"variable_unless","name":"KC_COMM","value":0},{"type":"variable_unless","name":"KC_B","value":0}],"from":{"key_code":"m","modifiers":{"optional":["caps_lock"]}},"to":[{"key_code":"delete_or_backspace"},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2"},{"key_code":"b","modifiers":["control"]},{"set_variable":{"name":"KC_M","value":1}},{"set_variable":{"name":"USC","value":0}}],"to_after_key_up":[{"set_variable":{"name":"KC_M","value":0}}],"type":"basic"},{"conditions":[{"type":"variable_unless","name":"KC_COMM","value":0},{"type":"variable_unless","name":"KC_B","value":0}],"from":{"key_code":"m","modifiers":{"optional":["caps_lock"]}},"to":[{"key_code":"z","modifiers":["shift","option"]},{"key_code":"b","modifiers":["shift","option"]},{"key_code":"f"},{"key_code":"f"},{"key_code":"5"},{"key_code":"c"},{"key_code":"return_or_enter"},{"key_code":"e","modifiers":["control"]},{"key_code":"3"},{"key_code":"0"},{"key_code":"0"},{"key_code":"a"},{"key_code":"3"},{"key_code":"0"},{"key_code":"0"},{"key_code":"b"},{"key_code":"lang2"},{"key_code":"b","modifiers":["control"]},{"set_variable":{"name":"KC_M","value":1}},{"set_variable":{"name":"USC","value":0}}],"to_after_key_up":[{"set_variable":{"name":"KC_M","value":0}}],"type":"basic"},</v>
      </c>
    </row>
    <row r="150" spans="1:1">
      <c r="A150" s="299" t="str">
        <f>_xlfn.CONCAT(詳細設定!A171:Z171)</f>
        <v>{"description":"は, こ &amp; 右 → ▲+Home","conditions":[{"type":"variable_if","name":"USC","value":2},{"type":"variable_unless","name":"KC_C","value":0},{"type":"variable_unless","name":"KC_V","value":0}],"from":{"key_code":"y","modifiers":{"optional":["caps_lock"]}},"to":[{"key_code":"delete_or_backspace"},{"key_code":"delete_or_backspace"},{"key_code":"a","modifiers":["shift","control"]},{"set_variable":{"name":"KC_Y","value":1}},{"set_variable":{"name":"USC","value":0}}],"to_after_key_up":[{"set_variable":{"name":"KC_Y","value":0}}],"type":"basic"},{"conditions":[{"type":"variable_unless","name":"USC","value":0},{"type":"variable_unless","name":"KC_C","value":0},{"type":"variable_unless","name":"KC_V","value":0}],"from":{"key_code":"y","modifiers":{"optional":["caps_lock"]}},"to":[{"key_code":"delete_or_backspace"},{"key_code":"a","modifiers":["shift","control"]},{"set_variable":{"name":"KC_Y","value":1}},{"set_variable":{"name":"USC","value":0}}],"to_after_key_up":[{"set_variable":{"name":"KC_Y","value":0}}],"type":"basic"},{"conditions":[{"type":"variable_unless","name":"KC_C","value":0},{"type":"variable_unless","name":"KC_V","value":0}],"from":{"key_code":"y","modifiers":{"optional":["caps_lock"]}},"to":[{"key_code":"a","modifiers":["shift","control"]},{"set_variable":{"name":"KC_Y","value":1}},{"set_variable":{"name":"USC","value":0}}],"to_after_key_up":[{"set_variable":{"name":"KC_Y","value":0}}],"type":"basic"},{"conditions":[{"type":"variable_if","name":"USC","value":2},{"type":"variable_unless","name":"KC_C","value":0},{"type":"variable_unless","name":"KC_Y","value":0}],"from":{"key_code":"v","modifiers":{"optional":["caps_lock"]}},"to":[{"key_code":"delete_or_backspace"},{"key_code":"delete_or_backspace"},{"key_code":"a","modifiers":["shift","control"]},{"set_variable":{"name":"KC_V","value":1}},{"set_variable":{"name":"USC","value":0}}],"to_after_key_up":[{"set_variable":{"name":"KC_V","value":0}}],"type":"basic"},{"conditions":[{"type":"variable_unless","name":"USC","value":0},{"type":"variable_unless","name":"KC_C","value":0},{"type":"variable_unless","name":"KC_Y","value":0}],"from":{"key_code":"v","modifiers":{"optional":["caps_lock"]}},"to":[{"key_code":"delete_or_backspace"},{"key_code":"a","modifiers":["shift","control"]},{"set_variable":{"name":"KC_V","value":1}},{"set_variable":{"name":"USC","value":0}}],"to_after_key_up":[{"set_variable":{"name":"KC_V","value":0}}],"type":"basic"},{"conditions":[{"type":"variable_unless","name":"KC_C","value":0},{"type":"variable_unless","name":"KC_Y","value":0}],"from":{"key_code":"v","modifiers":{"optional":["caps_lock"]}},"to":[{"key_code":"a","modifiers":["shift","control"]},{"set_variable":{"name":"KC_V","value":1}},{"set_variable":{"name":"USC","value":0}}],"to_after_key_up":[{"set_variable":{"name":"KC_V","value":0}}],"type":"basic"},{"conditions":[{"type":"variable_if","name":"USC","value":2},{"type":"variable_unless","name":"KC_V","value":0},{"type":"variable_unless","name":"KC_Y","value":0}],"from":{"key_code":"c","modifiers":{"optional":["caps_lock"]}},"to":[{"key_code":"delete_or_backspace"},{"key_code":"delete_or_backspace"},{"key_code":"a","modifiers":["shift","control"]},{"set_variable":{"name":"KC_C","value":1}},{"set_variable":{"name":"USC","value":0}}],"to_after_key_up":[{"set_variable":{"name":"KC_C","value":0}}],"type":"basic"},{"conditions":[{"type":"variable_unless","name":"USC","value":0},{"type":"variable_unless","name":"KC_V","value":0},{"type":"variable_unless","name":"KC_Y","value":0}],"from":{"key_code":"c","modifiers":{"optional":["caps_lock"]}},"to":[{"key_code":"delete_or_backspace"},{"key_code":"a","modifiers":["shift","control"]},{"set_variable":{"name":"KC_C","value":1}},{"set_variable":{"name":"USC","value":0}}],"to_after_key_up":[{"set_variable":{"name":"KC_C","value":0}}],"type":"basic"},{"conditions":[{"type":"variable_unless","name":"KC_V","value":0},{"type":"variable_unless","name":"KC_Y","value":0}],"from":{"key_code":"c","modifiers":{"optional":["caps_lock"]}},"to":[{"key_code":"a","modifiers":["shift","control"]},{"set_variable":{"name":"KC_C","value":1}},{"set_variable":{"name":"USC","value":0}}],"to_after_key_up":[{"set_variable":{"name":"KC_C","value":0}}],"type":"basic"},</v>
      </c>
    </row>
    <row r="151" spans="1:1">
      <c r="A151" s="299" t="str">
        <f>_xlfn.CONCAT(詳細設定!A172:Z172)</f>
        <v>{"description":"は, こ &amp; BS → Cut","conditions":[{"type":"variable_if","name":"USC","value":2},{"type":"variable_unless","name":"KC_C","value":0},{"type":"variable_unless","name":"KC_V","value":0}],"from":{"key_code":"u","modifiers":{"optional":["caps_lock"]}},"to":[{"key_code":"delete_or_backspace"},{"key_code":"delete_or_backspace"},{"key_code":"x","modifiers":["command"]},{"set_variable":{"name":"KC_U","value":1}},{"set_variable":{"name":"USC","value":0}}],"to_after_key_up":[{"set_variable":{"name":"KC_U","value":0}}],"type":"basic"},{"conditions":[{"type":"variable_unless","name":"USC","value":0},{"type":"variable_unless","name":"KC_C","value":0},{"type":"variable_unless","name":"KC_V","value":0}],"from":{"key_code":"u","modifiers":{"optional":["caps_lock"]}},"to":[{"key_code":"delete_or_backspace"},{"key_code":"x","modifiers":["command"]},{"set_variable":{"name":"KC_U","value":1}},{"set_variable":{"name":"USC","value":0}}],"to_after_key_up":[{"set_variable":{"name":"KC_U","value":0}}],"type":"basic"},{"conditions":[{"type":"variable_unless","name":"KC_C","value":0},{"type":"variable_unless","name":"KC_V","value":0}],"from":{"key_code":"u","modifiers":{"optional":["caps_lock"]}},"to":[{"key_code":"x","modifiers":["command"]},{"set_variable":{"name":"KC_U","value":1}},{"set_variable":{"name":"USC","value":0}}],"to_after_key_up":[{"set_variable":{"name":"KC_U","value":0}}],"type":"basic"},{"conditions":[{"type":"variable_if","name":"USC","value":2},{"type":"variable_unless","name":"KC_C","value":0},{"type":"variable_unless","name":"KC_U","value":0}],"from":{"key_code":"v","modifiers":{"optional":["caps_lock"]}},"to":[{"key_code":"delete_or_backspace"},{"key_code":"delete_or_backspace"},{"key_code":"x","modifiers":["command"]},{"set_variable":{"name":"KC_V","value":1}},{"set_variable":{"name":"USC","value":0}}],"to_after_key_up":[{"set_variable":{"name":"KC_V","value":0}}],"type":"basic"},{"conditions":[{"type":"variable_unless","name":"USC","value":0},{"type":"variable_unless","name":"KC_C","value":0},{"type":"variable_unless","name":"KC_U","value":0}],"from":{"key_code":"v","modifiers":{"optional":["caps_lock"]}},"to":[{"key_code":"delete_or_backspace"},{"key_code":"x","modifiers":["command"]},{"set_variable":{"name":"KC_V","value":1}},{"set_variable":{"name":"USC","value":0}}],"to_after_key_up":[{"set_variable":{"name":"KC_V","value":0}}],"type":"basic"},{"conditions":[{"type":"variable_unless","name":"KC_C","value":0},{"type":"variable_unless","name":"KC_U","value":0}],"from":{"key_code":"v","modifiers":{"optional":["caps_lock"]}},"to":[{"key_code":"x","modifiers":["command"]},{"set_variable":{"name":"KC_V","value":1}},{"set_variable":{"name":"USC","value":0}}],"to_after_key_up":[{"set_variable":{"name":"KC_V","value":0}}],"type":"basic"},{"conditions":[{"type":"variable_if","name":"USC","value":2},{"type":"variable_unless","name":"KC_V","value":0},{"type":"variable_unless","name":"KC_U","value":0}],"from":{"key_code":"c","modifiers":{"optional":["caps_lock"]}},"to":[{"key_code":"delete_or_backspace"},{"key_code":"delete_or_backspace"},{"key_code":"x","modifiers":["command"]},{"set_variable":{"name":"KC_C","value":1}},{"set_variable":{"name":"USC","value":0}}],"to_after_key_up":[{"set_variable":{"name":"KC_C","value":0}}],"type":"basic"},{"conditions":[{"type":"variable_unless","name":"USC","value":0},{"type":"variable_unless","name":"KC_V","value":0},{"type":"variable_unless","name":"KC_U","value":0}],"from":{"key_code":"c","modifiers":{"optional":["caps_lock"]}},"to":[{"key_code":"delete_or_backspace"},{"key_code":"x","modifiers":["command"]},{"set_variable":{"name":"KC_C","value":1}},{"set_variable":{"name":"USC","value":0}}],"to_after_key_up":[{"set_variable":{"name":"KC_C","value":0}}],"type":"basic"},{"conditions":[{"type":"variable_unless","name":"KC_V","value":0},{"type":"variable_unless","name":"KC_U","value":0}],"from":{"key_code":"c","modifiers":{"optional":["caps_lock"]}},"to":[{"key_code":"x","modifiers":["command"]},{"set_variable":{"name":"KC_C","value":1}},{"set_variable":{"name":"USC","value":0}}],"to_after_key_up":[{"set_variable":{"name":"KC_C","value":0}}],"type":"basic"},</v>
      </c>
    </row>
    <row r="152" spans="1:1">
      <c r="A152" s="299" t="str">
        <f>_xlfn.CONCAT(詳細設定!A173:Z173)</f>
        <v>{"description":"は, こ &amp; る → Paste","conditions":[{"type":"variable_if","name":"USC","value":2},{"type":"variable_unless","name":"KC_C","value":0},{"type":"variable_unless","name":"KC_V","value":0}],"from":{"key_code":"i","modifiers":{"optional":["caps_lock"]}},"to":[{"key_code":"delete_or_backspace"},{"key_code":"delete_or_backspace"},{"key_code":"v","modifiers":["command"]},{"set_variable":{"name":"KC_I","value":1}},{"set_variable":{"name":"USC","value":0}}],"to_after_key_up":[{"set_variable":{"name":"KC_I","value":0}}],"type":"basic"},{"conditions":[{"type":"variable_unless","name":"USC","value":0},{"type":"variable_unless","name":"KC_C","value":0},{"type":"variable_unless","name":"KC_V","value":0}],"from":{"key_code":"i","modifiers":{"optional":["caps_lock"]}},"to":[{"key_code":"delete_or_backspace"},{"key_code":"v","modifiers":["command"]},{"set_variable":{"name":"KC_I","value":1}},{"set_variable":{"name":"USC","value":0}}],"to_after_key_up":[{"set_variable":{"name":"KC_I","value":0}}],"type":"basic"},{"conditions":[{"type":"variable_unless","name":"KC_C","value":0},{"type":"variable_unless","name":"KC_V","value":0}],"from":{"key_code":"i","modifiers":{"optional":["caps_lock"]}},"to":[{"key_code":"v","modifiers":["command"]},{"set_variable":{"name":"KC_I","value":1}},{"set_variable":{"name":"USC","value":0}}],"to_after_key_up":[{"set_variable":{"name":"KC_I","value":0}}],"type":"basic"},{"conditions":[{"type":"variable_if","name":"USC","value":2},{"type":"variable_unless","name":"KC_C","value":0},{"type":"variable_unless","name":"KC_I","value":0}],"from":{"key_code":"v","modifiers":{"optional":["caps_lock"]}},"to":[{"key_code":"delete_or_backspace"},{"key_code":"delete_or_backspace"},{"key_code":"v","modifiers":["command"]},{"set_variable":{"name":"KC_V","value":1}},{"set_variable":{"name":"USC","value":0}}],"to_after_key_up":[{"set_variable":{"name":"KC_V","value":0}}],"type":"basic"},{"conditions":[{"type":"variable_unless","name":"USC","value":0},{"type":"variable_unless","name":"KC_C","value":0},{"type":"variable_unless","name":"KC_I","value":0}],"from":{"key_code":"v","modifiers":{"optional":["caps_lock"]}},"to":[{"key_code":"delete_or_backspace"},{"key_code":"v","modifiers":["command"]},{"set_variable":{"name":"KC_V","value":1}},{"set_variable":{"name":"USC","value":0}}],"to_after_key_up":[{"set_variable":{"name":"KC_V","value":0}}],"type":"basic"},{"conditions":[{"type":"variable_unless","name":"KC_C","value":0},{"type":"variable_unless","name":"KC_I","value":0}],"from":{"key_code":"v","modifiers":{"optional":["caps_lock"]}},"to":[{"key_code":"v","modifiers":["command"]},{"set_variable":{"name":"KC_V","value":1}},{"set_variable":{"name":"USC","value":0}}],"to_after_key_up":[{"set_variable":{"name":"KC_V","value":0}}],"type":"basic"},{"conditions":[{"type":"variable_if","name":"USC","value":2},{"type":"variable_unless","name":"KC_V","value":0},{"type":"variable_unless","name":"KC_I","value":0}],"from":{"key_code":"c","modifiers":{"optional":["caps_lock"]}},"to":[{"key_code":"delete_or_backspace"},{"key_code":"delete_or_backspace"},{"key_code":"v","modifiers":["command"]},{"set_variable":{"name":"KC_C","value":1}},{"set_variable":{"name":"USC","value":0}}],"to_after_key_up":[{"set_variable":{"name":"KC_C","value":0}}],"type":"basic"},{"conditions":[{"type":"variable_unless","name":"USC","value":0},{"type":"variable_unless","name":"KC_V","value":0},{"type":"variable_unless","name":"KC_I","value":0}],"from":{"key_code":"c","modifiers":{"optional":["caps_lock"]}},"to":[{"key_code":"delete_or_backspace"},{"key_code":"v","modifiers":["command"]},{"set_variable":{"name":"KC_C","value":1}},{"set_variable":{"name":"USC","value":0}}],"to_after_key_up":[{"set_variable":{"name":"KC_C","value":0}}],"type":"basic"},{"conditions":[{"type":"variable_unless","name":"KC_V","value":0},{"type":"variable_unless","name":"KC_I","value":0}],"from":{"key_code":"c","modifiers":{"optional":["caps_lock"]}},"to":[{"key_code":"v","modifiers":["command"]},{"set_variable":{"name":"KC_C","value":1}},{"set_variable":{"name":"USC","value":0}}],"to_after_key_up":[{"set_variable":{"name":"KC_C","value":0}}],"type":"basic"},</v>
      </c>
    </row>
    <row r="153" spans="1:1">
      <c r="A153" s="299" t="str">
        <f>_xlfn.CONCAT(詳細設定!A174:Z174)</f>
        <v>{"description":"は, こ &amp; す → ひらがな","conditions":[{"type":"variable_if","name":"USC","value":2},{"type":"variable_unless","name":"KC_C","value":0},{"type":"variable_unless","name":"KC_V","value":0}],"from":{"key_code":"o","modifiers":{"optional":["caps_lock"]}},"to":[{"key_code":"delete_or_backspace"},{"key_code":"delete_or_backspace"},{"key_code":"u","modifiers":["control"]},{"set_variable":{"name":"KC_O","value":1}},{"set_variable":{"name":"USC","value":0}}],"to_after_key_up":[{"set_variable":{"name":"KC_O","value":0}}],"type":"basic"},{"conditions":[{"type":"variable_unless","name":"USC","value":0},{"type":"variable_unless","name":"KC_C","value":0},{"type":"variable_unless","name":"KC_V","value":0}],"from":{"key_code":"o","modifiers":{"optional":["caps_lock"]}},"to":[{"key_code":"delete_or_backspace"},{"key_code":"u","modifiers":["control"]},{"set_variable":{"name":"KC_O","value":1}},{"set_variable":{"name":"USC","value":0}}],"to_after_key_up":[{"set_variable":{"name":"KC_O","value":0}}],"type":"basic"},{"conditions":[{"type":"variable_unless","name":"KC_C","value":0},{"type":"variable_unless","name":"KC_V","value":0}],"from":{"key_code":"o","modifiers":{"optional":["caps_lock"]}},"to":[{"key_code":"u","modifiers":["control"]},{"set_variable":{"name":"KC_O","value":1}},{"set_variable":{"name":"USC","value":0}}],"to_after_key_up":[{"set_variable":{"name":"KC_O","value":0}}],"type":"basic"},{"conditions":[{"type":"variable_if","name":"USC","value":2},{"type":"variable_unless","name":"KC_C","value":0},{"type":"variable_unless","name":"KC_O","value":0}],"from":{"key_code":"v","modifiers":{"optional":["caps_lock"]}},"to":[{"key_code":"delete_or_backspace"},{"key_code":"delete_or_backspace"},{"key_code":"u","modifiers":["control"]},{"set_variable":{"name":"KC_V","value":1}},{"set_variable":{"name":"USC","value":0}}],"to_after_key_up":[{"set_variable":{"name":"KC_V","value":0}}],"type":"basic"},{"conditions":[{"type":"variable_unless","name":"USC","value":0},{"type":"variable_unless","name":"KC_C","value":0},{"type":"variable_unless","name":"KC_O","value":0}],"from":{"key_code":"v","modifiers":{"optional":["caps_lock"]}},"to":[{"key_code":"delete_or_backspace"},{"key_code":"u","modifiers":["control"]},{"set_variable":{"name":"KC_V","value":1}},{"set_variable":{"name":"USC","value":0}}],"to_after_key_up":[{"set_variable":{"name":"KC_V","value":0}}],"type":"basic"},{"conditions":[{"type":"variable_unless","name":"KC_C","value":0},{"type":"variable_unless","name":"KC_O","value":0}],"from":{"key_code":"v","modifiers":{"optional":["caps_lock"]}},"to":[{"key_code":"u","modifiers":["control"]},{"set_variable":{"name":"KC_V","value":1}},{"set_variable":{"name":"USC","value":0}}],"to_after_key_up":[{"set_variable":{"name":"KC_V","value":0}}],"type":"basic"},{"conditions":[{"type":"variable_if","name":"USC","value":2},{"type":"variable_unless","name":"KC_V","value":0},{"type":"variable_unless","name":"KC_O","value":0}],"from":{"key_code":"c","modifiers":{"optional":["caps_lock"]}},"to":[{"key_code":"delete_or_backspace"},{"key_code":"delete_or_backspace"},{"key_code":"u","modifiers":["control"]},{"set_variable":{"name":"KC_C","value":1}},{"set_variable":{"name":"USC","value":0}}],"to_after_key_up":[{"set_variable":{"name":"KC_C","value":0}}],"type":"basic"},{"conditions":[{"type":"variable_unless","name":"USC","value":0},{"type":"variable_unless","name":"KC_V","value":0},{"type":"variable_unless","name":"KC_O","value":0}],"from":{"key_code":"c","modifiers":{"optional":["caps_lock"]}},"to":[{"key_code":"delete_or_backspace"},{"key_code":"u","modifiers":["control"]},{"set_variable":{"name":"KC_C","value":1}},{"set_variable":{"name":"USC","value":0}}],"to_after_key_up":[{"set_variable":{"name":"KC_C","value":0}}],"type":"basic"},{"conditions":[{"type":"variable_unless","name":"KC_V","value":0},{"type":"variable_unless","name":"KC_O","value":0}],"from":{"key_code":"c","modifiers":{"optional":["caps_lock"]}},"to":[{"key_code":"u","modifiers":["control"]},{"set_variable":{"name":"KC_C","value":1}},{"set_variable":{"name":"USC","value":0}}],"to_after_key_up":[{"set_variable":{"name":"KC_C","value":0}}],"type":"basic"},</v>
      </c>
    </row>
    <row r="154" spans="1:1">
      <c r="A154" s="299" t="str">
        <f>_xlfn.CONCAT(詳細設定!A175:Z175)</f>
        <v>{"description":"は, こ &amp; へ → カタカナ","conditions":[{"type":"variable_if","name":"USC","value":2},{"type":"variable_unless","name":"KC_C","value":0},{"type":"variable_unless","name":"KC_V","value":0}],"from":{"key_code":"p","modifiers":{"optional":["caps_lock"]}},"to":[{"key_code":"delete_or_backspace"},{"key_code":"delete_or_backspace"},{"key_code":"i","modifiers":["control"]},{"set_variable":{"name":"KC_P","value":1}},{"set_variable":{"name":"USC","value":0}}],"to_after_key_up":[{"set_variable":{"name":"KC_P","value":0}}],"type":"basic"},{"conditions":[{"type":"variable_unless","name":"USC","value":0},{"type":"variable_unless","name":"KC_C","value":0},{"type":"variable_unless","name":"KC_V","value":0}],"from":{"key_code":"p","modifiers":{"optional":["caps_lock"]}},"to":[{"key_code":"delete_or_backspace"},{"key_code":"i","modifiers":["control"]},{"set_variable":{"name":"KC_P","value":1}},{"set_variable":{"name":"USC","value":0}}],"to_after_key_up":[{"set_variable":{"name":"KC_P","value":0}}],"type":"basic"},{"conditions":[{"type":"variable_unless","name":"KC_C","value":0},{"type":"variable_unless","name":"KC_V","value":0}],"from":{"key_code":"p","modifiers":{"optional":["caps_lock"]}},"to":[{"key_code":"i","modifiers":["control"]},{"set_variable":{"name":"KC_P","value":1}},{"set_variable":{"name":"USC","value":0}}],"to_after_key_up":[{"set_variable":{"name":"KC_P","value":0}}],"type":"basic"},{"conditions":[{"type":"variable_if","name":"USC","value":2},{"type":"variable_unless","name":"KC_C","value":0},{"type":"variable_unless","name":"KC_P","value":0}],"from":{"key_code":"v","modifiers":{"optional":["caps_lock"]}},"to":[{"key_code":"delete_or_backspace"},{"key_code":"delete_or_backspace"},{"key_code":"i","modifiers":["control"]},{"set_variable":{"name":"KC_V","value":1}},{"set_variable":{"name":"USC","value":0}}],"to_after_key_up":[{"set_variable":{"name":"KC_V","value":0}}],"type":"basic"},{"conditions":[{"type":"variable_unless","name":"USC","value":0},{"type":"variable_unless","name":"KC_C","value":0},{"type":"variable_unless","name":"KC_P","value":0}],"from":{"key_code":"v","modifiers":{"optional":["caps_lock"]}},"to":[{"key_code":"delete_or_backspace"},{"key_code":"i","modifiers":["control"]},{"set_variable":{"name":"KC_V","value":1}},{"set_variable":{"name":"USC","value":0}}],"to_after_key_up":[{"set_variable":{"name":"KC_V","value":0}}],"type":"basic"},{"conditions":[{"type":"variable_unless","name":"KC_C","value":0},{"type":"variable_unless","name":"KC_P","value":0}],"from":{"key_code":"v","modifiers":{"optional":["caps_lock"]}},"to":[{"key_code":"i","modifiers":["control"]},{"set_variable":{"name":"KC_V","value":1}},{"set_variable":{"name":"USC","value":0}}],"to_after_key_up":[{"set_variable":{"name":"KC_V","value":0}}],"type":"basic"},{"conditions":[{"type":"variable_if","name":"USC","value":2},{"type":"variable_unless","name":"KC_V","value":0},{"type":"variable_unless","name":"KC_P","value":0}],"from":{"key_code":"c","modifiers":{"optional":["caps_lock"]}},"to":[{"key_code":"delete_or_backspace"},{"key_code":"delete_or_backspace"},{"key_code":"i","modifiers":["control"]},{"set_variable":{"name":"KC_C","value":1}},{"set_variable":{"name":"USC","value":0}}],"to_after_key_up":[{"set_variable":{"name":"KC_C","value":0}}],"type":"basic"},{"conditions":[{"type":"variable_unless","name":"USC","value":0},{"type":"variable_unless","name":"KC_V","value":0},{"type":"variable_unless","name":"KC_P","value":0}],"from":{"key_code":"c","modifiers":{"optional":["caps_lock"]}},"to":[{"key_code":"delete_or_backspace"},{"key_code":"i","modifiers":["control"]},{"set_variable":{"name":"KC_C","value":1}},{"set_variable":{"name":"USC","value":0}}],"to_after_key_up":[{"set_variable":{"name":"KC_C","value":0}}],"type":"basic"},{"conditions":[{"type":"variable_unless","name":"KC_V","value":0},{"type":"variable_unless","name":"KC_P","value":0}],"from":{"key_code":"c","modifiers":{"optional":["caps_lock"]}},"to":[{"key_code":"i","modifiers":["control"]},{"set_variable":{"name":"KC_C","value":1}},{"set_variable":{"name":"USC","value":0}}],"to_after_key_up":[{"set_variable":{"name":"KC_C","value":0}}],"type":"basic"},</v>
      </c>
    </row>
    <row r="155" spans="1:1">
      <c r="A155" s="299" t="str">
        <f>_xlfn.CONCAT(詳細設定!A176:Z176)</f>
        <v>{"description":"は, こ &amp; く → Copy","conditions":[{"type":"variable_if","name":"USC","value":2},{"type":"variable_unless","name":"KC_C","value":0},{"type":"variable_unless","name":"KC_V","value":0}],"from":{"key_code":"h","modifiers":{"optional":["caps_lock"]}},"to":[{"key_code":"delete_or_backspace"},{"key_code":"delete_or_backspace"},{"key_code":"c","modifiers":["command"]},{"set_variable":{"name":"KC_H","value":1}},{"set_variable":{"name":"USC","value":0}}],"to_after_key_up":[{"set_variable":{"name":"KC_H","value":0}}],"type":"basic"},{"conditions":[{"type":"variable_unless","name":"USC","value":0},{"type":"variable_unless","name":"KC_C","value":0},{"type":"variable_unless","name":"KC_V","value":0}],"from":{"key_code":"h","modifiers":{"optional":["caps_lock"]}},"to":[{"key_code":"delete_or_backspace"},{"key_code":"c","modifiers":["command"]},{"set_variable":{"name":"KC_H","value":1}},{"set_variable":{"name":"USC","value":0}}],"to_after_key_up":[{"set_variable":{"name":"KC_H","value":0}}],"type":"basic"},{"conditions":[{"type":"variable_unless","name":"KC_C","value":0},{"type":"variable_unless","name":"KC_V","value":0}],"from":{"key_code":"h","modifiers":{"optional":["caps_lock"]}},"to":[{"key_code":"c","modifiers":["command"]},{"set_variable":{"name":"KC_H","value":1}},{"set_variable":{"name":"USC","value":0}}],"to_after_key_up":[{"set_variable":{"name":"KC_H","value":0}}],"type":"basic"},{"conditions":[{"type":"variable_if","name":"USC","value":2},{"type":"variable_unless","name":"KC_C","value":0},{"type":"variable_unless","name":"KC_H","value":0}],"from":{"key_code":"v","modifiers":{"optional":["caps_lock"]}},"to":[{"key_code":"delete_or_backspace"},{"key_code":"delete_or_backspace"},{"key_code":"c","modifiers":["command"]},{"set_variable":{"name":"KC_V","value":1}},{"set_variable":{"name":"USC","value":0}}],"to_after_key_up":[{"set_variable":{"name":"KC_V","value":0}}],"type":"basic"},{"conditions":[{"type":"variable_unless","name":"USC","value":0},{"type":"variable_unless","name":"KC_C","value":0},{"type":"variable_unless","name":"KC_H","value":0}],"from":{"key_code":"v","modifiers":{"optional":["caps_lock"]}},"to":[{"key_code":"delete_or_backspace"},{"key_code":"c","modifiers":["command"]},{"set_variable":{"name":"KC_V","value":1}},{"set_variable":{"name":"USC","value":0}}],"to_after_key_up":[{"set_variable":{"name":"KC_V","value":0}}],"type":"basic"},{"conditions":[{"type":"variable_unless","name":"KC_C","value":0},{"type":"variable_unless","name":"KC_H","value":0}],"from":{"key_code":"v","modifiers":{"optional":["caps_lock"]}},"to":[{"key_code":"c","modifiers":["command"]},{"set_variable":{"name":"KC_V","value":1}},{"set_variable":{"name":"USC","value":0}}],"to_after_key_up":[{"set_variable":{"name":"KC_V","value":0}}],"type":"basic"},{"conditions":[{"type":"variable_if","name":"USC","value":2},{"type":"variable_unless","name":"KC_V","value":0},{"type":"variable_unless","name":"KC_H","value":0}],"from":{"key_code":"c","modifiers":{"optional":["caps_lock"]}},"to":[{"key_code":"delete_or_backspace"},{"key_code":"delete_or_backspace"},{"key_code":"c","modifiers":["command"]},{"set_variable":{"name":"KC_C","value":1}},{"set_variable":{"name":"USC","value":0}}],"to_after_key_up":[{"set_variable":{"name":"KC_C","value":0}}],"type":"basic"},{"conditions":[{"type":"variable_unless","name":"USC","value":0},{"type":"variable_unless","name":"KC_V","value":0},{"type":"variable_unless","name":"KC_H","value":0}],"from":{"key_code":"c","modifiers":{"optional":["caps_lock"]}},"to":[{"key_code":"delete_or_backspace"},{"key_code":"c","modifiers":["command"]},{"set_variable":{"name":"KC_C","value":1}},{"set_variable":{"name":"USC","value":0}}],"to_after_key_up":[{"set_variable":{"name":"KC_C","value":0}}],"type":"basic"},{"conditions":[{"type":"variable_unless","name":"KC_V","value":0},{"type":"variable_unless","name":"KC_H","value":0}],"from":{"key_code":"c","modifiers":{"optional":["caps_lock"]}},"to":[{"key_code":"c","modifiers":["command"]},{"set_variable":{"name":"KC_C","value":1}},{"set_variable":{"name":"USC","value":0}}],"to_after_key_up":[{"set_variable":{"name":"KC_C","value":0}}],"type":"basic"},</v>
      </c>
    </row>
    <row r="156" spans="1:1">
      <c r="A156" s="299" t="str">
        <f>_xlfn.CONCAT(詳細設定!A177:Z177)</f>
        <v>{"description":"は, こ &amp; あ → →","conditions":[{"type":"variable_if","name":"USC","value":2},{"type":"variable_unless","name":"KC_C","value":0},{"type":"variable_unless","name":"KC_V","value":0}],"from":{"key_code":"j","modifiers":{"optional":["caps_lock"]}},"to":[{"key_code":"delete_or_backspace"},{"key_code":"delete_or_backspace"},{"set_variable":{"name":"KC_J","value":1}},{"set_variable":{"name":"USC","value":0}},{"key_code":"p","modifiers":["control"]}],"to_after_key_up":[{"set_variable":{"name":"KC_J","value":0}}],"type":"basic"},{"conditions":[{"type":"variable_unless","name":"USC","value":0},{"type":"variable_unless","name":"KC_C","value":0},{"type":"variable_unless","name":"KC_V","value":0}],"from":{"key_code":"j","modifiers":{"optional":["caps_lock"]}},"to":[{"key_code":"delete_or_backspace"},{"set_variable":{"name":"KC_J","value":1}},{"set_variable":{"name":"USC","value":0}},{"key_code":"p","modifiers":["control"]}],"to_after_key_up":[{"set_variable":{"name":"KC_J","value":0}}],"type":"basic"},{"conditions":[{"type":"variable_unless","name":"KC_C","value":0},{"type":"variable_unless","name":"KC_V","value":0}],"from":{"key_code":"j","modifiers":{"optional":["caps_lock"]}},"to":[{"set_variable":{"name":"KC_J","value":1}},{"set_variable":{"name":"USC","value":0}},{"key_code":"p","modifiers":["control"]}],"to_after_key_up":[{"set_variable":{"name":"KC_J","value":0}}],"type":"basic"},{"conditions":[{"type":"variable_if","name":"USC","value":2},{"type":"variable_unless","name":"KC_C","value":0},{"type":"variable_unless","name":"KC_J","value":0}],"from":{"key_code":"v","modifiers":{"optional":["caps_lock"]}},"to":[{"key_code":"delete_or_backspace"},{"key_code":"delete_or_backspace"},{"set_variable":{"name":"KC_V","value":1}},{"set_variable":{"name":"USC","value":0}},{"key_code":"p","modifiers":["control"]}],"to_after_key_up":[{"set_variable":{"name":"KC_V","value":0}}],"type":"basic"},{"conditions":[{"type":"variable_unless","name":"USC","value":0},{"type":"variable_unless","name":"KC_C","value":0},{"type":"variable_unless","name":"KC_J","value":0}],"from":{"key_code":"v","modifiers":{"optional":["caps_lock"]}},"to":[{"key_code":"delete_or_backspace"},{"set_variable":{"name":"KC_V","value":1}},{"set_variable":{"name":"USC","value":0}},{"key_code":"p","modifiers":["control"]}],"to_after_key_up":[{"set_variable":{"name":"KC_V","value":0}}],"type":"basic"},{"conditions":[{"type":"variable_unless","name":"KC_C","value":0},{"type":"variable_unless","name":"KC_J","value":0}],"from":{"key_code":"v","modifiers":{"optional":["caps_lock"]}},"to":[{"set_variable":{"name":"KC_V","value":1}},{"set_variable":{"name":"USC","value":0}},{"key_code":"p","modifiers":["control"]}],"to_after_key_up":[{"set_variable":{"name":"KC_V","value":0}}],"type":"basic"},{"conditions":[{"type":"variable_if","name":"USC","value":2},{"type":"variable_unless","name":"KC_V","value":0},{"type":"variable_unless","name":"KC_J","value":0}],"from":{"key_code":"c","modifiers":{"optional":["caps_lock"]}},"to":[{"key_code":"delete_or_backspace"},{"key_code":"delete_or_backspace"},{"set_variable":{"name":"KC_C","value":1}},{"set_variable":{"name":"USC","value":0}},{"key_code":"p","modifiers":["control"]}],"to_after_key_up":[{"set_variable":{"name":"KC_C","value":0}}],"type":"basic"},{"conditions":[{"type":"variable_unless","name":"USC","value":0},{"type":"variable_unless","name":"KC_V","value":0},{"type":"variable_unless","name":"KC_J","value":0}],"from":{"key_code":"c","modifiers":{"optional":["caps_lock"]}},"to":[{"key_code":"delete_or_backspace"},{"set_variable":{"name":"KC_C","value":1}},{"set_variable":{"name":"USC","value":0}},{"key_code":"p","modifiers":["control"]}],"to_after_key_up":[{"set_variable":{"name":"KC_C","value":0}}],"type":"basic"},{"conditions":[{"type":"variable_unless","name":"KC_V","value":0},{"type":"variable_unless","name":"KC_J","value":0}],"from":{"key_code":"c","modifiers":{"optional":["caps_lock"]}},"to":[{"set_variable":{"name":"KC_C","value":1}},{"set_variable":{"name":"USC","value":0}},{"key_code":"p","modifiers":["control"]}],"to_after_key_up":[{"set_variable":{"name":"KC_C","value":0}}],"type":"basic"},</v>
      </c>
    </row>
    <row r="157" spans="1:1">
      <c r="A157" s="299" t="str">
        <f>_xlfn.CONCAT(詳細設定!A178:Z178)</f>
        <v>{"description":"は, こ &amp; い → +→","conditions":[{"type":"variable_if","name":"USC","value":2},{"type":"variable_unless","name":"KC_C","value":0},{"type":"variable_unless","name":"KC_V","value":0}],"from":{"key_code":"k","modifiers":{"optional":["caps_lock"]}},"to":[{"key_code":"delete_or_backspace"},{"key_code":"delete_or_backspace"},{"set_variable":{"name":"KC_K","value":1}},{"set_variable":{"name":"USC","value":0}},{"key_code":"p","modifiers":["shift","control"]}],"to_after_key_up":[{"set_variable":{"name":"KC_K","value":0}}],"type":"basic"},{"conditions":[{"type":"variable_unless","name":"USC","value":0},{"type":"variable_unless","name":"KC_C","value":0},{"type":"variable_unless","name":"KC_V","value":0}],"from":{"key_code":"k","modifiers":{"optional":["caps_lock"]}},"to":[{"key_code":"delete_or_backspace"},{"set_variable":{"name":"KC_K","value":1}},{"set_variable":{"name":"USC","value":0}},{"key_code":"p","modifiers":["shift","control"]}],"to_after_key_up":[{"set_variable":{"name":"KC_K","value":0}}],"type":"basic"},{"conditions":[{"type":"variable_unless","name":"KC_C","value":0},{"type":"variable_unless","name":"KC_V","value":0}],"from":{"key_code":"k","modifiers":{"optional":["caps_lock"]}},"to":[{"set_variable":{"name":"KC_K","value":1}},{"set_variable":{"name":"USC","value":0}},{"key_code":"p","modifiers":["shift","control"]}],"to_after_key_up":[{"set_variable":{"name":"KC_K","value":0}}],"type":"basic"},{"conditions":[{"type":"variable_if","name":"USC","value":2},{"type":"variable_unless","name":"KC_C","value":0},{"type":"variable_unless","name":"KC_K","value":0}],"from":{"key_code":"v","modifiers":{"optional":["caps_lock"]}},"to":[{"key_code":"delete_or_backspace"},{"key_code":"delete_or_backspace"},{"set_variable":{"name":"KC_V","value":1}},{"set_variable":{"name":"USC","value":0}},{"key_code":"p","modifiers":["shift","control"]}],"to_after_key_up":[{"set_variable":{"name":"KC_V","value":0}}],"type":"basic"},{"conditions":[{"type":"variable_unless","name":"USC","value":0},{"type":"variable_unless","name":"KC_C","value":0},{"type":"variable_unless","name":"KC_K","value":0}],"from":{"key_code":"v","modifiers":{"optional":["caps_lock"]}},"to":[{"key_code":"delete_or_backspace"},{"set_variable":{"name":"KC_V","value":1}},{"set_variable":{"name":"USC","value":0}},{"key_code":"p","modifiers":["shift","control"]}],"to_after_key_up":[{"set_variable":{"name":"KC_V","value":0}}],"type":"basic"},{"conditions":[{"type":"variable_unless","name":"KC_C","value":0},{"type":"variable_unless","name":"KC_K","value":0}],"from":{"key_code":"v","modifiers":{"optional":["caps_lock"]}},"to":[{"set_variable":{"name":"KC_V","value":1}},{"set_variable":{"name":"USC","value":0}},{"key_code":"p","modifiers":["shift","control"]}],"to_after_key_up":[{"set_variable":{"name":"KC_V","value":0}}],"type":"basic"},{"conditions":[{"type":"variable_if","name":"USC","value":2},{"type":"variable_unless","name":"KC_V","value":0},{"type":"variable_unless","name":"KC_K","value":0}],"from":{"key_code":"c","modifiers":{"optional":["caps_lock"]}},"to":[{"key_code":"delete_or_backspace"},{"key_code":"delete_or_backspace"},{"set_variable":{"name":"KC_C","value":1}},{"set_variable":{"name":"USC","value":0}},{"key_code":"p","modifiers":["shift","control"]}],"to_after_key_up":[{"set_variable":{"name":"KC_C","value":0}}],"type":"basic"},{"conditions":[{"type":"variable_unless","name":"USC","value":0},{"type":"variable_unless","name":"KC_V","value":0},{"type":"variable_unless","name":"KC_K","value":0}],"from":{"key_code":"c","modifiers":{"optional":["caps_lock"]}},"to":[{"key_code":"delete_or_backspace"},{"set_variable":{"name":"KC_C","value":1}},{"set_variable":{"name":"USC","value":0}},{"key_code":"p","modifiers":["shift","control"]}],"to_after_key_up":[{"set_variable":{"name":"KC_C","value":0}}],"type":"basic"},{"conditions":[{"type":"variable_unless","name":"KC_V","value":0},{"type":"variable_unless","name":"KC_K","value":0}],"from":{"key_code":"c","modifiers":{"optional":["caps_lock"]}},"to":[{"set_variable":{"name":"KC_C","value":1}},{"set_variable":{"name":"USC","value":0}},{"key_code":"p","modifiers":["shift","control"]}],"to_after_key_up":[{"set_variable":{"name":"KC_C","value":0}}],"type":"basic"},</v>
      </c>
    </row>
    <row r="158" spans="1:1">
      <c r="A158" s="299" t="str">
        <f>_xlfn.CONCAT(詳細設定!A179:Z179)</f>
        <v>{"description":"は, こ &amp; う → →5","conditions":[{"type":"variable_if","name":"USC","value":2},{"type":"variable_unless","name":"KC_C","value":0},{"type":"variable_unless","name":"KC_V","value":0}],"from":{"key_code":"l","modifiers":{"optional":["caps_lock"]}},"to":[{"key_code":"delete_or_backspace"},{"key_code":"delete_or_backspace"},{"set_variable":{"name":"KC_L","value":1}},{"set_variable":{"name":"USC","value":0}},{"key_code":"p","modifiers":["control"]},{"key_code":"p","modifiers":["control"]},{"key_code":"p","modifiers":["control"]},{"key_code":"p","modifiers":["control"]},{"key_code":"p","modifiers":["control"]}],"to_after_key_up":[{"set_variable":{"name":"KC_L","value":0}}],"type":"basic"},{"conditions":[{"type":"variable_unless","name":"USC","value":0},{"type":"variable_unless","name":"KC_C","value":0},{"type":"variable_unless","name":"KC_V","value":0}],"from":{"key_code":"l","modifiers":{"optional":["caps_lock"]}},"to":[{"key_code":"delete_or_backspace"},{"set_variable":{"name":"KC_L","value":1}},{"set_variable":{"name":"USC","value":0}},{"key_code":"p","modifiers":["control"]},{"key_code":"p","modifiers":["control"]},{"key_code":"p","modifiers":["control"]},{"key_code":"p","modifiers":["control"]},{"key_code":"p","modifiers":["control"]}],"to_after_key_up":[{"set_variable":{"name":"KC_L","value":0}}],"type":"basic"},{"conditions":[{"type":"variable_unless","name":"KC_C","value":0},{"type":"variable_unless","name":"KC_V","value":0}],"from":{"key_code":"l","modifiers":{"optional":["caps_lock"]}},"to":[{"set_variable":{"name":"KC_L","value":1}},{"set_variable":{"name":"USC","value":0}},{"key_code":"p","modifiers":["control"]},{"key_code":"p","modifiers":["control"]},{"key_code":"p","modifiers":["control"]},{"key_code":"p","modifiers":["control"]},{"key_code":"p","modifiers":["control"]}],"to_after_key_up":[{"set_variable":{"name":"KC_L","value":0}}],"type":"basic"},{"conditions":[{"type":"variable_if","name":"USC","value":2},{"type":"variable_unless","name":"KC_C","value":0},{"type":"variable_unless","name":"KC_L","value":0}],"from":{"key_code":"v","modifiers":{"optional":["caps_lock"]}},"to":[{"key_code":"delete_or_backspace"},{"key_code":"delete_or_backspace"},{"set_variable":{"name":"KC_V","value":1}},{"set_variable":{"name":"USC","value":0}},{"key_code":"p","modifiers":["control"]},{"key_code":"p","modifiers":["control"]},{"key_code":"p","modifiers":["control"]},{"key_code":"p","modifiers":["control"]},{"key_code":"p","modifiers":["control"]}],"to_after_key_up":[{"set_variable":{"name":"KC_V","value":0}}],"type":"basic"},{"conditions":[{"type":"variable_unless","name":"USC","value":0},{"type":"variable_unless","name":"KC_C","value":0},{"type":"variable_unless","name":"KC_L","value":0}],"from":{"key_code":"v","modifiers":{"optional":["caps_lock"]}},"to":[{"key_code":"delete_or_backspace"},{"set_variable":{"name":"KC_V","value":1}},{"set_variable":{"name":"USC","value":0}},{"key_code":"p","modifiers":["control"]},{"key_code":"p","modifiers":["control"]},{"key_code":"p","modifiers":["control"]},{"key_code":"p","modifiers":["control"]},{"key_code":"p","modifiers":["control"]}],"to_after_key_up":[{"set_variable":{"name":"KC_V","value":0}}],"type":"basic"},{"conditions":[{"type":"variable_unless","name":"KC_C","value":0},{"type":"variable_unless","name":"KC_L","value":0}],"from":{"key_code":"v","modifiers":{"optional":["caps_lock"]}},"to":[{"set_variable":{"name":"KC_V","value":1}},{"set_variable":{"name":"USC","value":0}},{"key_code":"p","modifiers":["control"]},{"key_code":"p","modifiers":["control"]},{"key_code":"p","modifiers":["control"]},{"key_code":"p","modifiers":["control"]},{"key_code":"p","modifiers":["control"]}],"to_after_key_up":[{"set_variable":{"name":"KC_V","value":0}}],"type":"basic"},{"conditions":[{"type":"variable_if","name":"USC","value":2},{"type":"variable_unless","name":"KC_V","value":0},{"type":"variable_unless","name":"KC_L","value":0}],"from":{"key_code":"c","modifiers":{"optional":["caps_lock"]}},"to":[{"key_code":"delete_or_backspace"},{"key_code":"delete_or_backspace"},{"set_variable":{"name":"KC_C","value":1}},{"set_variable":{"name":"USC","value":0}},{"key_code":"p","modifiers":["control"]},{"key_code":"p","modifiers":["control"]},{"key_code":"p","modifiers":["control"]},{"key_code":"p","modifiers":["control"]},{"key_code":"p","modifiers":["control"]}],"to_after_key_up":[{"set_variable":{"name":"KC_C","value":0}}],"type":"basic"},{"conditions":[{"type":"variable_unless","name":"USC","value":0},{"type":"variable_unless","name":"KC_V","value":0},{"type":"variable_unless","name":"KC_L","value":0}],"from":{"key_code":"c","modifiers":{"optional":["caps_lock"]}},"to":[{"key_code":"delete_or_backspace"},{"set_variable":{"name":"KC_C","value":1}},{"set_variable":{"name":"USC","value":0}},{"key_code":"p","modifiers":["control"]},{"key_code":"p","modifiers":["control"]},{"key_code":"p","modifiers":["control"]},{"key_code":"p","modifiers":["control"]},{"key_code":"p","modifiers":["control"]}],"to_after_key_up":[{"set_variable":{"name":"KC_C","value":0}}],"type":"basic"},{"conditions":[{"type":"variable_unless","name":"KC_V","value":0},{"type":"variable_unless","name":"KC_L","value":0}],"from":{"key_code":"c","modifiers":{"optional":["caps_lock"]}},"to":[{"set_variable":{"name":"KC_C","value":1}},{"set_variable":{"name":"USC","value":0}},{"key_code":"p","modifiers":["control"]},{"key_code":"p","modifiers":["control"]},{"key_code":"p","modifiers":["control"]},{"key_code":"p","modifiers":["control"]},{"key_code":"p","modifiers":["control"]}],"to_after_key_up":[{"set_variable":{"name":"KC_C","value":0}}],"type":"basic"},</v>
      </c>
    </row>
    <row r="159" spans="1:1">
      <c r="A159" s="299" t="str">
        <f>_xlfn.CONCAT(詳細設定!A180:Z180)</f>
        <v>{"description":"は, こ &amp; ー → →+5","conditions":[{"type":"variable_if","name":"USC","value":2},{"type":"variable_unless","name":"KC_C","value":0},{"type":"variable_unless","name":"KC_V","value":0}],"from":{"key_code":"semicolon","modifiers":{"optional":["caps_lock"]}},"to":[{"key_code":"delete_or_backspace"},{"key_code":"delete_or_backspace"},{"set_variable":{"name":"KC_SCLN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SCLN","value":0}}],"type":"basic"},{"conditions":[{"type":"variable_unless","name":"USC","value":0},{"type":"variable_unless","name":"KC_C","value":0},{"type":"variable_unless","name":"KC_V","value":0}],"from":{"key_code":"semicolon","modifiers":{"optional":["caps_lock"]}},"to":[{"key_code":"delete_or_backspace"},{"set_variable":{"name":"KC_SCLN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SCLN","value":0}}],"type":"basic"},{"conditions":[{"type":"variable_unless","name":"KC_C","value":0},{"type":"variable_unless","name":"KC_V","value":0}],"from":{"key_code":"semicolon","modifiers":{"optional":["caps_lock"]}},"to":[{"set_variable":{"name":"KC_SCLN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SCLN","value":0}}],"type":"basic"},{"conditions":[{"type":"variable_if","name":"USC","value":2},{"type":"variable_unless","name":"KC_C","value":0},{"type":"variable_unless","name":"KC_SCLN","value":0}],"from":{"key_code":"v","modifiers":{"optional":["caps_lock"]}},"to":[{"key_code":"delete_or_backspace"},{"key_code":"delete_or_backspace"},{"set_variable":{"name":"KC_V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V","value":0}}],"type":"basic"},{"conditions":[{"type":"variable_unless","name":"USC","value":0},{"type":"variable_unless","name":"KC_C","value":0},{"type":"variable_unless","name":"KC_SCLN","value":0}],"from":{"key_code":"v","modifiers":{"optional":["caps_lock"]}},"to":[{"key_code":"delete_or_backspace"},{"set_variable":{"name":"KC_V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V","value":0}}],"type":"basic"},{"conditions":[{"type":"variable_unless","name":"KC_C","value":0},{"type":"variable_unless","name":"KC_SCLN","value":0}],"from":{"key_code":"v","modifiers":{"optional":["caps_lock"]}},"to":[{"set_variable":{"name":"KC_V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V","value":0}}],"type":"basic"},{"conditions":[{"type":"variable_if","name":"USC","value":2},{"type":"variable_unless","name":"KC_V","value":0},{"type":"variable_unless","name":"KC_SCLN","value":0}],"from":{"key_code":"c","modifiers":{"optional":["caps_lock"]}},"to":[{"key_code":"delete_or_backspace"},{"key_code":"delete_or_backspace"},{"set_variable":{"name":"KC_C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C","value":0}}],"type":"basic"},{"conditions":[{"type":"variable_unless","name":"USC","value":0},{"type":"variable_unless","name":"KC_V","value":0},{"type":"variable_unless","name":"KC_SCLN","value":0}],"from":{"key_code":"c","modifiers":{"optional":["caps_lock"]}},"to":[{"key_code":"delete_or_backspace"},{"set_variable":{"name":"KC_C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C","value":0}}],"type":"basic"},{"conditions":[{"type":"variable_unless","name":"KC_V","value":0},{"type":"variable_unless","name":"KC_SCLN","value":0}],"from":{"key_code":"c","modifiers":{"optional":["caps_lock"]}},"to":[{"set_variable":{"name":"KC_C","value":1}},{"set_variable":{"name":"USC","value":0}},{"key_code":"p","modifiers":["shift","control"]},{"key_code":"p","modifiers":["shift","control"]},{"key_code":"p","modifiers":["shift","control"]},{"key_code":"p","modifiers":["shift","control"]},{"key_code":"p","modifiers":["shift","control"]}],"to_after_key_up":[{"set_variable":{"name":"KC_C","value":0}}],"type":"basic"},</v>
      </c>
    </row>
    <row r="160" spans="1:1">
      <c r="A160" s="299" t="str">
        <f>_xlfn.CONCAT(詳細設定!A181:Z181)</f>
        <v>{"description":"は, こ &amp; た → +End▼","conditions":[{"type":"variable_if","name":"USC","value":2},{"type":"variable_unless","name":"KC_C","value":0},{"type":"variable_unless","name":"KC_V","value":0}],"from":{"key_code":"n","modifiers":{"optional":["caps_lock"]}},"to":[{"key_code":"delete_or_backspace"},{"key_code":"delete_or_backspace"},{"key_code":"e","modifiers":["shift","control"]},{"set_variable":{"name":"KC_N","value":1}},{"set_variable":{"name":"USC","value":0}}],"to_after_key_up":[{"set_variable":{"name":"KC_N","value":0}}],"type":"basic"},{"conditions":[{"type":"variable_unless","name":"USC","value":0},{"type":"variable_unless","name":"KC_C","value":0},{"type":"variable_unless","name":"KC_V","value":0}],"from":{"key_code":"n","modifiers":{"optional":["caps_lock"]}},"to":[{"key_code":"delete_or_backspace"},{"key_code":"e","modifiers":["shift","control"]},{"set_variable":{"name":"KC_N","value":1}},{"set_variable":{"name":"USC","value":0}}],"to_after_key_up":[{"set_variable":{"name":"KC_N","value":0}}],"type":"basic"},{"conditions":[{"type":"variable_unless","name":"KC_C","value":0},{"type":"variable_unless","name":"KC_V","value":0}],"from":{"key_code":"n","modifiers":{"optional":["caps_lock"]}},"to":[{"key_code":"e","modifiers":["shift","control"]},{"set_variable":{"name":"KC_N","value":1}},{"set_variable":{"name":"USC","value":0}}],"to_after_key_up":[{"set_variable":{"name":"KC_N","value":0}}],"type":"basic"},{"conditions":[{"type":"variable_if","name":"USC","value":2},{"type":"variable_unless","name":"KC_C","value":0},{"type":"variable_unless","name":"KC_N","value":0}],"from":{"key_code":"v","modifiers":{"optional":["caps_lock"]}},"to":[{"key_code":"delete_or_backspace"},{"key_code":"delete_or_backspace"},{"key_code":"e","modifiers":["shift","control"]},{"set_variable":{"name":"KC_V","value":1}},{"set_variable":{"name":"USC","value":0}}],"to_after_key_up":[{"set_variable":{"name":"KC_V","value":0}}],"type":"basic"},{"conditions":[{"type":"variable_unless","name":"USC","value":0},{"type":"variable_unless","name":"KC_C","value":0},{"type":"variable_unless","name":"KC_N","value":0}],"from":{"key_code":"v","modifiers":{"optional":["caps_lock"]}},"to":[{"key_code":"delete_or_backspace"},{"key_code":"e","modifiers":["shift","control"]},{"set_variable":{"name":"KC_V","value":1}},{"set_variable":{"name":"USC","value":0}}],"to_after_key_up":[{"set_variable":{"name":"KC_V","value":0}}],"type":"basic"},{"conditions":[{"type":"variable_unless","name":"KC_C","value":0},{"type":"variable_unless","name":"KC_N","value":0}],"from":{"key_code":"v","modifiers":{"optional":["caps_lock"]}},"to":[{"key_code":"e","modifiers":["shift","control"]},{"set_variable":{"name":"KC_V","value":1}},{"set_variable":{"name":"USC","value":0}}],"to_after_key_up":[{"set_variable":{"name":"KC_V","value":0}}],"type":"basic"},{"conditions":[{"type":"variable_if","name":"USC","value":2},{"type":"variable_unless","name":"KC_V","value":0},{"type":"variable_unless","name":"KC_N","value":0}],"from":{"key_code":"c","modifiers":{"optional":["caps_lock"]}},"to":[{"key_code":"delete_or_backspace"},{"key_code":"delete_or_backspace"},{"key_code":"e","modifiers":["shift","control"]},{"set_variable":{"name":"KC_C","value":1}},{"set_variable":{"name":"USC","value":0}}],"to_after_key_up":[{"set_variable":{"name":"KC_C","value":0}}],"type":"basic"},{"conditions":[{"type":"variable_unless","name":"USC","value":0},{"type":"variable_unless","name":"KC_V","value":0},{"type":"variable_unless","name":"KC_N","value":0}],"from":{"key_code":"c","modifiers":{"optional":["caps_lock"]}},"to":[{"key_code":"delete_or_backspace"},{"key_code":"e","modifiers":["shift","control"]},{"set_variable":{"name":"KC_C","value":1}},{"set_variable":{"name":"USC","value":0}}],"to_after_key_up":[{"set_variable":{"name":"KC_C","value":0}}],"type":"basic"},{"conditions":[{"type":"variable_unless","name":"KC_V","value":0},{"type":"variable_unless","name":"KC_N","value":0}],"from":{"key_code":"c","modifiers":{"optional":["caps_lock"]}},"to":[{"key_code":"e","modifiers":["shift","control"]},{"set_variable":{"name":"KC_C","value":1}},{"set_variable":{"name":"USC","value":0}}],"to_after_key_up":[{"set_variable":{"name":"KC_C","value":0}}],"type":"basic"},</v>
      </c>
    </row>
    <row r="161" spans="1:1">
      <c r="A161" s="299" t="str">
        <f>_xlfn.CONCAT(詳細設定!A182:Z182)</f>
        <v>{"description":"は, こ &amp; な → ←","conditions":[{"type":"variable_if","name":"USC","value":2},{"type":"variable_unless","name":"KC_C","value":0},{"type":"variable_unless","name":"KC_V","value":0}],"from":{"key_code":"m","modifiers":{"optional":["caps_lock"]}},"to":[{"key_code":"delete_or_backspace"},{"key_code":"delete_or_backspace"},{"set_variable":{"name":"KC_M","value":1}},{"set_variable":{"name":"USC","value":0}},{"key_code":"n","modifiers":["control"]}],"to_after_key_up":[{"set_variable":{"name":"KC_M","value":0}}],"type":"basic"},{"conditions":[{"type":"variable_unless","name":"USC","value":0},{"type":"variable_unless","name":"KC_C","value":0},{"type":"variable_unless","name":"KC_V","value":0}],"from":{"key_code":"m","modifiers":{"optional":["caps_lock"]}},"to":[{"key_code":"delete_or_backspace"},{"set_variable":{"name":"KC_M","value":1}},{"set_variable":{"name":"USC","value":0}},{"key_code":"n","modifiers":["control"]}],"to_after_key_up":[{"set_variable":{"name":"KC_M","value":0}}],"type":"basic"},{"conditions":[{"type":"variable_unless","name":"KC_C","value":0},{"type":"variable_unless","name":"KC_V","value":0}],"from":{"key_code":"m","modifiers":{"optional":["caps_lock"]}},"to":[{"set_variable":{"name":"KC_M","value":1}},{"set_variable":{"name":"USC","value":0}},{"key_code":"n","modifiers":["control"]}],"to_after_key_up":[{"set_variable":{"name":"KC_M","value":0}}],"type":"basic"},{"conditions":[{"type":"variable_if","name":"USC","value":2},{"type":"variable_unless","name":"KC_C","value":0},{"type":"variable_unless","name":"KC_M","value":0}],"from":{"key_code":"v","modifiers":{"optional":["caps_lock"]}},"to":[{"key_code":"delete_or_backspace"},{"key_code":"delete_or_backspace"},{"set_variable":{"name":"KC_V","value":1}},{"set_variable":{"name":"USC","value":0}},{"key_code":"n","modifiers":["control"]}],"to_after_key_up":[{"set_variable":{"name":"KC_V","value":0}}],"type":"basic"},{"conditions":[{"type":"variable_unless","name":"USC","value":0},{"type":"variable_unless","name":"KC_C","value":0},{"type":"variable_unless","name":"KC_M","value":0}],"from":{"key_code":"v","modifiers":{"optional":["caps_lock"]}},"to":[{"key_code":"delete_or_backspace"},{"set_variable":{"name":"KC_V","value":1}},{"set_variable":{"name":"USC","value":0}},{"key_code":"n","modifiers":["control"]}],"to_after_key_up":[{"set_variable":{"name":"KC_V","value":0}}],"type":"basic"},{"conditions":[{"type":"variable_unless","name":"KC_C","value":0},{"type":"variable_unless","name":"KC_M","value":0}],"from":{"key_code":"v","modifiers":{"optional":["caps_lock"]}},"to":[{"set_variable":{"name":"KC_V","value":1}},{"set_variable":{"name":"USC","value":0}},{"key_code":"n","modifiers":["control"]}],"to_after_key_up":[{"set_variable":{"name":"KC_V","value":0}}],"type":"basic"},{"conditions":[{"type":"variable_if","name":"USC","value":2},{"type":"variable_unless","name":"KC_V","value":0},{"type":"variable_unless","name":"KC_M","value":0}],"from":{"key_code":"c","modifiers":{"optional":["caps_lock"]}},"to":[{"key_code":"delete_or_backspace"},{"key_code":"delete_or_backspace"},{"set_variable":{"name":"KC_C","value":1}},{"set_variable":{"name":"USC","value":0}},{"key_code":"n","modifiers":["control"]}],"to_after_key_up":[{"set_variable":{"name":"KC_C","value":0}}],"type":"basic"},{"conditions":[{"type":"variable_unless","name":"USC","value":0},{"type":"variable_unless","name":"KC_V","value":0},{"type":"variable_unless","name":"KC_M","value":0}],"from":{"key_code":"c","modifiers":{"optional":["caps_lock"]}},"to":[{"key_code":"delete_or_backspace"},{"set_variable":{"name":"KC_C","value":1}},{"set_variable":{"name":"USC","value":0}},{"key_code":"n","modifiers":["control"]}],"to_after_key_up":[{"set_variable":{"name":"KC_C","value":0}}],"type":"basic"},{"conditions":[{"type":"variable_unless","name":"KC_V","value":0},{"type":"variable_unless","name":"KC_M","value":0}],"from":{"key_code":"c","modifiers":{"optional":["caps_lock"]}},"to":[{"set_variable":{"name":"KC_C","value":1}},{"set_variable":{"name":"USC","value":0}},{"key_code":"n","modifiers":["control"]}],"to_after_key_up":[{"set_variable":{"name":"KC_C","value":0}}],"type":"basic"},</v>
      </c>
    </row>
    <row r="162" spans="1:1">
      <c r="A162" s="299" t="str">
        <f>_xlfn.CONCAT(詳細設定!A183:Z183)</f>
        <v>{"description":"は, こ &amp; ん → +←","conditions":[{"type":"variable_if","name":"USC","value":2},{"type":"variable_unless","name":"KC_C","value":0},{"type":"variable_unless","name":"KC_V","value":0}],"from":{"key_code":"comma","modifiers":{"optional":["caps_lock"]}},"to":[{"key_code":"delete_or_backspace"},{"key_code":"delete_or_backspace"},{"set_variable":{"name":"KC_COMM","value":1}},{"set_variable":{"name":"USC","value":0}},{"key_code":"n","modifiers":["shift","control"]}],"to_after_key_up":[{"set_variable":{"name":"KC_COMM","value":0}}],"type":"basic"},{"conditions":[{"type":"variable_unless","name":"USC","value":0},{"type":"variable_unless","name":"KC_C","value":0},{"type":"variable_unless","name":"KC_V","value":0}],"from":{"key_code":"comma","modifiers":{"optional":["caps_lock"]}},"to":[{"key_code":"delete_or_backspace"},{"set_variable":{"name":"KC_COMM","value":1}},{"set_variable":{"name":"USC","value":0}},{"key_code":"n","modifiers":["shift","control"]}],"to_after_key_up":[{"set_variable":{"name":"KC_COMM","value":0}}],"type":"basic"},{"conditions":[{"type":"variable_unless","name":"KC_C","value":0},{"type":"variable_unless","name":"KC_V","value":0}],"from":{"key_code":"comma","modifiers":{"optional":["caps_lock"]}},"to":[{"set_variable":{"name":"KC_COMM","value":1}},{"set_variable":{"name":"USC","value":0}},{"key_code":"n","modifiers":["shift","control"]}],"to_after_key_up":[{"set_variable":{"name":"KC_COMM","value":0}}],"type":"basic"},{"conditions":[{"type":"variable_if","name":"USC","value":2},{"type":"variable_unless","name":"KC_C","value":0},{"type":"variable_unless","name":"KC_COMM","value":0}],"from":{"key_code":"v","modifiers":{"optional":["caps_lock"]}},"to":[{"key_code":"delete_or_backspace"},{"key_code":"delete_or_backspace"},{"set_variable":{"name":"KC_V","value":1}},{"set_variable":{"name":"USC","value":0}},{"key_code":"n","modifiers":["shift","control"]}],"to_after_key_up":[{"set_variable":{"name":"KC_V","value":0}}],"type":"basic"},{"conditions":[{"type":"variable_unless","name":"USC","value":0},{"type":"variable_unless","name":"KC_C","value":0},{"type":"variable_unless","name":"KC_COMM","value":0}],"from":{"key_code":"v","modifiers":{"optional":["caps_lock"]}},"to":[{"key_code":"delete_or_backspace"},{"set_variable":{"name":"KC_V","value":1}},{"set_variable":{"name":"USC","value":0}},{"key_code":"n","modifiers":["shift","control"]}],"to_after_key_up":[{"set_variable":{"name":"KC_V","value":0}}],"type":"basic"},{"conditions":[{"type":"variable_unless","name":"KC_C","value":0},{"type":"variable_unless","name":"KC_COMM","value":0}],"from":{"key_code":"v","modifiers":{"optional":["caps_lock"]}},"to":[{"set_variable":{"name":"KC_V","value":1}},{"set_variable":{"name":"USC","value":0}},{"key_code":"n","modifiers":["shift","control"]}],"to_after_key_up":[{"set_variable":{"name":"KC_V","value":0}}],"type":"basic"},{"conditions":[{"type":"variable_if","name":"USC","value":2},{"type":"variable_unless","name":"KC_V","value":0},{"type":"variable_unless","name":"KC_COMM","value":0}],"from":{"key_code":"c","modifiers":{"optional":["caps_lock"]}},"to":[{"key_code":"delete_or_backspace"},{"key_code":"delete_or_backspace"},{"set_variable":{"name":"KC_C","value":1}},{"set_variable":{"name":"USC","value":0}},{"key_code":"n","modifiers":["shift","control"]}],"to_after_key_up":[{"set_variable":{"name":"KC_C","value":0}}],"type":"basic"},{"conditions":[{"type":"variable_unless","name":"USC","value":0},{"type":"variable_unless","name":"KC_V","value":0},{"type":"variable_unless","name":"KC_COMM","value":0}],"from":{"key_code":"c","modifiers":{"optional":["caps_lock"]}},"to":[{"key_code":"delete_or_backspace"},{"set_variable":{"name":"KC_C","value":1}},{"set_variable":{"name":"USC","value":0}},{"key_code":"n","modifiers":["shift","control"]}],"to_after_key_up":[{"set_variable":{"name":"KC_C","value":0}}],"type":"basic"},{"conditions":[{"type":"variable_unless","name":"KC_V","value":0},{"type":"variable_unless","name":"KC_COMM","value":0}],"from":{"key_code":"c","modifiers":{"optional":["caps_lock"]}},"to":[{"set_variable":{"name":"KC_C","value":1}},{"set_variable":{"name":"USC","value":0}},{"key_code":"n","modifiers":["shift","control"]}],"to_after_key_up":[{"set_variable":{"name":"KC_C","value":0}}],"type":"basic"},</v>
      </c>
    </row>
    <row r="163" spans="1:1">
      <c r="A163" s="299" t="str">
        <f>_xlfn.CONCAT(詳細設定!A184:Z184)</f>
        <v>{"description":"は, こ &amp; ら → ←5","conditions":[{"type":"variable_if","name":"USC","value":2},{"type":"variable_unless","name":"KC_C","value":0},{"type":"variable_unless","name":"KC_V","value":0}],"from":{"key_code":"period","modifiers":{"optional":["caps_lock"]}},"to":[{"key_code":"delete_or_backspace"},{"key_code":"delete_or_backspace"},{"set_variable":{"name":"KC_DOT","value":1}},{"set_variable":{"name":"USC","value":0}},{"key_code":"n","modifiers":["control"]},{"key_code":"n","modifiers":["control"]},{"key_code":"n","modifiers":["control"]},{"key_code":"n","modifiers":["control"]},{"key_code":"n","modifiers":["control"]}],"to_after_key_up":[{"set_variable":{"name":"KC_DOT","value":0}}],"type":"basic"},{"conditions":[{"type":"variable_unless","name":"USC","value":0},{"type":"variable_unless","name":"KC_C","value":0},{"type":"variable_unless","name":"KC_V","value":0}],"from":{"key_code":"period","modifiers":{"optional":["caps_lock"]}},"to":[{"key_code":"delete_or_backspace"},{"set_variable":{"name":"KC_DOT","value":1}},{"set_variable":{"name":"USC","value":0}},{"key_code":"n","modifiers":["control"]},{"key_code":"n","modifiers":["control"]},{"key_code":"n","modifiers":["control"]},{"key_code":"n","modifiers":["control"]},{"key_code":"n","modifiers":["control"]}],"to_after_key_up":[{"set_variable":{"name":"KC_DOT","value":0}}],"type":"basic"},{"conditions":[{"type":"variable_unless","name":"KC_C","value":0},{"type":"variable_unless","name":"KC_V","value":0}],"from":{"key_code":"period","modifiers":{"optional":["caps_lock"]}},"to":[{"set_variable":{"name":"KC_DOT","value":1}},{"set_variable":{"name":"USC","value":0}},{"key_code":"n","modifiers":["control"]},{"key_code":"n","modifiers":["control"]},{"key_code":"n","modifiers":["control"]},{"key_code":"n","modifiers":["control"]},{"key_code":"n","modifiers":["control"]}],"to_after_key_up":[{"set_variable":{"name":"KC_DOT","value":0}}],"type":"basic"},{"conditions":[{"type":"variable_if","name":"USC","value":2},{"type":"variable_unless","name":"KC_C","value":0},{"type":"variable_unless","name":"KC_DOT","value":0}],"from":{"key_code":"v","modifiers":{"optional":["caps_lock"]}},"to":[{"key_code":"delete_or_backspace"},{"key_code":"delete_or_backspace"},{"set_variable":{"name":"KC_V","value":1}},{"set_variable":{"name":"USC","value":0}},{"key_code":"n","modifiers":["control"]},{"key_code":"n","modifiers":["control"]},{"key_code":"n","modifiers":["control"]},{"key_code":"n","modifiers":["control"]},{"key_code":"n","modifiers":["control"]}],"to_after_key_up":[{"set_variable":{"name":"KC_V","value":0}}],"type":"basic"},{"conditions":[{"type":"variable_unless","name":"USC","value":0},{"type":"variable_unless","name":"KC_C","value":0},{"type":"variable_unless","name":"KC_DOT","value":0}],"from":{"key_code":"v","modifiers":{"optional":["caps_lock"]}},"to":[{"key_code":"delete_or_backspace"},{"set_variable":{"name":"KC_V","value":1}},{"set_variable":{"name":"USC","value":0}},{"key_code":"n","modifiers":["control"]},{"key_code":"n","modifiers":["control"]},{"key_code":"n","modifiers":["control"]},{"key_code":"n","modifiers":["control"]},{"key_code":"n","modifiers":["control"]}],"to_after_key_up":[{"set_variable":{"name":"KC_V","value":0}}],"type":"basic"},{"conditions":[{"type":"variable_unless","name":"KC_C","value":0},{"type":"variable_unless","name":"KC_DOT","value":0}],"from":{"key_code":"v","modifiers":{"optional":["caps_lock"]}},"to":[{"set_variable":{"name":"KC_V","value":1}},{"set_variable":{"name":"USC","value":0}},{"key_code":"n","modifiers":["control"]},{"key_code":"n","modifiers":["control"]},{"key_code":"n","modifiers":["control"]},{"key_code":"n","modifiers":["control"]},{"key_code":"n","modifiers":["control"]}],"to_after_key_up":[{"set_variable":{"name":"KC_V","value":0}}],"type":"basic"},{"conditions":[{"type":"variable_if","name":"USC","value":2},{"type":"variable_unless","name":"KC_V","value":0},{"type":"variable_unless","name":"KC_DOT","value":0}],"from":{"key_code":"c","modifiers":{"optional":["caps_lock"]}},"to":[{"key_code":"delete_or_backspace"},{"key_code":"delete_or_backspace"},{"set_variable":{"name":"KC_C","value":1}},{"set_variable":{"name":"USC","value":0}},{"key_code":"n","modifiers":["control"]},{"key_code":"n","modifiers":["control"]},{"key_code":"n","modifiers":["control"]},{"key_code":"n","modifiers":["control"]},{"key_code":"n","modifiers":["control"]}],"to_after_key_up":[{"set_variable":{"name":"KC_C","value":0}}],"type":"basic"},{"conditions":[{"type":"variable_unless","name":"USC","value":0},{"type":"variable_unless","name":"KC_V","value":0},{"type":"variable_unless","name":"KC_DOT","value":0}],"from":{"key_code":"c","modifiers":{"optional":["caps_lock"]}},"to":[{"key_code":"delete_or_backspace"},{"set_variable":{"name":"KC_C","value":1}},{"set_variable":{"name":"USC","value":0}},{"key_code":"n","modifiers":["control"]},{"key_code":"n","modifiers":["control"]},{"key_code":"n","modifiers":["control"]},{"key_code":"n","modifiers":["control"]},{"key_code":"n","modifiers":["control"]}],"to_after_key_up":[{"set_variable":{"name":"KC_C","value":0}}],"type":"basic"},{"conditions":[{"type":"variable_unless","name":"KC_V","value":0},{"type":"variable_unless","name":"KC_DOT","value":0}],"from":{"key_code":"c","modifiers":{"optional":["caps_lock"]}},"to":[{"set_variable":{"name":"KC_C","value":1}},{"set_variable":{"name":"USC","value":0}},{"key_code":"n","modifiers":["control"]},{"key_code":"n","modifiers":["control"]},{"key_code":"n","modifiers":["control"]},{"key_code":"n","modifiers":["control"]},{"key_code":"n","modifiers":["control"]}],"to_after_key_up":[{"set_variable":{"name":"KC_C","value":0}}],"type":"basic"},</v>
      </c>
    </row>
    <row r="164" spans="1:1">
      <c r="A164" s="299" t="str">
        <f>_xlfn.CONCAT(詳細設定!A185:Z185)</f>
        <v>{"description":"は, こ &amp; れ → ←+5","conditions":[{"type":"variable_if","name":"USC","value":2},{"type":"variable_unless","name":"KC_C","value":0},{"type":"variable_unless","name":"KC_V","value":0}],"from":{"key_code":"slash","modifiers":{"optional":["caps_lock"]}},"to":[{"key_code":"delete_or_backspace"},{"key_code":"delete_or_backspace"},{"set_variable":{"name":"KC_SLSH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SLSH","value":0}}],"type":"basic"},{"conditions":[{"type":"variable_unless","name":"USC","value":0},{"type":"variable_unless","name":"KC_C","value":0},{"type":"variable_unless","name":"KC_V","value":0}],"from":{"key_code":"slash","modifiers":{"optional":["caps_lock"]}},"to":[{"key_code":"delete_or_backspace"},{"set_variable":{"name":"KC_SLSH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SLSH","value":0}}],"type":"basic"},{"conditions":[{"type":"variable_unless","name":"KC_C","value":0},{"type":"variable_unless","name":"KC_V","value":0}],"from":{"key_code":"slash","modifiers":{"optional":["caps_lock"]}},"to":[{"set_variable":{"name":"KC_SLSH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SLSH","value":0}}],"type":"basic"},{"conditions":[{"type":"variable_if","name":"USC","value":2},{"type":"variable_unless","name":"KC_C","value":0},{"type":"variable_unless","name":"KC_SLSH","value":0}],"from":{"key_code":"v","modifiers":{"optional":["caps_lock"]}},"to":[{"key_code":"delete_or_backspace"},{"key_code":"delete_or_backspace"},{"set_variable":{"name":"KC_V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V","value":0}}],"type":"basic"},{"conditions":[{"type":"variable_unless","name":"USC","value":0},{"type":"variable_unless","name":"KC_C","value":0},{"type":"variable_unless","name":"KC_SLSH","value":0}],"from":{"key_code":"v","modifiers":{"optional":["caps_lock"]}},"to":[{"key_code":"delete_or_backspace"},{"set_variable":{"name":"KC_V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V","value":0}}],"type":"basic"},{"conditions":[{"type":"variable_unless","name":"KC_C","value":0},{"type":"variable_unless","name":"KC_SLSH","value":0}],"from":{"key_code":"v","modifiers":{"optional":["caps_lock"]}},"to":[{"set_variable":{"name":"KC_V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V","value":0}}],"type":"basic"},{"conditions":[{"type":"variable_if","name":"USC","value":2},{"type":"variable_unless","name":"KC_V","value":0},{"type":"variable_unless","name":"KC_SLSH","value":0}],"from":{"key_code":"c","modifiers":{"optional":["caps_lock"]}},"to":[{"key_code":"delete_or_backspace"},{"key_code":"delete_or_backspace"},{"set_variable":{"name":"KC_C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C","value":0}}],"type":"basic"},{"conditions":[{"type":"variable_unless","name":"USC","value":0},{"type":"variable_unless","name":"KC_V","value":0},{"type":"variable_unless","name":"KC_SLSH","value":0}],"from":{"key_code":"c","modifiers":{"optional":["caps_lock"]}},"to":[{"key_code":"delete_or_backspace"},{"set_variable":{"name":"KC_C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C","value":0}}],"type":"basic"},{"conditions":[{"type":"variable_unless","name":"KC_V","value":0},{"type":"variable_unless","name":"KC_SLSH","value":0}],"from":{"key_code":"c","modifiers":{"optional":["caps_lock"]}},"to":[{"set_variable":{"name":"KC_C","value":1}},{"set_variable":{"name":"USC","value":0}},{"key_code":"n","modifiers":["shift","control"]},{"key_code":"n","modifiers":["shift","control"]},{"key_code":"n","modifiers":["shift","control"]},{"key_code":"n","modifiers":["shift","control"]},{"key_code":"n","modifiers":["shift","control"]}],"to_after_key_up":[{"set_variable":{"name":"KC_C","value":0}}],"type":"basic"},</v>
      </c>
    </row>
    <row r="165" spans="1:1">
      <c r="A165" s="299" t="str">
        <f>_xlfn.CONCAT(詳細設定!A186:Z186)</f>
        <v>{"description":"左濁 &amp; さ → ざ","conditions":[{"type":"variable_unless","name":"LKS","value":2},{"type":"variable_unless","name":"USC","value":0},{"type":"variable_unless","name":"KC_F","value":0},{"input_sources":[{"language":"ja"}],"type":"input_source_if"},{"input_sources":[{"input_mode_id":"Roman$"}],"type":"input_source_unless"}],"from":{"key_code":"u","modifiers":{"optional":["caps_lock"]}},"to":[{"key_code":"delete_or_backspace"},{"key_code":"z"},{"key_code":"a"},{"set_variable":{"name":"KC_U","value":1}},{"set_variable":{"name":"USC","value":1}},{"set_variable":{"name":"LKS","value":2}}],"to_after_key_up":[{"set_variable":{"name":"KC_U","value":0}},{"set_variable":{"name":"USC","value":0}}],"type":"basic"},{"conditions":[{"type":"variable_unless","name":"KC_F","value":0},{"input_sources":[{"language":"ja"}],"type":"input_source_if"},{"input_sources":[{"input_mode_id":"Roman$"}],"type":"input_source_unless"}],"from":{"key_code":"u","modifiers":{"optional":["caps_lock"]}},"to":[{"key_code":"z"},{"key_code":"a"},{"set_variable":{"name":"KC_U","value":1}},{"set_variable":{"name":"USC","value":1}},{"set_variable":{"name":"LKS","value":2}}],"to_after_key_up":[{"set_variable":{"name":"KC_U","value":0}},{"set_variable":{"name":"USC","value":0}}],"type":"basic"},{"conditions":[{"type":"variable_unless","name":"LKS","value":2},{"type":"variable_unless","name":"USC","value":0},{"type":"variable_unless","name":"KC_U","value":0},{"input_sources":[{"language":"ja"}],"type":"input_source_if"},{"input_sources":[{"input_mode_id":"Roman$"}],"type":"input_source_unless"}],"from":{"key_code":"f","modifiers":{"optional":["caps_lock"]}},"to":[{"key_code":"delete_or_backspace"},{"key_code":"z"},{"key_code":"a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KC_U","value":0},{"input_sources":[{"language":"ja"}],"type":"input_source_if"},{"input_sources":[{"input_mode_id":"Roman$"}],"type":"input_source_unless"}],"from":{"key_code":"f","modifiers":{"optional":["caps_lock"]}},"to":[{"key_code":"z"},{"key_code":"a"},{"set_variable":{"name":"KC_F","value":1}},{"set_variable":{"name":"USC","value":1}},{"set_variable":{"name":"LKS","value":2}}],"to_after_key_up":[{"set_variable":{"name":"KC_F","value":0}},{"set_variable":{"name":"USC","value":0}}],"type":"basic"},</v>
      </c>
    </row>
    <row r="166" spans="1:1">
      <c r="A166" s="299" t="str">
        <f>_xlfn.CONCAT(詳細設定!A187:Z187)</f>
        <v>{"description":"左濁 &amp; す → ず","conditions":[{"type":"variable_unless","name":"LKS","value":2},{"type":"variable_unless","name":"USC","value":0},{"type":"variable_unless","name":"KC_F","value":0},{"input_sources":[{"language":"ja"}],"type":"input_source_if"},{"input_sources":[{"input_mode_id":"Roman$"}],"type":"input_source_unless"}],"from":{"key_code":"o","modifiers":{"optional":["caps_lock"]}},"to":[{"key_code":"delete_or_backspace"},{"key_code":"z"},{"key_code":"u"},{"set_variable":{"name":"KC_O","value":1}},{"set_variable":{"name":"USC","value":1}},{"set_variable":{"name":"LKS","value":2}}],"to_after_key_up":[{"set_variable":{"name":"KC_O","value":0}},{"set_variable":{"name":"USC","value":0}}],"type":"basic"},{"conditions":[{"type":"variable_unless","name":"KC_F","value":0},{"input_sources":[{"language":"ja"}],"type":"input_source_if"},{"input_sources":[{"input_mode_id":"Roman$"}],"type":"input_source_unless"}],"from":{"key_code":"o","modifiers":{"optional":["caps_lock"]}},"to":[{"key_code":"z"},{"key_code":"u"},{"set_variable":{"name":"KC_O","value":1}},{"set_variable":{"name":"USC","value":1}},{"set_variable":{"name":"LKS","value":2}}],"to_after_key_up":[{"set_variable":{"name":"KC_O","value":0}},{"set_variable":{"name":"USC","value":0}}],"type":"basic"},{"conditions":[{"type":"variable_unless","name":"LKS","value":2},{"type":"variable_unless","name":"USC","value":0},{"type":"variable_unless","name":"KC_O","value":0},{"input_sources":[{"language":"ja"}],"type":"input_source_if"},{"input_sources":[{"input_mode_id":"Roman$"}],"type":"input_source_unless"}],"from":{"key_code":"f","modifiers":{"optional":["caps_lock"]}},"to":[{"key_code":"delete_or_backspace"},{"key_code":"z"},{"key_code":"u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KC_O","value":0},{"input_sources":[{"language":"ja"}],"type":"input_source_if"},{"input_sources":[{"input_mode_id":"Roman$"}],"type":"input_source_unless"}],"from":{"key_code":"f","modifiers":{"optional":["caps_lock"]}},"to":[{"key_code":"z"},{"key_code":"u"},{"set_variable":{"name":"KC_F","value":1}},{"set_variable":{"name":"USC","value":1}},{"set_variable":{"name":"LKS","value":2}}],"to_after_key_up":[{"set_variable":{"name":"KC_F","value":0}},{"set_variable":{"name":"USC","value":0}}],"type":"basic"},</v>
      </c>
    </row>
    <row r="167" spans="1:1">
      <c r="A167" s="299" t="str">
        <f>_xlfn.CONCAT(詳細設定!A188:Z188)</f>
        <v>{"description":"左濁 &amp; く → ぐ","conditions":[{"type":"variable_unless","name":"LKS","value":2},{"type":"variable_unless","name":"USC","value":0},{"type":"variable_unless","name":"KC_F","value":0},{"input_sources":[{"language":"ja"}],"type":"input_source_if"},{"input_sources":[{"input_mode_id":"Roman$"}],"type":"input_source_unless"}],"from":{"key_code":"h","modifiers":{"optional":["caps_lock"]}},"to":[{"key_code":"delete_or_backspace"},{"key_code":"g"},{"key_code":"u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KC_F","value":0},{"input_sources":[{"language":"ja"}],"type":"input_source_if"},{"input_sources":[{"input_mode_id":"Roman$"}],"type":"input_source_unless"}],"from":{"key_code":"h","modifiers":{"optional":["caps_lock"]}},"to":[{"key_code":"g"},{"key_code":"u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f","modifiers":{"optional":["caps_lock"]}},"to":[{"key_code":"delete_or_backspace"},{"key_code":"g"},{"key_code":"u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f","modifiers":{"optional":["caps_lock"]}},"to":[{"key_code":"g"},{"key_code":"u"},{"set_variable":{"name":"KC_F","value":1}},{"set_variable":{"name":"USC","value":1}},{"set_variable":{"name":"LKS","value":2}}],"to_after_key_up":[{"set_variable":{"name":"KC_F","value":0}},{"set_variable":{"name":"USC","value":0}}],"type":"basic"},</v>
      </c>
    </row>
    <row r="168" spans="1:1">
      <c r="A168" s="299" t="str">
        <f>_xlfn.CONCAT(詳細設定!A189:Z189)</f>
        <v>{"description":"左濁 &amp; つ → づ","conditions":[{"type":"variable_unless","name":"LKS","value":2},{"type":"variable_unless","name":"USC","value":0},{"type":"variable_unless","name":"KC_F","value":0},{"input_sources":[{"language":"ja"}],"type":"input_source_if"},{"input_sources":[{"input_mode_id":"Roman$"}],"type":"input_source_unless"}],"from":{"key_code":"semicolon","modifiers":{"optional":["caps_lock"]}},"to":[{"key_code":"delete_or_backspace"},{"key_code":"d"},{"key_code":"u"},{"set_variable":{"name":"KC_SCLN","value":1}},{"set_variable":{"name":"USC","value":1}},{"set_variable":{"name":"LKS","value":2}}],"to_after_key_up":[{"set_variable":{"name":"KC_SCLN","value":0}},{"set_variable":{"name":"USC","value":0}}],"type":"basic"},{"conditions":[{"type":"variable_unless","name":"KC_F","value":0},{"input_sources":[{"language":"ja"}],"type":"input_source_if"},{"input_sources":[{"input_mode_id":"Roman$"}],"type":"input_source_unless"}],"from":{"key_code":"semicolon","modifiers":{"optional":["caps_lock"]}},"to":[{"key_code":"d"},{"key_code":"u"},{"set_variable":{"name":"KC_SCLN","value":1}},{"set_variable":{"name":"USC","value":1}},{"set_variable":{"name":"LKS","value":2}}],"to_after_key_up":[{"set_variable":{"name":"KC_SCLN","value":0}},{"set_variable":{"name":"USC","value":0}}],"type":"basic"},{"conditions":[{"type":"variable_unless","name":"LKS","value":2},{"type":"variable_unless","name":"USC","value":0},{"type":"variable_unless","name":"KC_SCLN","value":0},{"input_sources":[{"language":"ja"}],"type":"input_source_if"},{"input_sources":[{"input_mode_id":"Roman$"}],"type":"input_source_unless"}],"from":{"key_code":"f","modifiers":{"optional":["caps_lock"]}},"to":[{"key_code":"delete_or_backspace"},{"key_code":"d"},{"key_code":"u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KC_SCLN","value":0},{"input_sources":[{"language":"ja"}],"type":"input_source_if"},{"input_sources":[{"input_mode_id":"Roman$"}],"type":"input_source_unless"}],"from":{"key_code":"f","modifiers":{"optional":["caps_lock"]}},"to":[{"key_code":"d"},{"key_code":"u"},{"set_variable":{"name":"KC_F","value":1}},{"set_variable":{"name":"USC","value":1}},{"set_variable":{"name":"LKS","value":2}}],"to_after_key_up":[{"set_variable":{"name":"KC_F","value":0}},{"set_variable":{"name":"USC","value":0}}],"type":"basic"},</v>
      </c>
    </row>
    <row r="169" spans="1:1">
      <c r="A169" s="299" t="str">
        <f>_xlfn.CONCAT(詳細設定!A190:Z190)</f>
        <v>{"description":"左濁 &amp; た → だ","conditions":[{"type":"variable_unless","name":"LKS","value":2},{"type":"variable_unless","name":"USC","value":0},{"type":"variable_unless","name":"KC_F","value":0},{"input_sources":[{"language":"ja"}],"type":"input_source_if"},{"input_sources":[{"input_mode_id":"Roman$"}],"type":"input_source_unless"}],"from":{"key_code":"n","modifiers":{"optional":["caps_lock"]}},"to":[{"key_code":"delete_or_backspace"},{"key_code":"d"},{"key_code":"a"},{"set_variable":{"name":"KC_N","value":1}},{"set_variable":{"name":"USC","value":1}},{"set_variable":{"name":"LKS","value":2}}],"to_after_key_up":[{"set_variable":{"name":"KC_N","value":0}},{"set_variable":{"name":"USC","value":0}}],"type":"basic"},{"conditions":[{"type":"variable_unless","name":"KC_F","value":0},{"input_sources":[{"language":"ja"}],"type":"input_source_if"},{"input_sources":[{"input_mode_id":"Roman$"}],"type":"input_source_unless"}],"from":{"key_code":"n","modifiers":{"optional":["caps_lock"]}},"to":[{"key_code":"d"},{"key_code":"a"},{"set_variable":{"name":"KC_N","value":1}},{"set_variable":{"name":"USC","value":1}},{"set_variable":{"name":"LKS","value":2}}],"to_after_key_up":[{"set_variable":{"name":"KC_N","value":0}},{"set_variable":{"name":"USC","value":0}}],"type":"basic"},{"conditions":[{"type":"variable_unless","name":"LKS","value":2},{"type":"variable_unless","name":"USC","value":0},{"type":"variable_unless","name":"KC_N","value":0},{"input_sources":[{"language":"ja"}],"type":"input_source_if"},{"input_sources":[{"input_mode_id":"Roman$"}],"type":"input_source_unless"}],"from":{"key_code":"f","modifiers":{"optional":["caps_lock"]}},"to":[{"key_code":"delete_or_backspace"},{"key_code":"d"},{"key_code":"a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KC_N","value":0},{"input_sources":[{"language":"ja"}],"type":"input_source_if"},{"input_sources":[{"input_mode_id":"Roman$"}],"type":"input_source_unless"}],"from":{"key_code":"f","modifiers":{"optional":["caps_lock"]}},"to":[{"key_code":"d"},{"key_code":"a"},{"set_variable":{"name":"KC_F","value":1}},{"set_variable":{"name":"USC","value":1}},{"set_variable":{"name":"LKS","value":2}}],"to_after_key_up":[{"set_variable":{"name":"KC_F","value":0}},{"set_variable":{"name":"USC","value":0}}],"type":"basic"},</v>
      </c>
    </row>
    <row r="170" spans="1:1">
      <c r="A170" s="299" t="str">
        <f>_xlfn.CONCAT(詳細設定!A191:Z191)</f>
        <v>{"description":"左濁 &amp; ふ → ぶ","conditions":[{"type":"variable_unless","name":"LKS","value":2},{"type":"variable_unless","name":"USC","value":0},{"type":"variable_unless","name":"KC_F","value":0},{"input_sources":[{"language":"ja"}],"type":"input_source_if"},{"input_sources":[{"input_mode_id":"Roman$"}],"type":"input_source_unless"}],"from":{"key_code":"period","modifiers":{"optional":["caps_lock"]}},"to":[{"key_code":"delete_or_backspace"},{"key_code":"b"},{"key_code":"u"},{"set_variable":{"name":"KC_DOT","value":1}},{"set_variable":{"name":"USC","value":1}},{"set_variable":{"name":"LKS","value":2}}],"to_after_key_up":[{"set_variable":{"name":"KC_DOT","value":0}},{"set_variable":{"name":"USC","value":0}}],"type":"basic"},{"conditions":[{"type":"variable_unless","name":"KC_F","value":0},{"input_sources":[{"language":"ja"}],"type":"input_source_if"},{"input_sources":[{"input_mode_id":"Roman$"}],"type":"input_source_unless"}],"from":{"key_code":"period","modifiers":{"optional":["caps_lock"]}},"to":[{"key_code":"b"},{"key_code":"u"},{"set_variable":{"name":"KC_DOT","value":1}},{"set_variable":{"name":"USC","value":1}},{"set_variable":{"name":"LKS","value":2}}],"to_after_key_up":[{"set_variable":{"name":"KC_DOT","value":0}},{"set_variable":{"name":"USC","value":0}}],"type":"basic"},{"conditions":[{"type":"variable_unless","name":"LKS","value":2},{"type":"variable_unless","name":"USC","value":0},{"type":"variable_unless","name":"KC_DOT","value":0},{"input_sources":[{"language":"ja"}],"type":"input_source_if"},{"input_sources":[{"input_mode_id":"Roman$"}],"type":"input_source_unless"}],"from":{"key_code":"f","modifiers":{"optional":["caps_lock"]}},"to":[{"key_code":"delete_or_backspace"},{"key_code":"b"},{"key_code":"u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KC_DOT","value":0},{"input_sources":[{"language":"ja"}],"type":"input_source_if"},{"input_sources":[{"input_mode_id":"Roman$"}],"type":"input_source_unless"}],"from":{"key_code":"f","modifiers":{"optional":["caps_lock"]}},"to":[{"key_code":"b"},{"key_code":"u"},{"set_variable":{"name":"KC_F","value":1}},{"set_variable":{"name":"USC","value":1}},{"set_variable":{"name":"LKS","value":2}}],"to_after_key_up":[{"set_variable":{"name":"KC_F","value":0}},{"set_variable":{"name":"USC","value":0}}],"type":"basic"},</v>
      </c>
    </row>
    <row r="171" spans="1:1">
      <c r="A171" s="299" t="str">
        <f>_xlfn.CONCAT(詳細設定!A192:Z192)</f>
        <v>{"description":"左濁 &amp; う → ヴ","conditions":[{"type":"variable_unless","name":"LKS","value":2},{"type":"variable_unless","name":"USC","value":0},{"type":"variable_unless","name":"KC_F","value":0},{"input_sources":[{"language":"ja"}],"type":"input_source_if"},{"input_sources":[{"input_mode_id":"Roman$"}],"type":"input_source_unless"}],"from":{"key_code":"l","modifiers":{"optional":["caps_lock"]}},"to":[{"key_code":"delete_or_backspace"},{"key_code":"v"},{"key_code":"u"},{"set_variable":{"name":"KC_L","value":1}},{"set_variable":{"name":"USC","value":1}},{"set_variable":{"name":"LKS","value":2}}],"to_after_key_up":[{"set_variable":{"name":"KC_L","value":0}},{"set_variable":{"name":"USC","value":0}}],"type":"basic"},{"conditions":[{"type":"variable_unless","name":"KC_F","value":0},{"input_sources":[{"language":"ja"}],"type":"input_source_if"},{"input_sources":[{"input_mode_id":"Roman$"}],"type":"input_source_unless"}],"from":{"key_code":"l","modifiers":{"optional":["caps_lock"]}},"to":[{"key_code":"v"},{"key_code":"u"},{"set_variable":{"name":"KC_L","value":1}},{"set_variable":{"name":"USC","value":1}},{"set_variable":{"name":"LKS","value":2}}],"to_after_key_up":[{"set_variable":{"name":"KC_L","value":0}},{"set_variable":{"name":"USC","value":0}}],"type":"basic"},{"conditions":[{"type":"variable_unless","name":"LKS","value":2},{"type":"variable_unless","name":"USC","value":0},{"type":"variable_unless","name":"KC_L","value":0},{"input_sources":[{"language":"ja"}],"type":"input_source_if"},{"input_sources":[{"input_mode_id":"Roman$"}],"type":"input_source_unless"}],"from":{"key_code":"f","modifiers":{"optional":["caps_lock"]}},"to":[{"key_code":"delete_or_backspace"},{"key_code":"v"},{"key_code":"u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KC_L","value":0},{"input_sources":[{"language":"ja"}],"type":"input_source_if"},{"input_sources":[{"input_mode_id":"Roman$"}],"type":"input_source_unless"}],"from":{"key_code":"f","modifiers":{"optional":["caps_lock"]}},"to":[{"key_code":"v"},{"key_code":"u"},{"set_variable":{"name":"KC_F","value":1}},{"set_variable":{"name":"USC","value":1}},{"set_variable":{"name":"LKS","value":2}}],"to_after_key_up":[{"set_variable":{"name":"KC_F","value":0}},{"set_variable":{"name":"USC","value":0}}],"type":"basic"},</v>
      </c>
    </row>
    <row r="172" spans="1:1">
      <c r="A172" s="299" t="str">
        <f>_xlfn.CONCAT(詳細設定!A193:Z193)</f>
        <v>{"description":"左濁 &amp; へ → べ","conditions":[{"type":"variable_unless","name":"LKS","value":2},{"type":"variable_unless","name":"USC","value":0},{"type":"variable_unless","name":"KC_F","value":0},{"input_sources":[{"language":"ja"}],"type":"input_source_if"},{"input_sources":[{"input_mode_id":"Roman$"}],"type":"input_source_unless"}],"from":{"key_code":"p","modifiers":{"optional":["caps_lock"]}},"to":[{"key_code":"delete_or_backspace"},{"key_code":"b"},{"key_code":"e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KC_F","value":0},{"input_sources":[{"language":"ja"}],"type":"input_source_if"},{"input_sources":[{"input_mode_id":"Roman$"}],"type":"input_source_unless"}],"from":{"key_code":"p","modifiers":{"optional":["caps_lock"]}},"to":[{"key_code":"b"},{"key_code":"e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f","modifiers":{"optional":["caps_lock"]}},"to":[{"key_code":"delete_or_backspace"},{"key_code":"b"},{"key_code":"e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f","modifiers":{"optional":["caps_lock"]}},"to":[{"key_code":"b"},{"key_code":"e"},{"set_variable":{"name":"KC_F","value":1}},{"set_variable":{"name":"USC","value":1}},{"set_variable":{"name":"LKS","value":2}}],"to_after_key_up":[{"set_variable":{"name":"KC_F","value":0}},{"set_variable":{"name":"USC","value":0}}],"type":"basic"},</v>
      </c>
    </row>
    <row r="173" spans="1:1">
      <c r="A173" s="299" t="str">
        <f>_xlfn.CONCAT(詳細設定!A194:Z194)</f>
        <v>{"description":"右濁 &amp; け → げ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s","modifiers":{"optional":["caps_lock"]}},"to":[{"key_code":"delete_or_backspace"},{"key_code":"g"},{"key_code":"e"},{"set_variable":{"name":"KC_S","value":1}},{"set_variable":{"name":"USC","value":1}},{"set_variable":{"name":"LKS","value":2}}],"to_after_key_up":[{"set_variable":{"name":"KC_S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s","modifiers":{"optional":["caps_lock"]}},"to":[{"key_code":"g"},{"key_code":"e"},{"set_variable":{"name":"KC_S","value":1}},{"set_variable":{"name":"USC","value":1}},{"set_variable":{"name":"LKS","value":2}}],"to_after_key_up":[{"set_variable":{"name":"KC_S","value":0}},{"set_variable":{"name":"USC","value":0}}],"type":"basic"},{"conditions":[{"type":"variable_unless","name":"LKS","value":2},{"type":"variable_unless","name":"USC","value":0},{"type":"variable_unless","name":"KC_S","value":0},{"input_sources":[{"language":"ja"}],"type":"input_source_if"},{"input_sources":[{"input_mode_id":"Roman$"}],"type":"input_source_unless"}],"from":{"key_code":"j","modifiers":{"optional":["caps_lock"]}},"to":[{"key_code":"delete_or_backspace"},{"key_code":"g"},{"key_code":"e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S","value":0},{"input_sources":[{"language":"ja"}],"type":"input_source_if"},{"input_sources":[{"input_mode_id":"Roman$"}],"type":"input_source_unless"}],"from":{"key_code":"j","modifiers":{"optional":["caps_lock"]}},"to":[{"key_code":"g"},{"key_code":"e"},{"set_variable":{"name":"KC_J","value":1}},{"set_variable":{"name":"USC","value":1}},{"set_variable":{"name":"LKS","value":2}}],"to_after_key_up":[{"set_variable":{"name":"KC_J","value":0}},{"set_variable":{"name":"USC","value":0}}],"type":"basic"},</v>
      </c>
    </row>
    <row r="174" spans="1:1">
      <c r="A174" s="299" t="str">
        <f>_xlfn.CONCAT(詳細設定!A195:Z195)</f>
        <v>{"description":"右濁 &amp; て → で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e","modifiers":{"optional":["caps_lock"]}},"to":[{"key_code":"delete_or_backspace"},{"key_code":"d"},{"key_code":"e"},{"set_variable":{"name":"KC_E","value":1}},{"set_variable":{"name":"USC","value":1}},{"set_variable":{"name":"LKS","value":2}}],"to_after_key_up":[{"set_variable":{"name":"KC_E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e","modifiers":{"optional":["caps_lock"]}},"to":[{"key_code":"d"},{"key_code":"e"},{"set_variable":{"name":"KC_E","value":1}},{"set_variable":{"name":"USC","value":1}},{"set_variable":{"name":"LKS","value":2}}],"to_after_key_up":[{"set_variable":{"name":"KC_E","value":0}},{"set_variable":{"name":"USC","value":0}}],"type":"basic"},{"conditions":[{"type":"variable_unless","name":"LKS","value":2},{"type":"variable_unless","name":"USC","value":0},{"type":"variable_unless","name":"KC_E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e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E","value":0},{"input_sources":[{"language":"ja"}],"type":"input_source_if"},{"input_sources":[{"input_mode_id":"Roman$"}],"type":"input_source_unless"}],"from":{"key_code":"j","modifiers":{"optional":["caps_lock"]}},"to":[{"key_code":"d"},{"key_code":"e"},{"set_variable":{"name":"KC_J","value":1}},{"set_variable":{"name":"USC","value":1}},{"set_variable":{"name":"LKS","value":2}}],"to_after_key_up":[{"set_variable":{"name":"KC_J","value":0}},{"set_variable":{"name":"USC","value":0}}],"type":"basic"},</v>
      </c>
    </row>
    <row r="175" spans="1:1">
      <c r="A175" s="299" t="str">
        <f>_xlfn.CONCAT(詳細設定!A196:Z196)</f>
        <v>{"description":"右濁 &amp; し → じ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r","modifiers":{"optional":["caps_lock"]}},"to":[{"key_code":"delete_or_backspace"},{"key_code":"z"},{"key_code":"i"},{"set_variable":{"name":"KC_R","value":1}},{"set_variable":{"name":"USC","value":1}},{"set_variable":{"name":"LKS","value":2}}],"to_after_key_up":[{"set_variable":{"name":"KC_R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r","modifiers":{"optional":["caps_lock"]}},"to":[{"key_code":"z"},{"key_code":"i"},{"set_variable":{"name":"KC_R","value":1}},{"set_variable":{"name":"USC","value":1}},{"set_variable":{"name":"LKS","value":2}}],"to_after_key_up":[{"set_variable":{"name":"KC_R","value":0}},{"set_variable":{"name":"USC","value":0}}],"type":"basic"},{"conditions":[{"type":"variable_unless","name":"LKS","value":2},{"type":"variable_unless","name":"USC","value":0},{"type":"variable_unless","name":"KC_R","value":0},{"input_sources":[{"language":"ja"}],"type":"input_source_if"},{"input_sources":[{"input_mode_id":"Roman$"}],"type":"input_source_unless"}],"from":{"key_code":"j","modifiers":{"optional":["caps_lock"]}},"to":[{"key_code":"delete_or_backspace"},{"key_code":"z"},{"key_code":"i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R","value":0},{"input_sources":[{"language":"ja"}],"type":"input_source_if"},{"input_sources":[{"input_mode_id":"Roman$"}],"type":"input_source_unless"}],"from":{"key_code":"j","modifiers":{"optional":["caps_lock"]}},"to":[{"key_code":"z"},{"key_code":"i"},{"set_variable":{"name":"KC_J","value":1}},{"set_variable":{"name":"USC","value":1}},{"set_variable":{"name":"LKS","value":2}}],"to_after_key_up":[{"set_variable":{"name":"KC_J","value":0}},{"set_variable":{"name":"USC","value":0}}],"type":"basic"},</v>
      </c>
    </row>
    <row r="176" spans="1:1">
      <c r="A176" s="299" t="str">
        <f>_xlfn.CONCAT(詳細設定!A197:Z197)</f>
        <v>{"description":"右濁 &amp; せ → ぜ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a","modifiers":{"optional":["caps_lock"]}},"to":[{"key_code":"delete_or_backspace"},{"key_code":"z"},{"key_code":"e"},{"set_variable":{"name":"KC_A","value":1}},{"set_variable":{"name":"USC","value":1}},{"set_variable":{"name":"LKS","value":2}}],"to_after_key_up":[{"set_variable":{"name":"KC_A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a","modifiers":{"optional":["caps_lock"]}},"to":[{"key_code":"z"},{"key_code":"e"},{"set_variable":{"name":"KC_A","value":1}},{"set_variable":{"name":"USC","value":1}},{"set_variable":{"name":"LKS","value":2}}],"to_after_key_up":[{"set_variable":{"name":"KC_A","value":0}},{"set_variable":{"name":"USC","value":0}}],"type":"basic"},{"conditions":[{"type":"variable_unless","name":"LKS","value":2},{"type":"variable_unless","name":"USC","value":0},{"type":"variable_unless","name":"KC_A","value":0},{"input_sources":[{"language":"ja"}],"type":"input_source_if"},{"input_sources":[{"input_mode_id":"Roman$"}],"type":"input_source_unless"}],"from":{"key_code":"j","modifiers":{"optional":["caps_lock"]}},"to":[{"key_code":"delete_or_backspace"},{"key_code":"z"},{"key_code":"e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A","value":0},{"input_sources":[{"language":"ja"}],"type":"input_source_if"},{"input_sources":[{"input_mode_id":"Roman$"}],"type":"input_source_unless"}],"from":{"key_code":"j","modifiers":{"optional":["caps_lock"]}},"to":[{"key_code":"z"},{"key_code":"e"},{"set_variable":{"name":"KC_J","value":1}},{"set_variable":{"name":"USC","value":1}},{"set_variable":{"name":"LKS","value":2}}],"to_after_key_up":[{"set_variable":{"name":"KC_J","value":0}},{"set_variable":{"name":"USC","value":0}}],"type":"basic"},</v>
      </c>
    </row>
    <row r="177" spans="1:1">
      <c r="A177" s="299" t="str">
        <f>_xlfn.CONCAT(詳細設定!A198:Z198)</f>
        <v>{"description":"右濁 &amp; き → ぎ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w","modifiers":{"optional":["caps_lock"]}},"to":[{"key_code":"delete_or_backspace"},{"key_code":"g"},{"key_code":"i"},{"set_variable":{"name":"KC_W","value":1}},{"set_variable":{"name":"USC","value":1}},{"set_variable":{"name":"LKS","value":2}}],"to_after_key_up":[{"set_variable":{"name":"KC_W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w","modifiers":{"optional":["caps_lock"]}},"to":[{"key_code":"g"},{"key_code":"i"},{"set_variable":{"name":"KC_W","value":1}},{"set_variable":{"name":"USC","value":1}},{"set_variable":{"name":"LKS","value":2}}],"to_after_key_up":[{"set_variable":{"name":"KC_W","value":0}},{"set_variable":{"name":"USC","value":0}}],"type":"basic"},{"conditions":[{"type":"variable_unless","name":"LKS","value":2},{"type":"variable_unless","name":"USC","value":0},{"type":"variable_unless","name":"KC_W","value":0},{"input_sources":[{"language":"ja"}],"type":"input_source_if"},{"input_sources":[{"input_mode_id":"Roman$"}],"type":"input_source_unless"}],"from":{"key_code":"j","modifiers":{"optional":["caps_lock"]}},"to":[{"key_code":"delete_or_backspace"},{"key_code":"g"},{"key_code":"i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W","value":0},{"input_sources":[{"language":"ja"}],"type":"input_source_if"},{"input_sources":[{"input_mode_id":"Roman$"}],"type":"input_source_unless"}],"from":{"key_code":"j","modifiers":{"optional":["caps_lock"]}},"to":[{"key_code":"g"},{"key_code":"i"},{"set_variable":{"name":"KC_J","value":1}},{"set_variable":{"name":"USC","value":1}},{"set_variable":{"name":"LKS","value":2}}],"to_after_key_up":[{"set_variable":{"name":"KC_J","value":0}},{"set_variable":{"name":"USC","value":0}}],"type":"basic"},</v>
      </c>
    </row>
    <row r="178" spans="1:1">
      <c r="A178" s="299" t="str">
        <f>_xlfn.CONCAT(詳細設定!A199:Z199)</f>
        <v>{"description":"右濁 &amp; と → ど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d","modifiers":{"optional":["caps_lock"]}},"to":[{"key_code":"delete_or_backspace"},{"key_code":"d"},{"key_code":"o"},{"set_variable":{"name":"KC_D","value":1}},{"set_variable":{"name":"USC","value":1}},{"set_variable":{"name":"LKS","value":2}}],"to_after_key_up":[{"set_variable":{"name":"KC_D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d","modifiers":{"optional":["caps_lock"]}},"to":[{"key_code":"d"},{"key_code":"o"},{"set_variable":{"name":"KC_D","value":1}},{"set_variable":{"name":"USC","value":1}},{"set_variable":{"name":"LKS","value":2}}],"to_after_key_up":[{"set_variable":{"name":"KC_D","value":0}},{"set_variable":{"name":"USC","value":0}}],"type":"basic"},{"conditions":[{"type":"variable_unless","name":"LKS","value":2},{"type":"variable_unless","name":"USC","value":0},{"type":"variable_unless","name":"KC_D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o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D","value":0},{"input_sources":[{"language":"ja"}],"type":"input_source_if"},{"input_sources":[{"input_mode_id":"Roman$"}],"type":"input_source_unless"}],"from":{"key_code":"j","modifiers":{"optional":["caps_lock"]}},"to":[{"key_code":"d"},{"key_code":"o"},{"set_variable":{"name":"KC_J","value":1}},{"set_variable":{"name":"USC","value":1}},{"set_variable":{"name":"LKS","value":2}}],"to_after_key_up":[{"set_variable":{"name":"KC_J","value":0}},{"set_variable":{"name":"USC","value":0}}],"type":"basic"},</v>
      </c>
    </row>
    <row r="179" spans="1:1">
      <c r="A179" s="299" t="str">
        <f>_xlfn.CONCAT(詳細設定!A200:Z200)</f>
        <v>{"description":"右濁 &amp; か → が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f","modifiers":{"optional":["caps_lock"]}},"to":[{"key_code":"delete_or_backspace"},{"key_code":"g"},{"key_code":"a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f","modifiers":{"optional":["caps_lock"]}},"to":[{"key_code":"g"},{"key_code":"a"},{"set_variable":{"name":"KC_F","value":1}},{"set_variable":{"name":"USC","value":1}},{"set_variable":{"name":"LKS","value":2}}],"to_after_key_up":[{"set_variable":{"name":"KC_F","value":0}},{"set_variable":{"name":"USC","value":0}}],"type":"basic"},{"conditions":[{"type":"variable_unless","name":"LKS","value":2},{"type":"variable_unless","name":"USC","value":0},{"type":"variable_unless","name":"KC_F","value":0},{"input_sources":[{"language":"ja"}],"type":"input_source_if"},{"input_sources":[{"input_mode_id":"Roman$"}],"type":"input_source_unless"}],"from":{"key_code":"j","modifiers":{"optional":["caps_lock"]}},"to":[{"key_code":"delete_or_backspace"},{"key_code":"g"},{"key_code":"a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F","value":0},{"input_sources":[{"language":"ja"}],"type":"input_source_if"},{"input_sources":[{"input_mode_id":"Roman$"}],"type":"input_source_unless"}],"from":{"key_code":"j","modifiers":{"optional":["caps_lock"]}},"to":[{"key_code":"g"},{"key_code":"a"},{"set_variable":{"name":"KC_J","value":1}},{"set_variable":{"name":"USC","value":1}},{"set_variable":{"name":"LKS","value":2}}],"to_after_key_up":[{"set_variable":{"name":"KC_J","value":0}},{"set_variable":{"name":"USC","value":0}}],"type":"basic"},</v>
      </c>
    </row>
    <row r="180" spans="1:1">
      <c r="A180" s="299" t="str">
        <f>_xlfn.CONCAT(詳細設定!A201:Z201)</f>
        <v>{"description":"右濁 &amp; ち → ぢ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g","modifiers":{"optional":["caps_lock"]}},"to":[{"key_code":"delete_or_backspace"},{"key_code":"d"},{"key_code":"i"},{"set_variable":{"name":"KC_G","value":1}},{"set_variable":{"name":"USC","value":1}},{"set_variable":{"name":"LKS","value":2}}],"to_after_key_up":[{"set_variable":{"name":"KC_G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g","modifiers":{"optional":["caps_lock"]}},"to":[{"key_code":"d"},{"key_code":"i"},{"set_variable":{"name":"KC_G","value":1}},{"set_variable":{"name":"USC","value":1}},{"set_variable":{"name":"LKS","value":2}}],"to_after_key_up":[{"set_variable":{"name":"KC_G","value":0}},{"set_variable":{"name":"USC","value":0}}],"type":"basic"},{"conditions":[{"type":"variable_unless","name":"LKS","value":2},{"type":"variable_unless","name":"USC","value":0},{"type":"variable_unless","name":"KC_G","value":0},{"input_sources":[{"language":"ja"}],"type":"input_source_if"},{"input_sources":[{"input_mode_id":"Roman$"}],"type":"input_source_unless"}],"from":{"key_code":"j","modifiers":{"optional":["caps_lock"]}},"to":[{"key_code":"delete_or_backspace"},{"key_code":"d"},{"key_code":"i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G","value":0},{"input_sources":[{"language":"ja"}],"type":"input_source_if"},{"input_sources":[{"input_mode_id":"Roman$"}],"type":"input_source_unless"}],"from":{"key_code":"j","modifiers":{"optional":["caps_lock"]}},"to":[{"key_code":"d"},{"key_code":"i"},{"set_variable":{"name":"KC_J","value":1}},{"set_variable":{"name":"USC","value":1}},{"set_variable":{"name":"LKS","value":2}}],"to_after_key_up":[{"set_variable":{"name":"KC_J","value":0}},{"set_variable":{"name":"USC","value":0}}],"type":"basic"},</v>
      </c>
    </row>
    <row r="181" spans="1:1">
      <c r="A181" s="299" t="str">
        <f>_xlfn.CONCAT(詳細設定!A202:Z202)</f>
        <v>{"description":"右濁 &amp; ほ → ぼ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z","modifiers":{"optional":["caps_lock"]}},"to":[{"key_code":"delete_or_backspace"},{"key_code":"b"},{"key_code":"o"},{"set_variable":{"name":"KC_Z","value":1}},{"set_variable":{"name":"USC","value":1}},{"set_variable":{"name":"LKS","value":2}}],"to_after_key_up":[{"set_variable":{"name":"KC_Z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z","modifiers":{"optional":["caps_lock"]}},"to":[{"key_code":"b"},{"key_code":"o"},{"set_variable":{"name":"KC_Z","value":1}},{"set_variable":{"name":"USC","value":1}},{"set_variable":{"name":"LKS","value":2}}],"to_after_key_up":[{"set_variable":{"name":"KC_Z","value":0}},{"set_variable":{"name":"USC","value":0}}],"type":"basic"},{"conditions":[{"type":"variable_unless","name":"LKS","value":2},{"type":"variable_unless","name":"USC","value":0},{"type":"variable_unless","name":"KC_Z","value":0},{"input_sources":[{"language":"ja"}],"type":"input_source_if"},{"input_sources":[{"input_mode_id":"Roman$"}],"type":"input_source_unless"}],"from":{"key_code":"j","modifiers":{"optional":["caps_lock"]}},"to":[{"key_code":"delete_or_backspace"},{"key_code":"b"},{"key_code":"o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Z","value":0},{"input_sources":[{"language":"ja"}],"type":"input_source_if"},{"input_sources":[{"input_mode_id":"Roman$"}],"type":"input_source_unless"}],"from":{"key_code":"j","modifiers":{"optional":["caps_lock"]}},"to":[{"key_code":"b"},{"key_code":"o"},{"set_variable":{"name":"KC_J","value":1}},{"set_variable":{"name":"USC","value":1}},{"set_variable":{"name":"LKS","value":2}}],"to_after_key_up":[{"set_variable":{"name":"KC_J","value":0}},{"set_variable":{"name":"USC","value":0}}],"type":"basic"},</v>
      </c>
    </row>
    <row r="182" spans="1:1">
      <c r="A182" s="299" t="str">
        <f>_xlfn.CONCAT(詳細設定!A203:Z203)</f>
        <v>{"description":"右濁 &amp; ひ → び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x","modifiers":{"optional":["caps_lock"]}},"to":[{"key_code":"delete_or_backspace"},{"key_code":"b"},{"key_code":"i"},{"set_variable":{"name":"KC_X","value":1}},{"set_variable":{"name":"USC","value":1}},{"set_variable":{"name":"LKS","value":2}}],"to_after_key_up":[{"set_variable":{"name":"KC_X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x","modifiers":{"optional":["caps_lock"]}},"to":[{"key_code":"b"},{"key_code":"i"},{"set_variable":{"name":"KC_X","value":1}},{"set_variable":{"name":"USC","value":1}},{"set_variable":{"name":"LKS","value":2}}],"to_after_key_up":[{"set_variable":{"name":"KC_X","value":0}},{"set_variable":{"name":"USC","value":0}}],"type":"basic"},{"conditions":[{"type":"variable_unless","name":"LKS","value":2},{"type":"variable_unless","name":"USC","value":0},{"type":"variable_unless","name":"KC_X","value":0},{"input_sources":[{"language":"ja"}],"type":"input_source_if"},{"input_sources":[{"input_mode_id":"Roman$"}],"type":"input_source_unless"}],"from":{"key_code":"j","modifiers":{"optional":["caps_lock"]}},"to":[{"key_code":"delete_or_backspace"},{"key_code":"b"},{"key_code":"i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X","value":0},{"input_sources":[{"language":"ja"}],"type":"input_source_if"},{"input_sources":[{"input_mode_id":"Roman$"}],"type":"input_source_unless"}],"from":{"key_code":"j","modifiers":{"optional":["caps_lock"]}},"to":[{"key_code":"b"},{"key_code":"i"},{"set_variable":{"name":"KC_J","value":1}},{"set_variable":{"name":"USC","value":1}},{"set_variable":{"name":"LKS","value":2}}],"to_after_key_up":[{"set_variable":{"name":"KC_J","value":0}},{"set_variable":{"name":"USC","value":0}}],"type":"basic"},</v>
      </c>
    </row>
    <row r="183" spans="1:1">
      <c r="A183" s="299" t="str">
        <f>_xlfn.CONCAT(詳細設定!A204:Z204)</f>
        <v>{"description":"右濁 &amp; は → ば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c","modifiers":{"optional":["caps_lock"]}},"to":[{"key_code":"delete_or_backspace"},{"key_code":"b"},{"key_code":"a"},{"set_variable":{"name":"KC_C","value":1}},{"set_variable":{"name":"USC","value":1}},{"set_variable":{"name":"LKS","value":2}}],"to_after_key_up":[{"set_variable":{"name":"KC_C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c","modifiers":{"optional":["caps_lock"]}},"to":[{"key_code":"b"},{"key_code":"a"},{"set_variable":{"name":"KC_C","value":1}},{"set_variable":{"name":"USC","value":1}},{"set_variable":{"name":"LKS","value":2}}],"to_after_key_up":[{"set_variable":{"name":"KC_C","value":0}},{"set_variable":{"name":"USC","value":0}}],"type":"basic"},{"conditions":[{"type":"variable_unless","name":"LKS","value":2},{"type":"variable_unless","name":"USC","value":0},{"type":"variable_unless","name":"KC_C","value":0},{"input_sources":[{"language":"ja"}],"type":"input_source_if"},{"input_sources":[{"input_mode_id":"Roman$"}],"type":"input_source_unless"}],"from":{"key_code":"j","modifiers":{"optional":["caps_lock"]}},"to":[{"key_code":"delete_or_backspace"},{"key_code":"b"},{"key_code":"a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C","value":0},{"input_sources":[{"language":"ja"}],"type":"input_source_if"},{"input_sources":[{"input_mode_id":"Roman$"}],"type":"input_source_unless"}],"from":{"key_code":"j","modifiers":{"optional":["caps_lock"]}},"to":[{"key_code":"b"},{"key_code":"a"},{"set_variable":{"name":"KC_J","value":1}},{"set_variable":{"name":"USC","value":1}},{"set_variable":{"name":"LKS","value":2}}],"to_after_key_up":[{"set_variable":{"name":"KC_J","value":0}},{"set_variable":{"name":"USC","value":0}}],"type":"basic"},</v>
      </c>
    </row>
    <row r="184" spans="1:1">
      <c r="A184" s="299" t="str">
        <f>_xlfn.CONCAT(詳細設定!A205:Z205)</f>
        <v>{"description":"右濁 &amp; こ → ご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v","modifiers":{"optional":["caps_lock"]}},"to":[{"key_code":"delete_or_backspace"},{"key_code":"g"},{"key_code":"o"},{"set_variable":{"name":"KC_V","value":1}},{"set_variable":{"name":"USC","value":1}},{"set_variable":{"name":"LKS","value":2}}],"to_after_key_up":[{"set_variable":{"name":"KC_V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v","modifiers":{"optional":["caps_lock"]}},"to":[{"key_code":"g"},{"key_code":"o"},{"set_variable":{"name":"KC_V","value":1}},{"set_variable":{"name":"USC","value":1}},{"set_variable":{"name":"LKS","value":2}}],"to_after_key_up":[{"set_variable":{"name":"KC_V","value":0}},{"set_variable":{"name":"USC","value":0}}],"type":"basic"},{"conditions":[{"type":"variable_unless","name":"LKS","value":2},{"type":"variable_unless","name":"USC","value":0},{"type":"variable_unless","name":"KC_V","value":0},{"input_sources":[{"language":"ja"}],"type":"input_source_if"},{"input_sources":[{"input_mode_id":"Roman$"}],"type":"input_source_unless"}],"from":{"key_code":"j","modifiers":{"optional":["caps_lock"]}},"to":[{"key_code":"delete_or_backspace"},{"key_code":"g"},{"key_code":"o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V","value":0},{"input_sources":[{"language":"ja"}],"type":"input_source_if"},{"input_sources":[{"input_mode_id":"Roman$"}],"type":"input_source_unless"}],"from":{"key_code":"j","modifiers":{"optional":["caps_lock"]}},"to":[{"key_code":"g"},{"key_code":"o"},{"set_variable":{"name":"KC_J","value":1}},{"set_variable":{"name":"USC","value":1}},{"set_variable":{"name":"LKS","value":2}}],"to_after_key_up":[{"set_variable":{"name":"KC_J","value":0}},{"set_variable":{"name":"USC","value":0}}],"type":"basic"},</v>
      </c>
    </row>
    <row r="185" spans="1:1">
      <c r="A185" s="299" t="str">
        <f>_xlfn.CONCAT(詳細設定!A206:Z206)</f>
        <v>{"description":"右濁 &amp; そ → ぞ",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b","modifiers":{"optional":["caps_lock"]}},"to":[{"key_code":"delete_or_backspace"},{"key_code":"z"},{"key_code":"o"},{"set_variable":{"name":"KC_B","value":1}},{"set_variable":{"name":"USC","value":1}},{"set_variable":{"name":"LKS","value":2}}],"to_after_key_up":[{"set_variable":{"name":"KC_B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b","modifiers":{"optional":["caps_lock"]}},"to":[{"key_code":"z"},{"key_code":"o"},{"set_variable":{"name":"KC_B","value":1}},{"set_variable":{"name":"USC","value":1}},{"set_variable":{"name":"LKS","value":2}}],"to_after_key_up":[{"set_variable":{"name":"KC_B","value":0}},{"set_variable":{"name":"USC","value":0}}],"type":"basic"},{"conditions":[{"type":"variable_unless","name":"LKS","value":2},{"type":"variable_unless","name":"USC","value":0},{"type":"variable_unless","name":"KC_B","value":0},{"input_sources":[{"language":"ja"}],"type":"input_source_if"},{"input_sources":[{"input_mode_id":"Roman$"}],"type":"input_source_unless"}],"from":{"key_code":"j","modifiers":{"optional":["caps_lock"]}},"to":[{"key_code":"delete_or_backspace"},{"key_code":"z"},{"key_code":"o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B","value":0},{"input_sources":[{"language":"ja"}],"type":"input_source_if"},{"input_sources":[{"input_mode_id":"Roman$"}],"type":"input_source_unless"}],"from":{"key_code":"j","modifiers":{"optional":["caps_lock"]}},"to":[{"key_code":"z"},{"key_code":"o"},{"set_variable":{"name":"KC_J","value":1}},{"set_variable":{"name":"USC","value":1}},{"set_variable":{"name":"LKS","value":2}}],"to_after_key_up":[{"set_variable":{"name":"KC_J","value":0}},{"set_variable":{"name":"USC","value":0}}],"type":"basic"},</v>
      </c>
    </row>
    <row r="186" spans="1:1">
      <c r="A186" s="299" t="str">
        <f>_xlfn.CONCAT(詳細設定!A207:Z207)</f>
        <v>{"description":"左半 &amp; ふ → ぷ","conditions":[{"type":"variable_unless","name":"LKS","value":2},{"type":"variable_unless","name":"USC","value":0},{"type":"variable_unless","name":"KC_V","value":0},{"input_sources":[{"language":"ja"}],"type":"input_source_if"},{"input_sources":[{"input_mode_id":"Roman$"}],"type":"input_source_unless"}],"from":{"key_code":"period","modifiers":{"optional":["caps_lock"]}},"to":[{"key_code":"delete_or_backspace"},{"key_code":"p"},{"key_code":"u"},{"set_variable":{"name":"KC_DOT","value":1}},{"set_variable":{"name":"USC","value":1}},{"set_variable":{"name":"LKS","value":2}}],"to_after_key_up":[{"set_variable":{"name":"KC_DOT","value":0}},{"set_variable":{"name":"USC","value":0}}],"type":"basic"},{"conditions":[{"type":"variable_unless","name":"KC_V","value":0},{"input_sources":[{"language":"ja"}],"type":"input_source_if"},{"input_sources":[{"input_mode_id":"Roman$"}],"type":"input_source_unless"}],"from":{"key_code":"period","modifiers":{"optional":["caps_lock"]}},"to":[{"key_code":"p"},{"key_code":"u"},{"set_variable":{"name":"KC_DOT","value":1}},{"set_variable":{"name":"USC","value":1}},{"set_variable":{"name":"LKS","value":2}}],"to_after_key_up":[{"set_variable":{"name":"KC_DOT","value":0}},{"set_variable":{"name":"USC","value":0}}],"type":"basic"},{"conditions":[{"type":"variable_unless","name":"LKS","value":2},{"type":"variable_unless","name":"USC","value":0},{"type":"variable_unless","name":"KC_DOT","value":0},{"input_sources":[{"language":"ja"}],"type":"input_source_if"},{"input_sources":[{"input_mode_id":"Roman$"}],"type":"input_source_unless"}],"from":{"key_code":"v","modifiers":{"optional":["caps_lock"]}},"to":[{"key_code":"delete_or_backspace"},{"key_code":"p"},{"key_code":"u"},{"set_variable":{"name":"KC_V","value":1}},{"set_variable":{"name":"USC","value":1}},{"set_variable":{"name":"LKS","value":2}}],"to_after_key_up":[{"set_variable":{"name":"KC_V","value":0}},{"set_variable":{"name":"USC","value":0}}],"type":"basic"},{"conditions":[{"type":"variable_unless","name":"KC_DOT","value":0},{"input_sources":[{"language":"ja"}],"type":"input_source_if"},{"input_sources":[{"input_mode_id":"Roman$"}],"type":"input_source_unless"}],"from":{"key_code":"v","modifiers":{"optional":["caps_lock"]}},"to":[{"key_code":"p"},{"key_code":"u"},{"set_variable":{"name":"KC_V","value":1}},{"set_variable":{"name":"USC","value":1}},{"set_variable":{"name":"LKS","value":2}}],"to_after_key_up":[{"set_variable":{"name":"KC_V","value":0}},{"set_variable":{"name":"USC","value":0}}],"type":"basic"},</v>
      </c>
    </row>
    <row r="187" spans="1:1">
      <c r="A187" s="299" t="str">
        <f>_xlfn.CONCAT(詳細設定!A208:Z208)</f>
        <v>{"description":"左半 &amp; へ → ぺ","conditions":[{"type":"variable_unless","name":"LKS","value":2},{"type":"variable_unless","name":"USC","value":0},{"type":"variable_unless","name":"KC_V","value":0},{"input_sources":[{"language":"ja"}],"type":"input_source_if"},{"input_sources":[{"input_mode_id":"Roman$"}],"type":"input_source_unless"}],"from":{"key_code":"p","modifiers":{"optional":["caps_lock"]}},"to":[{"key_code":"delete_or_backspace"},{"key_code":"p"},{"key_code":"e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KC_V","value":0},{"input_sources":[{"language":"ja"}],"type":"input_source_if"},{"input_sources":[{"input_mode_id":"Roman$"}],"type":"input_source_unless"}],"from":{"key_code":"p","modifiers":{"optional":["caps_lock"]}},"to":[{"key_code":"p"},{"key_code":"e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v","modifiers":{"optional":["caps_lock"]}},"to":[{"key_code":"delete_or_backspace"},{"key_code":"p"},{"key_code":"e"},{"set_variable":{"name":"KC_V","value":1}},{"set_variable":{"name":"USC","value":1}},{"set_variable":{"name":"LKS","value":2}}],"to_after_key_up":[{"set_variable":{"name":"KC_V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v","modifiers":{"optional":["caps_lock"]}},"to":[{"key_code":"p"},{"key_code":"e"},{"set_variable":{"name":"KC_V","value":1}},{"set_variable":{"name":"USC","value":1}},{"set_variable":{"name":"LKS","value":2}}],"to_after_key_up":[{"set_variable":{"name":"KC_V","value":0}},{"set_variable":{"name":"USC","value":0}}],"type":"basic"},</v>
      </c>
    </row>
    <row r="188" spans="1:1">
      <c r="A188" s="299" t="str">
        <f>_xlfn.CONCAT(詳細設定!A209:Z209)</f>
        <v>{"description":"右半 &amp; ほ → ぽ","conditions":[{"type":"variable_unless","name":"LKS","value":2},{"type":"variable_unless","name":"USC","value":0},{"type":"variable_unless","name":"KC_M","value":0},{"input_sources":[{"language":"ja"}],"type":"input_source_if"},{"input_sources":[{"input_mode_id":"Roman$"}],"type":"input_source_unless"}],"from":{"key_code":"z","modifiers":{"optional":["caps_lock"]}},"to":[{"key_code":"delete_or_backspace"},{"key_code":"p"},{"key_code":"o"},{"set_variable":{"name":"KC_Z","value":1}},{"set_variable":{"name":"USC","value":1}},{"set_variable":{"name":"LKS","value":2}}],"to_after_key_up":[{"set_variable":{"name":"KC_Z","value":0}},{"set_variable":{"name":"USC","value":0}}],"type":"basic"},{"conditions":[{"type":"variable_unless","name":"KC_M","value":0},{"input_sources":[{"language":"ja"}],"type":"input_source_if"},{"input_sources":[{"input_mode_id":"Roman$"}],"type":"input_source_unless"}],"from":{"key_code":"z","modifiers":{"optional":["caps_lock"]}},"to":[{"key_code":"p"},{"key_code":"o"},{"set_variable":{"name":"KC_Z","value":1}},{"set_variable":{"name":"USC","value":1}},{"set_variable":{"name":"LKS","value":2}}],"to_after_key_up":[{"set_variable":{"name":"KC_Z","value":0}},{"set_variable":{"name":"USC","value":0}}],"type":"basic"},{"conditions":[{"type":"variable_unless","name":"LKS","value":2},{"type":"variable_unless","name":"USC","value":0},{"type":"variable_unless","name":"KC_Z","value":0},{"input_sources":[{"language":"ja"}],"type":"input_source_if"},{"input_sources":[{"input_mode_id":"Roman$"}],"type":"input_source_unless"}],"from":{"key_code":"m","modifiers":{"optional":["caps_lock"]}},"to":[{"key_code":"delete_or_backspace"},{"key_code":"p"},{"key_code":"o"},{"set_variable":{"name":"KC_M","value":1}},{"set_variable":{"name":"USC","value":1}},{"set_variable":{"name":"LKS","value":2}}],"to_after_key_up":[{"set_variable":{"name":"KC_M","value":0}},{"set_variable":{"name":"USC","value":0}}],"type":"basic"},{"conditions":[{"type":"variable_unless","name":"KC_Z","value":0},{"input_sources":[{"language":"ja"}],"type":"input_source_if"},{"input_sources":[{"input_mode_id":"Roman$"}],"type":"input_source_unless"}],"from":{"key_code":"m","modifiers":{"optional":["caps_lock"]}},"to":[{"key_code":"p"},{"key_code":"o"},{"set_variable":{"name":"KC_M","value":1}},{"set_variable":{"name":"USC","value":1}},{"set_variable":{"name":"LKS","value":2}}],"to_after_key_up":[{"set_variable":{"name":"KC_M","value":0}},{"set_variable":{"name":"USC","value":0}}],"type":"basic"},</v>
      </c>
    </row>
    <row r="189" spans="1:1">
      <c r="A189" s="299" t="str">
        <f>_xlfn.CONCAT(詳細設定!A210:Z210)</f>
        <v>{"description":"右半 &amp; ひ → ぴ","conditions":[{"type":"variable_unless","name":"LKS","value":2},{"type":"variable_unless","name":"USC","value":0},{"type":"variable_unless","name":"KC_M","value":0},{"input_sources":[{"language":"ja"}],"type":"input_source_if"},{"input_sources":[{"input_mode_id":"Roman$"}],"type":"input_source_unless"}],"from":{"key_code":"x","modifiers":{"optional":["caps_lock"]}},"to":[{"key_code":"delete_or_backspace"},{"key_code":"p"},{"key_code":"i"},{"set_variable":{"name":"KC_X","value":1}},{"set_variable":{"name":"USC","value":1}},{"set_variable":{"name":"LKS","value":2}}],"to_after_key_up":[{"set_variable":{"name":"KC_X","value":0}},{"set_variable":{"name":"USC","value":0}}],"type":"basic"},{"conditions":[{"type":"variable_unless","name":"KC_M","value":0},{"input_sources":[{"language":"ja"}],"type":"input_source_if"},{"input_sources":[{"input_mode_id":"Roman$"}],"type":"input_source_unless"}],"from":{"key_code":"x","modifiers":{"optional":["caps_lock"]}},"to":[{"key_code":"p"},{"key_code":"i"},{"set_variable":{"name":"KC_X","value":1}},{"set_variable":{"name":"USC","value":1}},{"set_variable":{"name":"LKS","value":2}}],"to_after_key_up":[{"set_variable":{"name":"KC_X","value":0}},{"set_variable":{"name":"USC","value":0}}],"type":"basic"},{"conditions":[{"type":"variable_unless","name":"LKS","value":2},{"type":"variable_unless","name":"USC","value":0},{"type":"variable_unless","name":"KC_X","value":0},{"input_sources":[{"language":"ja"}],"type":"input_source_if"},{"input_sources":[{"input_mode_id":"Roman$"}],"type":"input_source_unless"}],"from":{"key_code":"m","modifiers":{"optional":["caps_lock"]}},"to":[{"key_code":"delete_or_backspace"},{"key_code":"p"},{"key_code":"i"},{"set_variable":{"name":"KC_M","value":1}},{"set_variable":{"name":"USC","value":1}},{"set_variable":{"name":"LKS","value":2}}],"to_after_key_up":[{"set_variable":{"name":"KC_M","value":0}},{"set_variable":{"name":"USC","value":0}}],"type":"basic"},{"conditions":[{"type":"variable_unless","name":"KC_X","value":0},{"input_sources":[{"language":"ja"}],"type":"input_source_if"},{"input_sources":[{"input_mode_id":"Roman$"}],"type":"input_source_unless"}],"from":{"key_code":"m","modifiers":{"optional":["caps_lock"]}},"to":[{"key_code":"p"},{"key_code":"i"},{"set_variable":{"name":"KC_M","value":1}},{"set_variable":{"name":"USC","value":1}},{"set_variable":{"name":"LKS","value":2}}],"to_after_key_up":[{"set_variable":{"name":"KC_M","value":0}},{"set_variable":{"name":"USC","value":0}}],"type":"basic"},</v>
      </c>
    </row>
    <row r="190" spans="1:1">
      <c r="A190" s="299" t="str">
        <f>_xlfn.CONCAT(詳細設定!A211:Z211)</f>
        <v>{"description":"右半 &amp; は → ぱ","conditions":[{"type":"variable_unless","name":"LKS","value":2},{"type":"variable_unless","name":"USC","value":0},{"type":"variable_unless","name":"KC_M","value":0},{"input_sources":[{"language":"ja"}],"type":"input_source_if"},{"input_sources":[{"input_mode_id":"Roman$"}],"type":"input_source_unless"}],"from":{"key_code":"c","modifiers":{"optional":["caps_lock"]}},"to":[{"key_code":"delete_or_backspace"},{"key_code":"p"},{"key_code":"a"},{"set_variable":{"name":"KC_C","value":1}},{"set_variable":{"name":"USC","value":1}},{"set_variable":{"name":"LKS","value":2}}],"to_after_key_up":[{"set_variable":{"name":"KC_C","value":0}},{"set_variable":{"name":"USC","value":0}}],"type":"basic"},{"conditions":[{"type":"variable_unless","name":"KC_M","value":0},{"input_sources":[{"language":"ja"}],"type":"input_source_if"},{"input_sources":[{"input_mode_id":"Roman$"}],"type":"input_source_unless"}],"from":{"key_code":"c","modifiers":{"optional":["caps_lock"]}},"to":[{"key_code":"p"},{"key_code":"a"},{"set_variable":{"name":"KC_C","value":1}},{"set_variable":{"name":"USC","value":1}},{"set_variable":{"name":"LKS","value":2}}],"to_after_key_up":[{"set_variable":{"name":"KC_C","value":0}},{"set_variable":{"name":"USC","value":0}}],"type":"basic"},{"conditions":[{"type":"variable_unless","name":"LKS","value":2},{"type":"variable_unless","name":"USC","value":0},{"type":"variable_unless","name":"KC_C","value":0},{"input_sources":[{"language":"ja"}],"type":"input_source_if"},{"input_sources":[{"input_mode_id":"Roman$"}],"type":"input_source_unless"}],"from":{"key_code":"m","modifiers":{"optional":["caps_lock"]}},"to":[{"key_code":"delete_or_backspace"},{"key_code":"p"},{"key_code":"a"},{"set_variable":{"name":"KC_M","value":1}},{"set_variable":{"name":"USC","value":1}},{"set_variable":{"name":"LKS","value":2}}],"to_after_key_up":[{"set_variable":{"name":"KC_M","value":0}},{"set_variable":{"name":"USC","value":0}}],"type":"basic"},{"conditions":[{"type":"variable_unless","name":"KC_C","value":0},{"input_sources":[{"language":"ja"}],"type":"input_source_if"},{"input_sources":[{"input_mode_id":"Roman$"}],"type":"input_source_unless"}],"from":{"key_code":"m","modifiers":{"optional":["caps_lock"]}},"to":[{"key_code":"p"},{"key_code":"a"},{"set_variable":{"name":"KC_M","value":1}},{"set_variable":{"name":"USC","value":1}},{"set_variable":{"name":"LKS","value":2}}],"to_after_key_up":[{"set_variable":{"name":"KC_M","value":0}},{"set_variable":{"name":"USC","value":0}}],"type":"basic"},</v>
      </c>
    </row>
    <row r="191" spans="1:1">
      <c r="A191" s="299" t="str">
        <f>_xlfn.CONCAT(詳細設定!A212:Z212)</f>
        <v>{"description":"小 &amp; や → (ゃ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h","modifiers":{"optional":["caps_lock"]}},"to":[{"key_code":"delete_or_backspace"},{"key_code":"x"},{"key_code":"y"},{"key_code":"a"},{"set_variable":{"name":"KC_H","value":1}},{"set_variable":{"name":"USC","value":0}},{"set_variable":{"name":"LKS","value":2}}],"to_after_key_up":[{"set_variable":{"name":"KC_H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h","modifiers":{"optional":["caps_lock"]}},"to":[{"key_code":"x"},{"key_code":"y"},{"key_code":"a"},{"set_variable":{"name":"KC_H","value":1}},{"set_variable":{"name":"USC","value":0}},{"set_variable":{"name":"LKS","value":2}}],"to_after_key_up":[{"set_variable":{"name":"KC_H","value":0}},{"set_variable":{"name":"USC","value":0}}],"type":"basic"},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y"},{"key_code":"a"},{"set_variable":{"name":"KC_Q","value":1}},{"set_variable":{"name":"USC","value":0}},{"set_variable":{"name":"LKS","value":2}}],"to_after_key_up":[{"set_variable":{"name":"KC_Q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q","modifiers":{"optional":["caps_lock"]}},"to":[{"key_code":"x"},{"key_code":"y"},{"key_code":"a"},{"set_variable":{"name":"KC_Q","value":1}},{"set_variable":{"name":"USC","value":0}},{"set_variable":{"name":"LKS","value":2}}],"to_after_key_up":[{"set_variable":{"name":"KC_Q","value":0}},{"set_variable":{"name":"USC","value":0}}],"type":"basic"},</v>
      </c>
    </row>
    <row r="192" spans="1:1">
      <c r="A192" s="299" t="str">
        <f>_xlfn.CONCAT(詳細設定!A213:Z213)</f>
        <v>{"description":"小 &amp; ゆ → (ゅ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p","modifiers":{"optional":["caps_lock"]}},"to":[{"key_code":"delete_or_backspace"},{"key_code":"x"},{"key_code":"y"},{"key_code":"u"},{"set_variable":{"name":"KC_P","value":1}},{"set_variable":{"name":"USC","value":0}},{"set_variable":{"name":"LKS","value":2}}],"to_after_key_up":[{"set_variable":{"name":"KC_P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p","modifiers":{"optional":["caps_lock"]}},"to":[{"key_code":"x"},{"key_code":"y"},{"key_code":"u"},{"set_variable":{"name":"KC_P","value":1}},{"set_variable":{"name":"USC","value":0}},{"set_variable":{"name":"LKS","value":2}}],"to_after_key_up":[{"set_variable":{"name":"KC_P","value":0}},{"set_variable":{"name":"USC","value":0}}],"type":"basic"},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y"},{"key_code":"u"},{"set_variable":{"name":"KC_Q","value":1}},{"set_variable":{"name":"USC","value":0}},{"set_variable":{"name":"LKS","value":2}}],"to_after_key_up":[{"set_variable":{"name":"KC_Q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q","modifiers":{"optional":["caps_lock"]}},"to":[{"key_code":"x"},{"key_code":"y"},{"key_code":"u"},{"set_variable":{"name":"KC_Q","value":1}},{"set_variable":{"name":"USC","value":0}},{"set_variable":{"name":"LKS","value":2}}],"to_after_key_up":[{"set_variable":{"name":"KC_Q","value":0}},{"set_variable":{"name":"USC","value":0}}],"type":"basic"},</v>
      </c>
    </row>
    <row r="193" spans="1:1">
      <c r="A193" s="299" t="str">
        <f>_xlfn.CONCAT(詳細設定!A214:Z214)</f>
        <v>{"description":"小 &amp; よ → (ょ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i","modifiers":{"optional":["caps_lock"]}},"to":[{"key_code":"delete_or_backspace"},{"key_code":"x"},{"key_code":"y"},{"key_code":"o"},{"set_variable":{"name":"KC_I","value":1}},{"set_variable":{"name":"USC","value":0}},{"set_variable":{"name":"LKS","value":2}}],"to_after_key_up":[{"set_variable":{"name":"KC_I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i","modifiers":{"optional":["caps_lock"]}},"to":[{"key_code":"x"},{"key_code":"y"},{"key_code":"o"},{"set_variable":{"name":"KC_I","value":1}},{"set_variable":{"name":"USC","value":0}},{"set_variable":{"name":"LKS","value":2}}],"to_after_key_up":[{"set_variable":{"name":"KC_I","value":0}},{"set_variable":{"name":"USC","value":0}}],"type":"basic"},{"conditions":[{"type":"variable_unless","name":"LKS","value":2},{"type":"variable_unless","name":"USC","value":0},{"type":"variable_unless","name":"KC_I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y"},{"key_code":"o"},{"set_variable":{"name":"KC_Q","value":1}},{"set_variable":{"name":"USC","value":0}},{"set_variable":{"name":"LKS","value":2}}],"to_after_key_up":[{"set_variable":{"name":"KC_Q","value":0}},{"set_variable":{"name":"USC","value":0}}],"type":"basic"},{"conditions":[{"type":"variable_unless","name":"KC_I","value":0},{"input_sources":[{"language":"ja"}],"type":"input_source_if"},{"input_sources":[{"input_mode_id":"Roman$"}],"type":"input_source_unless"}],"from":{"key_code":"q","modifiers":{"optional":["caps_lock"]}},"to":[{"key_code":"x"},{"key_code":"y"},{"key_code":"o"},{"set_variable":{"name":"KC_Q","value":1}},{"set_variable":{"name":"USC","value":0}},{"set_variable":{"name":"LKS","value":2}}],"to_after_key_up":[{"set_variable":{"name":"KC_Q","value":0}},{"set_variable":{"name":"USC","value":0}}],"type":"basic"},</v>
      </c>
    </row>
    <row r="194" spans="1:1">
      <c r="A194" s="299" t="str">
        <f>_xlfn.CONCAT(詳細設定!A215:Z215)</f>
        <v>{"description":"小 &amp; あ → (ぁ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j","modifiers":{"optional":["caps_lock"]}},"to":[{"key_code":"delete_or_backspace"},{"key_code":"x"},{"key_code":"a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j","modifiers":{"optional":["caps_lock"]}},"to":[{"key_code":"x"},{"key_code":"a"},{"set_variable":{"name":"KC_J","value":1}},{"set_variable":{"name":"USC","value":1}},{"set_variable":{"name":"LKS","value":2}}],"to_after_key_up":[{"set_variable":{"name":"KC_J","value":0}},{"set_variable":{"name":"USC","value":0}}],"type":"basic"},{"conditions":[{"type":"variable_unless","name":"LKS","value":2},{"type":"variable_unless","name":"USC","value":0},{"type":"variable_unless","name":"KC_J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a"},{"set_variable":{"name":"KC_Q","value":1}},{"set_variable":{"name":"USC","value":1}},{"set_variable":{"name":"LKS","value":2}}],"to_after_key_up":[{"set_variable":{"name":"KC_Q","value":0}},{"set_variable":{"name":"USC","value":0}}],"type":"basic"},{"conditions":[{"type":"variable_unless","name":"KC_J","value":0},{"input_sources":[{"language":"ja"}],"type":"input_source_if"},{"input_sources":[{"input_mode_id":"Roman$"}],"type":"input_source_unless"}],"from":{"key_code":"q","modifiers":{"optional":["caps_lock"]}},"to":[{"key_code":"x"},{"key_code":"a"},{"set_variable":{"name":"KC_Q","value":1}},{"set_variable":{"name":"USC","value":1}},{"set_variable":{"name":"LKS","value":2}}],"to_after_key_up":[{"set_variable":{"name":"KC_Q","value":0}},{"set_variable":{"name":"USC","value":0}}],"type":"basic"},</v>
      </c>
    </row>
    <row r="195" spans="1:1">
      <c r="A195" s="299" t="str">
        <f>_xlfn.CONCAT(詳細設定!A216:Z216)</f>
        <v>{"description":"小 &amp; い → (ぃ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k","modifiers":{"optional":["caps_lock"]}},"to":[{"key_code":"delete_or_backspace"},{"key_code":"x"},{"key_code":"i"},{"set_variable":{"name":"KC_K","value":1}},{"set_variable":{"name":"USC","value":1}},{"set_variable":{"name":"LKS","value":2}}],"to_after_key_up":[{"set_variable":{"name":"KC_K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k","modifiers":{"optional":["caps_lock"]}},"to":[{"key_code":"x"},{"key_code":"i"},{"set_variable":{"name":"KC_K","value":1}},{"set_variable":{"name":"USC","value":1}},{"set_variable":{"name":"LKS","value":2}}],"to_after_key_up":[{"set_variable":{"name":"KC_K","value":0}},{"set_variable":{"name":"USC","value":0}}],"type":"basic"},{"conditions":[{"type":"variable_unless","name":"LKS","value":2},{"type":"variable_unless","name":"USC","value":0},{"type":"variable_unless","name":"KC_K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i"},{"set_variable":{"name":"KC_Q","value":1}},{"set_variable":{"name":"USC","value":1}},{"set_variable":{"name":"LKS","value":2}}],"to_after_key_up":[{"set_variable":{"name":"KC_Q","value":0}},{"set_variable":{"name":"USC","value":0}}],"type":"basic"},{"conditions":[{"type":"variable_unless","name":"KC_K","value":0},{"input_sources":[{"language":"ja"}],"type":"input_source_if"},{"input_sources":[{"input_mode_id":"Roman$"}],"type":"input_source_unless"}],"from":{"key_code":"q","modifiers":{"optional":["caps_lock"]}},"to":[{"key_code":"x"},{"key_code":"i"},{"set_variable":{"name":"KC_Q","value":1}},{"set_variable":{"name":"USC","value":1}},{"set_variable":{"name":"LKS","value":2}}],"to_after_key_up":[{"set_variable":{"name":"KC_Q","value":0}},{"set_variable":{"name":"USC","value":0}}],"type":"basic"},</v>
      </c>
    </row>
    <row r="196" spans="1:1">
      <c r="A196" s="299" t="str">
        <f>_xlfn.CONCAT(詳細設定!A217:Z217)</f>
        <v>{"description":"小 &amp; う → (ぅ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l","modifiers":{"optional":["caps_lock"]}},"to":[{"key_code":"delete_or_backspace"},{"key_code":"x"},{"key_code":"u"},{"set_variable":{"name":"KC_L","value":1}},{"set_variable":{"name":"USC","value":0}},{"set_variable":{"name":"LKS","value":2}}],"to_after_key_up":[{"set_variable":{"name":"KC_L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l","modifiers":{"optional":["caps_lock"]}},"to":[{"key_code":"x"},{"key_code":"u"},{"set_variable":{"name":"KC_L","value":1}},{"set_variable":{"name":"USC","value":0}},{"set_variable":{"name":"LKS","value":2}}],"to_after_key_up":[{"set_variable":{"name":"KC_L","value":0}},{"set_variable":{"name":"USC","value":0}}],"type":"basic"},{"conditions":[{"type":"variable_unless","name":"LKS","value":2},{"type":"variable_unless","name":"USC","value":0},{"type":"variable_unless","name":"KC_L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u"},{"set_variable":{"name":"KC_Q","value":1}},{"set_variable":{"name":"USC","value":0}},{"set_variable":{"name":"LKS","value":2}}],"to_after_key_up":[{"set_variable":{"name":"KC_Q","value":0}},{"set_variable":{"name":"USC","value":0}}],"type":"basic"},{"conditions":[{"type":"variable_unless","name":"KC_L","value":0},{"input_sources":[{"language":"ja"}],"type":"input_source_if"},{"input_sources":[{"input_mode_id":"Roman$"}],"type":"input_source_unless"}],"from":{"key_code":"q","modifiers":{"optional":["caps_lock"]}},"to":[{"key_code":"x"},{"key_code":"u"},{"set_variable":{"name":"KC_Q","value":1}},{"set_variable":{"name":"USC","value":0}},{"set_variable":{"name":"LKS","value":2}}],"to_after_key_up":[{"set_variable":{"name":"KC_Q","value":0}},{"set_variable":{"name":"USC","value":0}}],"type":"basic"},</v>
      </c>
    </row>
    <row r="197" spans="1:1">
      <c r="A197" s="299" t="str">
        <f>_xlfn.CONCAT(詳細設定!A218:Z218)</f>
        <v>{"description":"小 &amp; え → (ぇ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o","modifiers":{"optional":["caps_lock"]}},"to":[{"key_code":"delete_or_backspace"},{"key_code":"x"},{"key_code":"e"},{"set_variable":{"name":"KC_O","value":1}},{"set_variable":{"name":"USC","value":0}},{"set_variable":{"name":"LKS","value":2}}],"to_after_key_up":[{"set_variable":{"name":"KC_O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o","modifiers":{"optional":["caps_lock"]}},"to":[{"key_code":"x"},{"key_code":"e"},{"set_variable":{"name":"KC_O","value":1}},{"set_variable":{"name":"USC","value":0}},{"set_variable":{"name":"LKS","value":2}}],"to_after_key_up":[{"set_variable":{"name":"KC_O","value":0}},{"set_variable":{"name":"USC","value":0}}],"type":"basic"},{"conditions":[{"type":"variable_unless","name":"LKS","value":2},{"type":"variable_unless","name":"USC","value":0},{"type":"variable_unless","name":"KC_O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e"},{"set_variable":{"name":"KC_Q","value":1}},{"set_variable":{"name":"USC","value":0}},{"set_variable":{"name":"LKS","value":2}}],"to_after_key_up":[{"set_variable":{"name":"KC_Q","value":0}},{"set_variable":{"name":"USC","value":0}}],"type":"basic"},{"conditions":[{"type":"variable_unless","name":"KC_O","value":0},{"input_sources":[{"language":"ja"}],"type":"input_source_if"},{"input_sources":[{"input_mode_id":"Roman$"}],"type":"input_source_unless"}],"from":{"key_code":"q","modifiers":{"optional":["caps_lock"]}},"to":[{"key_code":"x"},{"key_code":"e"},{"set_variable":{"name":"KC_Q","value":1}},{"set_variable":{"name":"USC","value":0}},{"set_variable":{"name":"LKS","value":2}}],"to_after_key_up":[{"set_variable":{"name":"KC_Q","value":0}},{"set_variable":{"name":"USC","value":0}}],"type":"basic"},</v>
      </c>
    </row>
    <row r="198" spans="1:1">
      <c r="A198" s="299" t="str">
        <f>_xlfn.CONCAT(詳細設定!A219:Z219)</f>
        <v>{"description":"小 &amp; お → (ぉ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n","modifiers":{"optional":["caps_lock"]}},"to":[{"key_code":"delete_or_backspace"},{"key_code":"x"},{"key_code":"o"},{"set_variable":{"name":"KC_N","value":1}},{"set_variable":{"name":"USC","value":0}},{"set_variable":{"name":"LKS","value":2}}],"to_after_key_up":[{"set_variable":{"name":"KC_N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n","modifiers":{"optional":["caps_lock"]}},"to":[{"key_code":"x"},{"key_code":"o"},{"set_variable":{"name":"KC_N","value":1}},{"set_variable":{"name":"USC","value":0}},{"set_variable":{"name":"LKS","value":2}}],"to_after_key_up":[{"set_variable":{"name":"KC_N","value":0}},{"set_variable":{"name":"USC","value":0}}],"type":"basic"},{"conditions":[{"type":"variable_unless","name":"LKS","value":2},{"type":"variable_unless","name":"USC","value":0},{"type":"variable_unless","name":"KC_N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o"},{"set_variable":{"name":"KC_Q","value":1}},{"set_variable":{"name":"USC","value":0}},{"set_variable":{"name":"LKS","value":2}}],"to_after_key_up":[{"set_variable":{"name":"KC_Q","value":0}},{"set_variable":{"name":"USC","value":0}}],"type":"basic"},{"conditions":[{"type":"variable_unless","name":"KC_N","value":0},{"input_sources":[{"language":"ja"}],"type":"input_source_if"},{"input_sources":[{"input_mode_id":"Roman$"}],"type":"input_source_unless"}],"from":{"key_code":"q","modifiers":{"optional":["caps_lock"]}},"to":[{"key_code":"x"},{"key_code":"o"},{"set_variable":{"name":"KC_Q","value":1}},{"set_variable":{"name":"USC","value":0}},{"set_variable":{"name":"LKS","value":2}}],"to_after_key_up":[{"set_variable":{"name":"KC_Q","value":0}},{"set_variable":{"name":"USC","value":0}}],"type":"basic"},</v>
      </c>
    </row>
    <row r="199" spans="1:1">
      <c r="A199" s="299" t="str">
        <f>_xlfn.CONCAT(詳細設定!A220:Z220)</f>
        <v>{"description":"み &amp; や → みゃ","conditions":[{"type":"variable_unless","name":"LKS","value":2},{"type":"variable_unless","name":"USC","value":0},{"type":"variable_unless","name":"KC_B","value":0},{"input_sources":[{"language":"ja"}],"type":"input_source_if"},{"input_sources":[{"input_mode_id":"Roman$"}],"type":"input_source_unless"}],"from":{"key_code":"h","modifiers":{"optional":["caps_lock"]}},"to":[{"key_code":"delete_or_backspace"},{"key_code":"m"},{"key_code":"y"},{"key_code":"a"},{"set_variable":{"name":"KC_H","value":1}},{"set_variable":{"name":"USC","value":0}},{"set_variable":{"name":"LKS","value":2}}],"to_after_key_up":[{"set_variable":{"name":"KC_H","value":0}},{"set_variable":{"name":"USC","value":0}}],"type":"basic"},{"conditions":[{"type":"variable_unless","name":"KC_B","value":0},{"input_sources":[{"language":"ja"}],"type":"input_source_if"},{"input_sources":[{"input_mode_id":"Roman$"}],"type":"input_source_unless"}],"from":{"key_code":"h","modifiers":{"optional":["caps_lock"]}},"to":[{"key_code":"m"},{"key_code":"y"},{"key_code":"a"},{"set_variable":{"name":"KC_H","value":1}},{"set_variable":{"name":"USC","value":0}},{"set_variable":{"name":"LKS","value":2}}],"to_after_key_up":[{"set_variable":{"name":"KC_H","value":0}},{"set_variable":{"name":"USC","value":0}}],"type":"basic"},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b","modifiers":{"optional":["caps_lock"]}},"to":[{"key_code":"delete_or_backspace"},{"key_code":"m"},{"key_code":"y"},{"key_code":"a"},{"set_variable":{"name":"KC_B","value":1}},{"set_variable":{"name":"USC","value":0}},{"set_variable":{"name":"LKS","value":2}}],"to_after_key_up":[{"set_variable":{"name":"KC_B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b","modifiers":{"optional":["caps_lock"]}},"to":[{"key_code":"m"},{"key_code":"y"},{"key_code":"a"},{"set_variable":{"name":"KC_B","value":1}},{"set_variable":{"name":"USC","value":0}},{"set_variable":{"name":"LKS","value":2}}],"to_after_key_up":[{"set_variable":{"name":"KC_B","value":0}},{"set_variable":{"name":"USC","value":0}}],"type":"basic"},</v>
      </c>
    </row>
    <row r="200" spans="1:1">
      <c r="A200" s="299" t="str">
        <f>_xlfn.CONCAT(詳細設定!A221:Z221)</f>
        <v>{"description":"み &amp; ゆ → みゅ","conditions":[{"type":"variable_unless","name":"LKS","value":2},{"type":"variable_unless","name":"USC","value":0},{"type":"variable_unless","name":"KC_B","value":0},{"input_sources":[{"language":"ja"}],"type":"input_source_if"},{"input_sources":[{"input_mode_id":"Roman$"}],"type":"input_source_unless"}],"from":{"key_code":"p","modifiers":{"optional":["caps_lock"]}},"to":[{"key_code":"delete_or_backspace"},{"key_code":"m"},{"key_code":"y"},{"key_code":"u"},{"set_variable":{"name":"KC_P","value":1}},{"set_variable":{"name":"USC","value":0}},{"set_variable":{"name":"LKS","value":2}}],"to_after_key_up":[{"set_variable":{"name":"KC_P","value":0}},{"set_variable":{"name":"USC","value":0}}],"type":"basic"},{"conditions":[{"type":"variable_unless","name":"KC_B","value":0},{"input_sources":[{"language":"ja"}],"type":"input_source_if"},{"input_sources":[{"input_mode_id":"Roman$"}],"type":"input_source_unless"}],"from":{"key_code":"p","modifiers":{"optional":["caps_lock"]}},"to":[{"key_code":"m"},{"key_code":"y"},{"key_code":"u"},{"set_variable":{"name":"KC_P","value":1}},{"set_variable":{"name":"USC","value":0}},{"set_variable":{"name":"LKS","value":2}}],"to_after_key_up":[{"set_variable":{"name":"KC_P","value":0}},{"set_variable":{"name":"USC","value":0}}],"type":"basic"},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b","modifiers":{"optional":["caps_lock"]}},"to":[{"key_code":"delete_or_backspace"},{"key_code":"m"},{"key_code":"y"},{"key_code":"u"},{"set_variable":{"name":"KC_B","value":1}},{"set_variable":{"name":"USC","value":0}},{"set_variable":{"name":"LKS","value":2}}],"to_after_key_up":[{"set_variable":{"name":"KC_B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b","modifiers":{"optional":["caps_lock"]}},"to":[{"key_code":"m"},{"key_code":"y"},{"key_code":"u"},{"set_variable":{"name":"KC_B","value":1}},{"set_variable":{"name":"USC","value":0}},{"set_variable":{"name":"LKS","value":2}}],"to_after_key_up":[{"set_variable":{"name":"KC_B","value":0}},{"set_variable":{"name":"USC","value":0}}],"type":"basic"},</v>
      </c>
    </row>
    <row r="201" spans="1:1">
      <c r="A201" s="299" t="str">
        <f>_xlfn.CONCAT(詳細設定!A222:Z222)</f>
        <v>{"description":"み &amp; よ → みょ","conditions":[{"type":"variable_unless","name":"LKS","value":2},{"type":"variable_unless","name":"USC","value":0},{"type":"variable_unless","name":"KC_B","value":0},{"input_sources":[{"language":"ja"}],"type":"input_source_if"},{"input_sources":[{"input_mode_id":"Roman$"}],"type":"input_source_unless"}],"from":{"key_code":"i","modifiers":{"optional":["caps_lock"]}},"to":[{"key_code":"delete_or_backspace"},{"key_code":"m"},{"key_code":"y"},{"key_code":"o"},{"set_variable":{"name":"KC_I","value":1}},{"set_variable":{"name":"USC","value":0}},{"set_variable":{"name":"LKS","value":2}}],"to_after_key_up":[{"set_variable":{"name":"KC_I","value":0}},{"set_variable":{"name":"USC","value":0}}],"type":"basic"},{"conditions":[{"type":"variable_unless","name":"KC_B","value":0},{"input_sources":[{"language":"ja"}],"type":"input_source_if"},{"input_sources":[{"input_mode_id":"Roman$"}],"type":"input_source_unless"}],"from":{"key_code":"i","modifiers":{"optional":["caps_lock"]}},"to":[{"key_code":"m"},{"key_code":"y"},{"key_code":"o"},{"set_variable":{"name":"KC_I","value":1}},{"set_variable":{"name":"USC","value":0}},{"set_variable":{"name":"LKS","value":2}}],"to_after_key_up":[{"set_variable":{"name":"KC_I","value":0}},{"set_variable":{"name":"USC","value":0}}],"type":"basic"},{"conditions":[{"type":"variable_unless","name":"LKS","value":2},{"type":"variable_unless","name":"USC","value":0},{"type":"variable_unless","name":"KC_I","value":0},{"input_sources":[{"language":"ja"}],"type":"input_source_if"},{"input_sources":[{"input_mode_id":"Roman$"}],"type":"input_source_unless"}],"from":{"key_code":"b","modifiers":{"optional":["caps_lock"]}},"to":[{"key_code":"delete_or_backspace"},{"key_code":"m"},{"key_code":"y"},{"key_code":"o"},{"set_variable":{"name":"KC_B","value":1}},{"set_variable":{"name":"USC","value":0}},{"set_variable":{"name":"LKS","value":2}}],"to_after_key_up":[{"set_variable":{"name":"KC_B","value":0}},{"set_variable":{"name":"USC","value":0}}],"type":"basic"},{"conditions":[{"type":"variable_unless","name":"KC_I","value":0},{"input_sources":[{"language":"ja"}],"type":"input_source_if"},{"input_sources":[{"input_mode_id":"Roman$"}],"type":"input_source_unless"}],"from":{"key_code":"b","modifiers":{"optional":["caps_lock"]}},"to":[{"key_code":"m"},{"key_code":"y"},{"key_code":"o"},{"set_variable":{"name":"KC_B","value":1}},{"set_variable":{"name":"USC","value":0}},{"set_variable":{"name":"LKS","value":2}}],"to_after_key_up":[{"set_variable":{"name":"KC_B","value":0}},{"set_variable":{"name":"USC","value":0}}],"type":"basic"},</v>
      </c>
    </row>
    <row r="202" spans="1:1">
      <c r="A202" s="299" t="str">
        <f>_xlfn.CONCAT(詳細設定!A223:Z223)</f>
        <v>{"description":"り &amp; や → りゃ","conditions":[{"type":"variable_unless","name":"LKS","value":2},{"type":"variable_unless","name":"USC","value":0},{"type":"variable_unless","name":"KC_E","value":0},{"input_sources":[{"language":"ja"}],"type":"input_source_if"},{"input_sources":[{"input_mode_id":"Roman$"}],"type":"input_source_unless"}],"from":{"key_code":"h","modifiers":{"optional":["caps_lock"]}},"to":[{"key_code":"delete_or_backspace"},{"key_code":"r"},{"key_code":"y"},{"key_code":"a"},{"set_variable":{"name":"KC_H","value":1}},{"set_variable":{"name":"USC","value":0}},{"set_variable":{"name":"LKS","value":2}}],"to_after_key_up":[{"set_variable":{"name":"KC_H","value":0}},{"set_variable":{"name":"USC","value":0}}],"type":"basic"},{"conditions":[{"type":"variable_unless","name":"KC_E","value":0},{"input_sources":[{"language":"ja"}],"type":"input_source_if"},{"input_sources":[{"input_mode_id":"Roman$"}],"type":"input_source_unless"}],"from":{"key_code":"h","modifiers":{"optional":["caps_lock"]}},"to":[{"key_code":"r"},{"key_code":"y"},{"key_code":"a"},{"set_variable":{"name":"KC_H","value":1}},{"set_variable":{"name":"USC","value":0}},{"set_variable":{"name":"LKS","value":2}}],"to_after_key_up":[{"set_variable":{"name":"KC_H","value":0}},{"set_variable":{"name":"USC","value":0}}],"type":"basic"},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e","modifiers":{"optional":["caps_lock"]}},"to":[{"key_code":"delete_or_backspace"},{"key_code":"r"},{"key_code":"y"},{"key_code":"a"},{"set_variable":{"name":"KC_E","value":1}},{"set_variable":{"name":"USC","value":0}},{"set_variable":{"name":"LKS","value":2}}],"to_after_key_up":[{"set_variable":{"name":"KC_E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e","modifiers":{"optional":["caps_lock"]}},"to":[{"key_code":"r"},{"key_code":"y"},{"key_code":"a"},{"set_variable":{"name":"KC_E","value":1}},{"set_variable":{"name":"USC","value":0}},{"set_variable":{"name":"LKS","value":2}}],"to_after_key_up":[{"set_variable":{"name":"KC_E","value":0}},{"set_variable":{"name":"USC","value":0}}],"type":"basic"},</v>
      </c>
    </row>
    <row r="203" spans="1:1">
      <c r="A203" s="299" t="str">
        <f>_xlfn.CONCAT(詳細設定!A224:Z224)</f>
        <v>{"description":"り &amp; ゆ → りゅ","conditions":[{"type":"variable_unless","name":"LKS","value":2},{"type":"variable_unless","name":"USC","value":0},{"type":"variable_unless","name":"KC_E","value":0},{"input_sources":[{"language":"ja"}],"type":"input_source_if"},{"input_sources":[{"input_mode_id":"Roman$"}],"type":"input_source_unless"}],"from":{"key_code":"p","modifiers":{"optional":["caps_lock"]}},"to":[{"key_code":"delete_or_backspace"},{"key_code":"r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KC_E","value":0},{"input_sources":[{"language":"ja"}],"type":"input_source_if"},{"input_sources":[{"input_mode_id":"Roman$"}],"type":"input_source_unless"}],"from":{"key_code":"p","modifiers":{"optional":["caps_lock"]}},"to":[{"key_code":"r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e","modifiers":{"optional":["caps_lock"]}},"to":[{"key_code":"delete_or_backspace"},{"key_code":"r"},{"key_code":"y"},{"key_code":"u"},{"set_variable":{"name":"KC_E","value":1}},{"set_variable":{"name":"USC","value":1}},{"set_variable":{"name":"LKS","value":2}}],"to_after_key_up":[{"set_variable":{"name":"KC_E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e","modifiers":{"optional":["caps_lock"]}},"to":[{"key_code":"r"},{"key_code":"y"},{"key_code":"u"},{"set_variable":{"name":"KC_E","value":1}},{"set_variable":{"name":"USC","value":1}},{"set_variable":{"name":"LKS","value":2}}],"to_after_key_up":[{"set_variable":{"name":"KC_E","value":0}},{"set_variable":{"name":"USC","value":0}}],"type":"basic"},</v>
      </c>
    </row>
    <row r="204" spans="1:1">
      <c r="A204" s="299" t="str">
        <f>_xlfn.CONCAT(詳細設定!A225:Z225)</f>
        <v>{"description":"り &amp; よ → りょ","conditions":[{"type":"variable_unless","name":"LKS","value":2},{"type":"variable_unless","name":"USC","value":0},{"type":"variable_unless","name":"KC_E","value":0},{"input_sources":[{"language":"ja"}],"type":"input_source_if"},{"input_sources":[{"input_mode_id":"Roman$"}],"type":"input_source_unless"}],"from":{"key_code":"i","modifiers":{"optional":["caps_lock"]}},"to":[{"key_code":"delete_or_backspace"},{"key_code":"r"},{"key_code":"y"},{"key_code":"o"},{"set_variable":{"name":"KC_I","value":1}},{"set_variable":{"name":"USC","value":0}},{"set_variable":{"name":"LKS","value":2}}],"to_after_key_up":[{"set_variable":{"name":"KC_I","value":0}},{"set_variable":{"name":"USC","value":0}}],"type":"basic"},{"conditions":[{"type":"variable_unless","name":"KC_E","value":0},{"input_sources":[{"language":"ja"}],"type":"input_source_if"},{"input_sources":[{"input_mode_id":"Roman$"}],"type":"input_source_unless"}],"from":{"key_code":"i","modifiers":{"optional":["caps_lock"]}},"to":[{"key_code":"r"},{"key_code":"y"},{"key_code":"o"},{"set_variable":{"name":"KC_I","value":1}},{"set_variable":{"name":"USC","value":0}},{"set_variable":{"name":"LKS","value":2}}],"to_after_key_up":[{"set_variable":{"name":"KC_I","value":0}},{"set_variable":{"name":"USC","value":0}}],"type":"basic"},{"conditions":[{"type":"variable_unless","name":"LKS","value":2},{"type":"variable_unless","name":"USC","value":0},{"type":"variable_unless","name":"KC_I","value":0},{"input_sources":[{"language":"ja"}],"type":"input_source_if"},{"input_sources":[{"input_mode_id":"Roman$"}],"type":"input_source_unless"}],"from":{"key_code":"e","modifiers":{"optional":["caps_lock"]}},"to":[{"key_code":"delete_or_backspace"},{"key_code":"r"},{"key_code":"y"},{"key_code":"o"},{"set_variable":{"name":"KC_E","value":1}},{"set_variable":{"name":"USC","value":0}},{"set_variable":{"name":"LKS","value":2}}],"to_after_key_up":[{"set_variable":{"name":"KC_E","value":0}},{"set_variable":{"name":"USC","value":0}}],"type":"basic"},{"conditions":[{"type":"variable_unless","name":"KC_I","value":0},{"input_sources":[{"language":"ja"}],"type":"input_source_if"},{"input_sources":[{"input_mode_id":"Roman$"}],"type":"input_source_unless"}],"from":{"key_code":"e","modifiers":{"optional":["caps_lock"]}},"to":[{"key_code":"r"},{"key_code":"y"},{"key_code":"o"},{"set_variable":{"name":"KC_E","value":1}},{"set_variable":{"name":"USC","value":0}},{"set_variable":{"name":"LKS","value":2}}],"to_after_key_up":[{"set_variable":{"name":"KC_E","value":0}},{"set_variable":{"name":"USC","value":0}}],"type":"basic"},</v>
      </c>
    </row>
    <row r="205" spans="1:1">
      <c r="A205" s="299" t="str">
        <f>_xlfn.CONCAT(詳細設定!A226:Z226)</f>
        <v>{"description":"し &amp; や → しゃ","conditions":[{"type":"variable_unless","name":"LKS","value":2},{"type":"variable_unless","name":"USC","value":0},{"type":"variable_unless","name":"KC_R","value":0},{"input_sources":[{"language":"ja"}],"type":"input_source_if"},{"input_sources":[{"input_mode_id":"Roman$"}],"type":"input_source_unless"}],"from":{"key_code":"h","modifiers":{"optional":["caps_lock"]}},"to":[{"key_code":"delete_or_backspace"},{"key_code":"s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KC_R","value":0},{"input_sources":[{"language":"ja"}],"type":"input_source_if"},{"input_sources":[{"input_mode_id":"Roman$"}],"type":"input_source_unless"}],"from":{"key_code":"h","modifiers":{"optional":["caps_lock"]}},"to":[{"key_code":"s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r","modifiers":{"optional":["caps_lock"]}},"to":[{"key_code":"delete_or_backspace"},{"key_code":"s"},{"key_code":"y"},{"key_code":"a"},{"set_variable":{"name":"KC_R","value":1}},{"set_variable":{"name":"USC","value":1}},{"set_variable":{"name":"LKS","value":2}}],"to_after_key_up":[{"set_variable":{"name":"KC_R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r","modifiers":{"optional":["caps_lock"]}},"to":[{"key_code":"s"},{"key_code":"y"},{"key_code":"a"},{"set_variable":{"name":"KC_R","value":1}},{"set_variable":{"name":"USC","value":1}},{"set_variable":{"name":"LKS","value":2}}],"to_after_key_up":[{"set_variable":{"name":"KC_R","value":0}},{"set_variable":{"name":"USC","value":0}}],"type":"basic"},</v>
      </c>
    </row>
    <row r="206" spans="1:1">
      <c r="A206" s="299" t="str">
        <f>_xlfn.CONCAT(詳細設定!A227:Z227)</f>
        <v>{"description":"し &amp; ゆ → しゅ","conditions":[{"type":"variable_unless","name":"LKS","value":2},{"type":"variable_unless","name":"USC","value":0},{"type":"variable_unless","name":"KC_R","value":0},{"input_sources":[{"language":"ja"}],"type":"input_source_if"},{"input_sources":[{"input_mode_id":"Roman$"}],"type":"input_source_unless"}],"from":{"key_code":"p","modifiers":{"optional":["caps_lock"]}},"to":[{"key_code":"delete_or_backspace"},{"key_code":"s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KC_R","value":0},{"input_sources":[{"language":"ja"}],"type":"input_source_if"},{"input_sources":[{"input_mode_id":"Roman$"}],"type":"input_source_unless"}],"from":{"key_code":"p","modifiers":{"optional":["caps_lock"]}},"to":[{"key_code":"s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r","modifiers":{"optional":["caps_lock"]}},"to":[{"key_code":"delete_or_backspace"},{"key_code":"s"},{"key_code":"y"},{"key_code":"u"},{"set_variable":{"name":"KC_R","value":1}},{"set_variable":{"name":"USC","value":1}},{"set_variable":{"name":"LKS","value":2}}],"to_after_key_up":[{"set_variable":{"name":"KC_R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r","modifiers":{"optional":["caps_lock"]}},"to":[{"key_code":"s"},{"key_code":"y"},{"key_code":"u"},{"set_variable":{"name":"KC_R","value":1}},{"set_variable":{"name":"USC","value":1}},{"set_variable":{"name":"LKS","value":2}}],"to_after_key_up":[{"set_variable":{"name":"KC_R","value":0}},{"set_variable":{"name":"USC","value":0}}],"type":"basic"},</v>
      </c>
    </row>
    <row r="207" spans="1:1">
      <c r="A207" s="299" t="str">
        <f>_xlfn.CONCAT(詳細設定!A228:Z228)</f>
        <v>{"description":"し &amp; よ → しょ","conditions":[{"type":"variable_unless","name":"LKS","value":2},{"type":"variable_unless","name":"USC","value":0},{"type":"variable_unless","name":"KC_R","value":0},{"input_sources":[{"language":"ja"}],"type":"input_source_if"},{"input_sources":[{"input_mode_id":"Roman$"}],"type":"input_source_unless"}],"from":{"key_code":"i","modifiers":{"optional":["caps_lock"]}},"to":[{"key_code":"delete_or_backspace"},{"key_code":"s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{"conditions":[{"type":"variable_unless","name":"KC_R","value":0},{"input_sources":[{"language":"ja"}],"type":"input_source_if"},{"input_sources":[{"input_mode_id":"Roman$"}],"type":"input_source_unless"}],"from":{"key_code":"i","modifiers":{"optional":["caps_lock"]}},"to":[{"key_code":"s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{"conditions":[{"type":"variable_unless","name":"LKS","value":2},{"type":"variable_unless","name":"USC","value":0},{"type":"variable_unless","name":"KC_I","value":0},{"input_sources":[{"language":"ja"}],"type":"input_source_if"},{"input_sources":[{"input_mode_id":"Roman$"}],"type":"input_source_unless"}],"from":{"key_code":"r","modifiers":{"optional":["caps_lock"]}},"to":[{"key_code":"delete_or_backspace"},{"key_code":"s"},{"key_code":"y"},{"key_code":"o"},{"set_variable":{"name":"KC_R","value":1}},{"set_variable":{"name":"USC","value":1}},{"set_variable":{"name":"LKS","value":2}}],"to_after_key_up":[{"set_variable":{"name":"KC_R","value":0}},{"set_variable":{"name":"USC","value":0}}],"type":"basic"},{"conditions":[{"type":"variable_unless","name":"KC_I","value":0},{"input_sources":[{"language":"ja"}],"type":"input_source_if"},{"input_sources":[{"input_mode_id":"Roman$"}],"type":"input_source_unless"}],"from":{"key_code":"r","modifiers":{"optional":["caps_lock"]}},"to":[{"key_code":"s"},{"key_code":"y"},{"key_code":"o"},{"set_variable":{"name":"KC_R","value":1}},{"set_variable":{"name":"USC","value":1}},{"set_variable":{"name":"LKS","value":2}}],"to_after_key_up":[{"set_variable":{"name":"KC_R","value":0}},{"set_variable":{"name":"USC","value":0}}],"type":"basic"},</v>
      </c>
    </row>
    <row r="208" spans="1:1">
      <c r="A208" s="299" t="str">
        <f>_xlfn.CONCAT(詳細設定!A229:Z229)</f>
        <v>{"description":"き &amp; や → きゃ","conditions":[{"type":"variable_unless","name":"LKS","value":2},{"type":"variable_unless","name":"USC","value":0},{"type":"variable_unless","name":"KC_W","value":0},{"input_sources":[{"language":"ja"}],"type":"input_source_if"},{"input_sources":[{"input_mode_id":"Roman$"}],"type":"input_source_unless"}],"from":{"key_code":"h","modifiers":{"optional":["caps_lock"]}},"to":[{"key_code":"delete_or_backspace"},{"key_code":"k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KC_W","value":0},{"input_sources":[{"language":"ja"}],"type":"input_source_if"},{"input_sources":[{"input_mode_id":"Roman$"}],"type":"input_source_unless"}],"from":{"key_code":"h","modifiers":{"optional":["caps_lock"]}},"to":[{"key_code":"k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w","modifiers":{"optional":["caps_lock"]}},"to":[{"key_code":"delete_or_backspace"},{"key_code":"k"},{"key_code":"y"},{"key_code":"a"},{"set_variable":{"name":"KC_W","value":1}},{"set_variable":{"name":"USC","value":1}},{"set_variable":{"name":"LKS","value":2}}],"to_after_key_up":[{"set_variable":{"name":"KC_W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w","modifiers":{"optional":["caps_lock"]}},"to":[{"key_code":"k"},{"key_code":"y"},{"key_code":"a"},{"set_variable":{"name":"KC_W","value":1}},{"set_variable":{"name":"USC","value":1}},{"set_variable":{"name":"LKS","value":2}}],"to_after_key_up":[{"set_variable":{"name":"KC_W","value":0}},{"set_variable":{"name":"USC","value":0}}],"type":"basic"},</v>
      </c>
    </row>
    <row r="209" spans="1:1">
      <c r="A209" s="299" t="str">
        <f>_xlfn.CONCAT(詳細設定!A230:Z230)</f>
        <v>{"description":"き &amp; ゆ → きゅ","conditions":[{"type":"variable_unless","name":"LKS","value":2},{"type":"variable_unless","name":"USC","value":0},{"type":"variable_unless","name":"KC_W","value":0},{"input_sources":[{"language":"ja"}],"type":"input_source_if"},{"input_sources":[{"input_mode_id":"Roman$"}],"type":"input_source_unless"}],"from":{"key_code":"p","modifiers":{"optional":["caps_lock"]}},"to":[{"key_code":"delete_or_backspace"},{"key_code":"k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KC_W","value":0},{"input_sources":[{"language":"ja"}],"type":"input_source_if"},{"input_sources":[{"input_mode_id":"Roman$"}],"type":"input_source_unless"}],"from":{"key_code":"p","modifiers":{"optional":["caps_lock"]}},"to":[{"key_code":"k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w","modifiers":{"optional":["caps_lock"]}},"to":[{"key_code":"delete_or_backspace"},{"key_code":"k"},{"key_code":"y"},{"key_code":"u"},{"set_variable":{"name":"KC_W","value":1}},{"set_variable":{"name":"USC","value":1}},{"set_variable":{"name":"LKS","value":2}}],"to_after_key_up":[{"set_variable":{"name":"KC_W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w","modifiers":{"optional":["caps_lock"]}},"to":[{"key_code":"k"},{"key_code":"y"},{"key_code":"u"},{"set_variable":{"name":"KC_W","value":1}},{"set_variable":{"name":"USC","value":1}},{"set_variable":{"name":"LKS","value":2}}],"to_after_key_up":[{"set_variable":{"name":"KC_W","value":0}},{"set_variable":{"name":"USC","value":0}}],"type":"basic"},</v>
      </c>
    </row>
    <row r="210" spans="1:1">
      <c r="A210" s="299" t="str">
        <f>_xlfn.CONCAT(詳細設定!A231:Z231)</f>
        <v>{"description":"き &amp; よ → きょ","conditions":[{"type":"variable_unless","name":"LKS","value":2},{"type":"variable_unless","name":"USC","value":0},{"type":"variable_unless","name":"KC_W","value":0},{"input_sources":[{"language":"ja"}],"type":"input_source_if"},{"input_sources":[{"input_mode_id":"Roman$"}],"type":"input_source_unless"}],"from":{"key_code":"i","modifiers":{"optional":["caps_lock"]}},"to":[{"key_code":"delete_or_backspace"},{"key_code":"k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{"conditions":[{"type":"variable_unless","name":"KC_W","value":0},{"input_sources":[{"language":"ja"}],"type":"input_source_if"},{"input_sources":[{"input_mode_id":"Roman$"}],"type":"input_source_unless"}],"from":{"key_code":"i","modifiers":{"optional":["caps_lock"]}},"to":[{"key_code":"k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{"conditions":[{"type":"variable_unless","name":"LKS","value":2},{"type":"variable_unless","name":"USC","value":0},{"type":"variable_unless","name":"KC_I","value":0},{"input_sources":[{"language":"ja"}],"type":"input_source_if"},{"input_sources":[{"input_mode_id":"Roman$"}],"type":"input_source_unless"}],"from":{"key_code":"w","modifiers":{"optional":["caps_lock"]}},"to":[{"key_code":"delete_or_backspace"},{"key_code":"k"},{"key_code":"y"},{"key_code":"o"},{"set_variable":{"name":"KC_W","value":1}},{"set_variable":{"name":"USC","value":1}},{"set_variable":{"name":"LKS","value":2}}],"to_after_key_up":[{"set_variable":{"name":"KC_W","value":0}},{"set_variable":{"name":"USC","value":0}}],"type":"basic"},{"conditions":[{"type":"variable_unless","name":"KC_I","value":0},{"input_sources":[{"language":"ja"}],"type":"input_source_if"},{"input_sources":[{"input_mode_id":"Roman$"}],"type":"input_source_unless"}],"from":{"key_code":"w","modifiers":{"optional":["caps_lock"]}},"to":[{"key_code":"k"},{"key_code":"y"},{"key_code":"o"},{"set_variable":{"name":"KC_W","value":1}},{"set_variable":{"name":"USC","value":1}},{"set_variable":{"name":"LKS","value":2}}],"to_after_key_up":[{"set_variable":{"name":"KC_W","value":0}},{"set_variable":{"name":"USC","value":0}}],"type":"basic"},</v>
      </c>
    </row>
    <row r="211" spans="1:1">
      <c r="A211" s="299" t="str">
        <f>_xlfn.CONCAT(詳細設定!A232:Z232)</f>
        <v>{"description":"に &amp; や → にゃ","conditions":[{"type":"variable_unless","name":"LKS","value":2},{"type":"variable_unless","name":"USC","value":0},{"type":"variable_unless","name":"KC_D","value":0},{"input_sources":[{"language":"ja"}],"type":"input_source_if"},{"input_sources":[{"input_mode_id":"Roman$"}],"type":"input_source_unless"}],"from":{"key_code":"h","modifiers":{"optional":["caps_lock"]}},"to":[{"key_code":"delete_or_backspace"},{"key_code":"n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KC_D","value":0},{"input_sources":[{"language":"ja"}],"type":"input_source_if"},{"input_sources":[{"input_mode_id":"Roman$"}],"type":"input_source_unless"}],"from":{"key_code":"h","modifiers":{"optional":["caps_lock"]}},"to":[{"key_code":"n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d","modifiers":{"optional":["caps_lock"]}},"to":[{"key_code":"delete_or_backspace"},{"key_code":"n"},{"key_code":"y"},{"key_code":"a"},{"set_variable":{"name":"KC_D","value":1}},{"set_variable":{"name":"USC","value":1}},{"set_variable":{"name":"LKS","value":2}}],"to_after_key_up":[{"set_variable":{"name":"KC_D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d","modifiers":{"optional":["caps_lock"]}},"to":[{"key_code":"n"},{"key_code":"y"},{"key_code":"a"},{"set_variable":{"name":"KC_D","value":1}},{"set_variable":{"name":"USC","value":1}},{"set_variable":{"name":"LKS","value":2}}],"to_after_key_up":[{"set_variable":{"name":"KC_D","value":0}},{"set_variable":{"name":"USC","value":0}}],"type":"basic"},</v>
      </c>
    </row>
    <row r="212" spans="1:1">
      <c r="A212" s="299" t="str">
        <f>_xlfn.CONCAT(詳細設定!A233:Z233)</f>
        <v>{"description":"に &amp; ゆ → にゅ","conditions":[{"type":"variable_unless","name":"LKS","value":2},{"type":"variable_unless","name":"USC","value":0},{"type":"variable_unless","name":"KC_D","value":0},{"input_sources":[{"language":"ja"}],"type":"input_source_if"},{"input_sources":[{"input_mode_id":"Roman$"}],"type":"input_source_unless"}],"from":{"key_code":"p","modifiers":{"optional":["caps_lock"]}},"to":[{"key_code":"delete_or_backspace"},{"key_code":"n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KC_D","value":0},{"input_sources":[{"language":"ja"}],"type":"input_source_if"},{"input_sources":[{"input_mode_id":"Roman$"}],"type":"input_source_unless"}],"from":{"key_code":"p","modifiers":{"optional":["caps_lock"]}},"to":[{"key_code":"n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d","modifiers":{"optional":["caps_lock"]}},"to":[{"key_code":"delete_or_backspace"},{"key_code":"n"},{"key_code":"y"},{"key_code":"u"},{"set_variable":{"name":"KC_D","value":1}},{"set_variable":{"name":"USC","value":1}},{"set_variable":{"name":"LKS","value":2}}],"to_after_key_up":[{"set_variable":{"name":"KC_D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d","modifiers":{"optional":["caps_lock"]}},"to":[{"key_code":"n"},{"key_code":"y"},{"key_code":"u"},{"set_variable":{"name":"KC_D","value":1}},{"set_variable":{"name":"USC","value":1}},{"set_variable":{"name":"LKS","value":2}}],"to_after_key_up":[{"set_variable":{"name":"KC_D","value":0}},{"set_variable":{"name":"USC","value":0}}],"type":"basic"},</v>
      </c>
    </row>
    <row r="213" spans="1:1">
      <c r="A213" s="299" t="str">
        <f>_xlfn.CONCAT(詳細設定!A234:Z234)</f>
        <v>{"description":"に &amp; よ → にょ","conditions":[{"type":"variable_unless","name":"LKS","value":2},{"type":"variable_unless","name":"USC","value":0},{"type":"variable_unless","name":"KC_D","value":0},{"input_sources":[{"language":"ja"}],"type":"input_source_if"},{"input_sources":[{"input_mode_id":"Roman$"}],"type":"input_source_unless"}],"from":{"key_code":"i","modifiers":{"optional":["caps_lock"]}},"to":[{"key_code":"delete_or_backspace"},{"key_code":"n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{"conditions":[{"type":"variable_unless","name":"KC_D","value":0},{"input_sources":[{"language":"ja"}],"type":"input_source_if"},{"input_sources":[{"input_mode_id":"Roman$"}],"type":"input_source_unless"}],"from":{"key_code":"i","modifiers":{"optional":["caps_lock"]}},"to":[{"key_code":"n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{"conditions":[{"type":"variable_unless","name":"LKS","value":2},{"type":"variable_unless","name":"USC","value":0},{"type":"variable_unless","name":"KC_I","value":0},{"input_sources":[{"language":"ja"}],"type":"input_source_if"},{"input_sources":[{"input_mode_id":"Roman$"}],"type":"input_source_unless"}],"from":{"key_code":"d","modifiers":{"optional":["caps_lock"]}},"to":[{"key_code":"delete_or_backspace"},{"key_code":"n"},{"key_code":"y"},{"key_code":"o"},{"set_variable":{"name":"KC_D","value":1}},{"set_variable":{"name":"USC","value":1}},{"set_variable":{"name":"LKS","value":2}}],"to_after_key_up":[{"set_variable":{"name":"KC_D","value":0}},{"set_variable":{"name":"USC","value":0}}],"type":"basic"},{"conditions":[{"type":"variable_unless","name":"KC_I","value":0},{"input_sources":[{"language":"ja"}],"type":"input_source_if"},{"input_sources":[{"input_mode_id":"Roman$"}],"type":"input_source_unless"}],"from":{"key_code":"d","modifiers":{"optional":["caps_lock"]}},"to":[{"key_code":"n"},{"key_code":"y"},{"key_code":"o"},{"set_variable":{"name":"KC_D","value":1}},{"set_variable":{"name":"USC","value":1}},{"set_variable":{"name":"LKS","value":2}}],"to_after_key_up":[{"set_variable":{"name":"KC_D","value":0}},{"set_variable":{"name":"USC","value":0}}],"type":"basic"},</v>
      </c>
    </row>
    <row r="214" spans="1:1">
      <c r="A214" s="299" t="str">
        <f>_xlfn.CONCAT(詳細設定!A235:Z235)</f>
        <v>{"description":"ち &amp; や → ちゃ","conditions":[{"type":"variable_unless","name":"LKS","value":2},{"type":"variable_unless","name":"USC","value":0},{"type":"variable_unless","name":"KC_G","value":0},{"input_sources":[{"language":"ja"}],"type":"input_source_if"},{"input_sources":[{"input_mode_id":"Roman$"}],"type":"input_source_unless"}],"from":{"key_code":"h","modifiers":{"optional":["caps_lock"]}},"to":[{"key_code":"delete_or_backspace"},{"key_code":"t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KC_G","value":0},{"input_sources":[{"language":"ja"}],"type":"input_source_if"},{"input_sources":[{"input_mode_id":"Roman$"}],"type":"input_source_unless"}],"from":{"key_code":"h","modifiers":{"optional":["caps_lock"]}},"to":[{"key_code":"t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g","modifiers":{"optional":["caps_lock"]}},"to":[{"key_code":"delete_or_backspace"},{"key_code":"t"},{"key_code":"y"},{"key_code":"a"},{"set_variable":{"name":"KC_G","value":1}},{"set_variable":{"name":"USC","value":1}},{"set_variable":{"name":"LKS","value":2}}],"to_after_key_up":[{"set_variable":{"name":"KC_G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g","modifiers":{"optional":["caps_lock"]}},"to":[{"key_code":"t"},{"key_code":"y"},{"key_code":"a"},{"set_variable":{"name":"KC_G","value":1}},{"set_variable":{"name":"USC","value":1}},{"set_variable":{"name":"LKS","value":2}}],"to_after_key_up":[{"set_variable":{"name":"KC_G","value":0}},{"set_variable":{"name":"USC","value":0}}],"type":"basic"},</v>
      </c>
    </row>
    <row r="215" spans="1:1">
      <c r="A215" s="299" t="str">
        <f>_xlfn.CONCAT(詳細設定!A236:Z236)</f>
        <v>{"description":"ち &amp; ゆ → ちゅ","conditions":[{"type":"variable_unless","name":"LKS","value":2},{"type":"variable_unless","name":"USC","value":0},{"type":"variable_unless","name":"KC_G","value":0},{"input_sources":[{"language":"ja"}],"type":"input_source_if"},{"input_sources":[{"input_mode_id":"Roman$"}],"type":"input_source_unless"}],"from":{"key_code":"p","modifiers":{"optional":["caps_lock"]}},"to":[{"key_code":"delete_or_backspace"},{"key_code":"t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KC_G","value":0},{"input_sources":[{"language":"ja"}],"type":"input_source_if"},{"input_sources":[{"input_mode_id":"Roman$"}],"type":"input_source_unless"}],"from":{"key_code":"p","modifiers":{"optional":["caps_lock"]}},"to":[{"key_code":"t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g","modifiers":{"optional":["caps_lock"]}},"to":[{"key_code":"delete_or_backspace"},{"key_code":"t"},{"key_code":"y"},{"key_code":"u"},{"set_variable":{"name":"KC_G","value":1}},{"set_variable":{"name":"USC","value":1}},{"set_variable":{"name":"LKS","value":2}}],"to_after_key_up":[{"set_variable":{"name":"KC_G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g","modifiers":{"optional":["caps_lock"]}},"to":[{"key_code":"t"},{"key_code":"y"},{"key_code":"u"},{"set_variable":{"name":"KC_G","value":1}},{"set_variable":{"name":"USC","value":1}},{"set_variable":{"name":"LKS","value":2}}],"to_after_key_up":[{"set_variable":{"name":"KC_G","value":0}},{"set_variable":{"name":"USC","value":0}}],"type":"basic"},</v>
      </c>
    </row>
    <row r="216" spans="1:1">
      <c r="A216" s="299" t="str">
        <f>_xlfn.CONCAT(詳細設定!A237:Z237)</f>
        <v>{"description":"ち &amp; よ → ちょ","conditions":[{"type":"variable_unless","name":"LKS","value":2},{"type":"variable_unless","name":"USC","value":0},{"type":"variable_unless","name":"KC_G","value":0},{"input_sources":[{"language":"ja"}],"type":"input_source_if"},{"input_sources":[{"input_mode_id":"Roman$"}],"type":"input_source_unless"}],"from":{"key_code":"i","modifiers":{"optional":["caps_lock"]}},"to":[{"key_code":"delete_or_backspace"},{"key_code":"t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{"conditions":[{"type":"variable_unless","name":"KC_G","value":0},{"input_sources":[{"language":"ja"}],"type":"input_source_if"},{"input_sources":[{"input_mode_id":"Roman$"}],"type":"input_source_unless"}],"from":{"key_code":"i","modifiers":{"optional":["caps_lock"]}},"to":[{"key_code":"t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{"conditions":[{"type":"variable_unless","name":"LKS","value":2},{"type":"variable_unless","name":"USC","value":0},{"type":"variable_unless","name":"KC_I","value":0},{"input_sources":[{"language":"ja"}],"type":"input_source_if"},{"input_sources":[{"input_mode_id":"Roman$"}],"type":"input_source_unless"}],"from":{"key_code":"g","modifiers":{"optional":["caps_lock"]}},"to":[{"key_code":"delete_or_backspace"},{"key_code":"t"},{"key_code":"y"},{"key_code":"o"},{"set_variable":{"name":"KC_G","value":1}},{"set_variable":{"name":"USC","value":1}},{"set_variable":{"name":"LKS","value":2}}],"to_after_key_up":[{"set_variable":{"name":"KC_G","value":0}},{"set_variable":{"name":"USC","value":0}}],"type":"basic"},{"conditions":[{"type":"variable_unless","name":"KC_I","value":0},{"input_sources":[{"language":"ja"}],"type":"input_source_if"},{"input_sources":[{"input_mode_id":"Roman$"}],"type":"input_source_unless"}],"from":{"key_code":"g","modifiers":{"optional":["caps_lock"]}},"to":[{"key_code":"t"},{"key_code":"y"},{"key_code":"o"},{"set_variable":{"name":"KC_G","value":1}},{"set_variable":{"name":"USC","value":1}},{"set_variable":{"name":"LKS","value":2}}],"to_after_key_up":[{"set_variable":{"name":"KC_G","value":0}},{"set_variable":{"name":"USC","value":0}}],"type":"basic"},</v>
      </c>
    </row>
    <row r="217" spans="1:1">
      <c r="A217" s="299" t="str">
        <f>_xlfn.CONCAT(詳細設定!A238:Z238)</f>
        <v>{"description":"ひ &amp; や → ひゃ","conditions":[{"type":"variable_unless","name":"LKS","value":2},{"type":"variable_unless","name":"USC","value":0},{"type":"variable_unless","name":"KC_X","value":0},{"input_sources":[{"language":"ja"}],"type":"input_source_if"},{"input_sources":[{"input_mode_id":"Roman$"}],"type":"input_source_unless"}],"from":{"key_code":"h","modifiers":{"optional":["caps_lock"]}},"to":[{"key_code":"delete_or_backspace"},{"key_code":"h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KC_X","value":0},{"input_sources":[{"language":"ja"}],"type":"input_source_if"},{"input_sources":[{"input_mode_id":"Roman$"}],"type":"input_source_unless"}],"from":{"key_code":"h","modifiers":{"optional":["caps_lock"]}},"to":[{"key_code":"h"},{"key_code":"y"},{"key_code":"a"},{"set_variable":{"name":"KC_H","value":1}},{"set_variable":{"name":"USC","value":1}},{"set_variable":{"name":"LKS","value":2}}],"to_after_key_up":[{"set_variable":{"name":"KC_H","value":0}},{"set_variable":{"name":"USC","value":0}}],"type":"basic"},{"conditions":[{"type":"variable_unless","name":"LKS","value":2},{"type":"variable_unless","name":"USC","value":0},{"type":"variable_unless","name":"KC_H","value":0},{"input_sources":[{"language":"ja"}],"type":"input_source_if"},{"input_sources":[{"input_mode_id":"Roman$"}],"type":"input_source_unless"}],"from":{"key_code":"x","modifiers":{"optional":["caps_lock"]}},"to":[{"key_code":"delete_or_backspace"},{"key_code":"h"},{"key_code":"y"},{"key_code":"a"},{"set_variable":{"name":"KC_X","value":1}},{"set_variable":{"name":"USC","value":1}},{"set_variable":{"name":"LKS","value":2}}],"to_after_key_up":[{"set_variable":{"name":"KC_X","value":0}},{"set_variable":{"name":"USC","value":0}}],"type":"basic"},{"conditions":[{"type":"variable_unless","name":"KC_H","value":0},{"input_sources":[{"language":"ja"}],"type":"input_source_if"},{"input_sources":[{"input_mode_id":"Roman$"}],"type":"input_source_unless"}],"from":{"key_code":"x","modifiers":{"optional":["caps_lock"]}},"to":[{"key_code":"h"},{"key_code":"y"},{"key_code":"a"},{"set_variable":{"name":"KC_X","value":1}},{"set_variable":{"name":"USC","value":1}},{"set_variable":{"name":"LKS","value":2}}],"to_after_key_up":[{"set_variable":{"name":"KC_X","value":0}},{"set_variable":{"name":"USC","value":0}}],"type":"basic"},</v>
      </c>
    </row>
    <row r="218" spans="1:1">
      <c r="A218" s="299" t="str">
        <f>_xlfn.CONCAT(詳細設定!A239:Z239)</f>
        <v>{"description":"ひ &amp; ゆ → ひゅ","conditions":[{"type":"variable_unless","name":"LKS","value":2},{"type":"variable_unless","name":"USC","value":0},{"type":"variable_unless","name":"KC_X","value":0},{"input_sources":[{"language":"ja"}],"type":"input_source_if"},{"input_sources":[{"input_mode_id":"Roman$"}],"type":"input_source_unless"}],"from":{"key_code":"p","modifiers":{"optional":["caps_lock"]}},"to":[{"key_code":"delete_or_backspace"},{"key_code":"h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KC_X","value":0},{"input_sources":[{"language":"ja"}],"type":"input_source_if"},{"input_sources":[{"input_mode_id":"Roman$"}],"type":"input_source_unless"}],"from":{"key_code":"p","modifiers":{"optional":["caps_lock"]}},"to":[{"key_code":"h"},{"key_code":"y"},{"key_code":"u"},{"set_variable":{"name":"KC_P","value":1}},{"set_variable":{"name":"USC","value":1}},{"set_variable":{"name":"LKS","value":2}}],"to_after_key_up":[{"set_variable":{"name":"KC_P","value":0}},{"set_variable":{"name":"USC","value":0}}],"type":"basic"},{"conditions":[{"type":"variable_unless","name":"LKS","value":2},{"type":"variable_unless","name":"USC","value":0},{"type":"variable_unless","name":"KC_P","value":0},{"input_sources":[{"language":"ja"}],"type":"input_source_if"},{"input_sources":[{"input_mode_id":"Roman$"}],"type":"input_source_unless"}],"from":{"key_code":"x","modifiers":{"optional":["caps_lock"]}},"to":[{"key_code":"delete_or_backspace"},{"key_code":"h"},{"key_code":"y"},{"key_code":"u"},{"set_variable":{"name":"KC_X","value":1}},{"set_variable":{"name":"USC","value":1}},{"set_variable":{"name":"LKS","value":2}}],"to_after_key_up":[{"set_variable":{"name":"KC_X","value":0}},{"set_variable":{"name":"USC","value":0}}],"type":"basic"},{"conditions":[{"type":"variable_unless","name":"KC_P","value":0},{"input_sources":[{"language":"ja"}],"type":"input_source_if"},{"input_sources":[{"input_mode_id":"Roman$"}],"type":"input_source_unless"}],"from":{"key_code":"x","modifiers":{"optional":["caps_lock"]}},"to":[{"key_code":"h"},{"key_code":"y"},{"key_code":"u"},{"set_variable":{"name":"KC_X","value":1}},{"set_variable":{"name":"USC","value":1}},{"set_variable":{"name":"LKS","value":2}}],"to_after_key_up":[{"set_variable":{"name":"KC_X","value":0}},{"set_variable":{"name":"USC","value":0}}],"type":"basic"},</v>
      </c>
    </row>
    <row r="219" spans="1:1">
      <c r="A219" s="299" t="str">
        <f>_xlfn.CONCAT(詳細設定!A240:Z240)</f>
        <v>{"description":"ひ &amp; よ → ひょ","conditions":[{"type":"variable_unless","name":"LKS","value":2},{"type":"variable_unless","name":"USC","value":0},{"type":"variable_unless","name":"KC_X","value":0},{"input_sources":[{"language":"ja"}],"type":"input_source_if"},{"input_sources":[{"input_mode_id":"Roman$"}],"type":"input_source_unless"}],"from":{"key_code":"i","modifiers":{"optional":["caps_lock"]}},"to":[{"key_code":"delete_or_backspace"},{"key_code":"h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{"conditions":[{"type":"variable_unless","name":"KC_X","value":0},{"input_sources":[{"language":"ja"}],"type":"input_source_if"},{"input_sources":[{"input_mode_id":"Roman$"}],"type":"input_source_unless"}],"from":{"key_code":"i","modifiers":{"optional":["caps_lock"]}},"to":[{"key_code":"h"},{"key_code":"y"},{"key_code":"o"},{"set_variable":{"name":"KC_I","value":1}},{"set_variable":{"name":"USC","value":1}},{"set_variable":{"name":"LKS","value":2}}],"to_after_key_up":[{"set_variable":{"name":"KC_I","value":0}},{"set_variable":{"name":"USC","value":0}}],"type":"basic"},{"conditions":[{"type":"variable_unless","name":"LKS","value":2},{"type":"variable_unless","name":"USC","value":0},{"type":"variable_unless","name":"KC_I","value":0},{"input_sources":[{"language":"ja"}],"type":"input_source_if"},{"input_sources":[{"input_mode_id":"Roman$"}],"type":"input_source_unless"}],"from":{"key_code":"x","modifiers":{"optional":["caps_lock"]}},"to":[{"key_code":"delete_or_backspace"},{"key_code":"h"},{"key_code":"y"},{"key_code":"o"},{"set_variable":{"name":"KC_X","value":1}},{"set_variable":{"name":"USC","value":1}},{"set_variable":{"name":"LKS","value":2}}],"to_after_key_up":[{"set_variable":{"name":"KC_X","value":0}},{"set_variable":{"name":"USC","value":0}}],"type":"basic"},{"conditions":[{"type":"variable_unless","name":"KC_I","value":0},{"input_sources":[{"language":"ja"}],"type":"input_source_if"},{"input_sources":[{"input_mode_id":"Roman$"}],"type":"input_source_unless"}],"from":{"key_code":"x","modifiers":{"optional":["caps_lock"]}},"to":[{"key_code":"h"},{"key_code":"y"},{"key_code":"o"},{"set_variable":{"name":"KC_X","value":1}},{"set_variable":{"name":"USC","value":1}},{"set_variable":{"name":"LKS","value":2}}],"to_after_key_up":[{"set_variable":{"name":"KC_X","value":0}},{"set_variable":{"name":"USC","value":0}}],"type":"basic"},</v>
      </c>
    </row>
    <row r="220" spans="1:1">
      <c r="A220" s="299" t="str">
        <f>_xlfn.CONCAT(詳細設定!A241:Z241)</f>
        <v>{"description":"く &amp; あ → IME ON","conditions":[{"type":"variable_unless","name":"LKS","value":2},{"type":"variable_unless","name":"USC","value":0},{"type":"variable_unless","name":"KC_H","value":0}],"from":{"key_code":"j","modifiers":{"optional":["caps_lock"]}},"to":[{"key_code":"delete_or_backspace"},{"set_variable":{"name":"KC_J","value":1}},{"set_variable":{"name":"USC","value":0}},{"set_variable":{"name":"LKS","value":2}}],"to_if_alone":[{"key_code":"lang1"}],"to_after_key_up":[{"set_variable":{"name":"KC_J","value":0}},{"set_variable":{"name":"USC","value":0}}],"type":"basic"},{"conditions":[{"type":"variable_unless","name":"KC_H","value":0}],"from":{"key_code":"j","modifiers":{"optional":["caps_lock"]}},"to":[{"set_variable":{"name":"KC_J","value":1}},{"set_variable":{"name":"USC","value":0}},{"set_variable":{"name":"LKS","value":2}}],"to_if_alone":[{"key_code":"lang1"}],"to_after_key_up":[{"set_variable":{"name":"KC_J","value":0}},{"set_variable":{"name":"USC","value":0}}],"type":"basic"},{"conditions":[{"type":"variable_unless","name":"LKS","value":2},{"type":"variable_unless","name":"USC","value":0},{"type":"variable_unless","name":"KC_J","value":0}],"from":{"key_code":"h","modifiers":{"optional":["caps_lock"]}},"to":[{"key_code":"delete_or_backspace"},{"set_variable":{"name":"KC_H","value":1}},{"set_variable":{"name":"USC","value":0}},{"set_variable":{"name":"LKS","value":2}}],"to_if_alone":[{"key_code":"lang1"}],"to_after_key_up":[{"set_variable":{"name":"KC_H","value":0}},{"set_variable":{"name":"USC","value":0}}],"type":"basic"},{"conditions":[{"type":"variable_unless","name":"KC_J","value":0}],"from":{"key_code":"h","modifiers":{"optional":["caps_lock"]}},"to":[{"set_variable":{"name":"KC_H","value":1}},{"set_variable":{"name":"USC","value":0}},{"set_variable":{"name":"LKS","value":2}}],"to_if_alone":[{"key_code":"lang1"}],"to_after_key_up":[{"set_variable":{"name":"KC_H","value":0}},{"set_variable":{"name":"USC","value":0}}],"type":"basic"},</v>
      </c>
    </row>
    <row r="221" spans="1:1">
      <c r="A221" s="299" t="str">
        <f>_xlfn.CONCAT(詳細設定!A242:Z242)</f>
        <v>{"description":"か &amp; (っ) → IME OFF","conditions":[{"type":"variable_unless","name":"LKS","value":2},{"type":"variable_unless","name":"USC","value":0},{"type":"variable_unless","name":"KC_F","value":0}],"from":{"key_code":"g","modifiers":{"optional":["caps_lock"]}},"to":[{"key_code":"delete_or_backspace"},{"set_variable":{"name":"KC_G","value":1}},{"set_variable":{"name":"USC","value":0}},{"set_variable":{"name":"LKS","value":2}}],"to_if_alone":[{"key_code":"lang2"}],"to_after_key_up":[{"set_variable":{"name":"KC_G","value":0}},{"set_variable":{"name":"USC","value":0}}],"type":"basic"},{"conditions":[{"type":"variable_unless","name":"KC_F","value":0}],"from":{"key_code":"g","modifiers":{"optional":["caps_lock"]}},"to":[{"set_variable":{"name":"KC_G","value":1}},{"set_variable":{"name":"USC","value":0}},{"set_variable":{"name":"LKS","value":2}}],"to_if_alone":[{"key_code":"lang2"}],"to_after_key_up":[{"set_variable":{"name":"KC_G","value":0}},{"set_variable":{"name":"USC","value":0}}],"type":"basic"},{"conditions":[{"type":"variable_unless","name":"LKS","value":2},{"type":"variable_unless","name":"USC","value":0},{"type":"variable_unless","name":"KC_G","value":0}],"from":{"key_code":"f","modifiers":{"optional":["caps_lock"]}},"to":[{"key_code":"delete_or_backspace"},{"set_variable":{"name":"KC_F","value":1}},{"set_variable":{"name":"USC","value":0}},{"set_variable":{"name":"LKS","value":2}}],"to_if_alone":[{"key_code":"lang2"}],"to_after_key_up":[{"set_variable":{"name":"KC_F","value":0}},{"set_variable":{"name":"USC","value":0}}],"type":"basic"},{"conditions":[{"type":"variable_unless","name":"KC_G","value":0}],"from":{"key_code":"f","modifiers":{"optional":["caps_lock"]}},"to":[{"set_variable":{"name":"KC_F","value":1}},{"set_variable":{"name":"USC","value":0}},{"set_variable":{"name":"LKS","value":2}}],"to_if_alone":[{"key_code":"lang2"}],"to_after_key_up":[{"set_variable":{"name":"KC_F","value":0}},{"set_variable":{"name":"USC","value":0}}],"type":"basic"},</v>
      </c>
    </row>
    <row r="222" spans="1:1">
      <c r="A222" s="299" t="str">
        <f>_xlfn.CONCAT(詳細設定!A243:Z243)</f>
        <v>{"description":"こ &amp; な → 行送り","conditions":[{"type":"variable_unless","name":"LKS","value":2},{"type":"variable_unless","name":"USC","value":0},{"type":"variable_unless","name":"KC_V","value":0}],"from":{"key_code":"m","modifiers":{"optional":["caps_lock"]}},"to":[{"key_code":"delete_or_backspace"},{"set_variable":{"name":"KC_M","value":1}},{"set_variable":{"name":"USC","value":0}},{"set_variable":{"name":"LKS","value":2}}],"to_if_alone":[{"key_code":"return_or_enter"}],"to_after_key_up":[{"set_variable":{"name":"KC_M","value":0}},{"set_variable":{"name":"USC","value":0}}],"type":"basic"},{"conditions":[{"type":"variable_unless","name":"KC_V","value":0}],"from":{"key_code":"m","modifiers":{"optional":["caps_lock"]}},"to":[{"set_variable":{"name":"KC_M","value":1}},{"set_variable":{"name":"USC","value":0}},{"set_variable":{"name":"LKS","value":2}}],"to_if_alone":[{"key_code":"return_or_enter"}],"to_after_key_up":[{"set_variable":{"name":"KC_M","value":0}},{"set_variable":{"name":"USC","value":0}}],"type":"basic"},{"conditions":[{"type":"variable_unless","name":"LKS","value":2},{"type":"variable_unless","name":"USC","value":0},{"type":"variable_unless","name":"KC_M","value":0}],"from":{"key_code":"v","modifiers":{"optional":["caps_lock"]}},"to":[{"key_code":"delete_or_backspace"},{"set_variable":{"name":"KC_V","value":1}},{"set_variable":{"name":"USC","value":0}},{"set_variable":{"name":"LKS","value":2}}],"to_if_alone":[{"key_code":"return_or_enter"}],"to_after_key_up":[{"set_variable":{"name":"KC_V","value":0}},{"set_variable":{"name":"USC","value":0}}],"type":"basic"},{"conditions":[{"type":"variable_unless","name":"KC_M","value":0}],"from":{"key_code":"v","modifiers":{"optional":["caps_lock"]}},"to":[{"set_variable":{"name":"KC_V","value":1}},{"set_variable":{"name":"USC","value":0}},{"set_variable":{"name":"LKS","value":2}}],"to_if_alone":[{"key_code":"return_or_enter"}],"to_after_key_up":[{"set_variable":{"name":"KC_V","value":0}},{"set_variable":{"name":"USC","value":0}}],"type":"basic"},</v>
      </c>
    </row>
    <row r="223" spans="1:1">
      <c r="A223" s="299" t="str">
        <f>_xlfn.CONCAT(詳細設定!A244:Z244)</f>
        <v>{"description":"Sp 小 &amp; わ → (ゎ)","conditions":[{"type":"variable_unless","name":"LKS","value":2},{"type":"variable_unless","name":"USC","value":0},{"type":"variable_unless","name":"KC_Q","value":0},{"input_sources":[{"language":"ja"}],"type":"input_source_if"},{"input_sources":[{"input_mode_id":"Roman$"}],"type":"input_source_unless"}],"from":{"key_code":"l","modifiers":{"mandatory":["shift"],"optional":["caps_lock"]}},"to":[{"key_code":"delete_or_backspace"},{"key_code":"x"},{"key_code":"w"},{"key_code":"a"},{"set_variable":{"name":"KC_L","value":1}},{"set_variable":{"name":"USC","value":0}},{"set_variable":{"name":"LKS","value":2}}],"to_after_key_up":[{"set_variable":{"name":"KC_L","value":0}},{"set_variable":{"name":"USC","value":0}}],"type":"basic"},{"conditions":[{"type":"variable_unless","name":"KC_Q","value":0},{"input_sources":[{"language":"ja"}],"type":"input_source_if"},{"input_sources":[{"input_mode_id":"Roman$"}],"type":"input_source_unless"}],"from":{"key_code":"l","modifiers":{"mandatory":["shift"],"optional":["caps_lock"]}},"to":[{"key_code":"x"},{"key_code":"w"},{"key_code":"a"},{"set_variable":{"name":"KC_L","value":1}},{"set_variable":{"name":"USC","value":0}},{"set_variable":{"name":"LKS","value":2}}],"to_after_key_up":[{"set_variable":{"name":"KC_L","value":0}},{"set_variable":{"name":"USC","value":0}}],"type":"basic"},{"conditions":[{"type":"variable_unless","name":"LKS","value":2},{"type":"variable_unless","name":"USC","value":0},{"type":"variable_unless","name":"KC_L","value":0},{"input_sources":[{"language":"ja"}],"type":"input_source_if"},{"input_sources":[{"input_mode_id":"Roman$"}],"type":"input_source_unless"}],"from":{"key_code":"q","modifiers":{"mandatory":["shift"],"optional":["caps_lock"]}},"to":[{"key_code":"delete_or_backspace"},{"key_code":"x"},{"key_code":"w"},{"key_code":"a"},{"set_variable":{"name":"KC_Q","value":1}},{"set_variable":{"name":"USC","value":0}},{"set_variable":{"name":"LKS","value":2}}],"to_after_key_up":[{"set_variable":{"name":"KC_Q","value":0}},{"set_variable":{"name":"USC","value":0}}],"type":"basic"},{"conditions":[{"type":"variable_unless","name":"KC_L","value":0},{"input_sources":[{"language":"ja"}],"type":"input_source_if"},{"input_sources":[{"input_mode_id":"Roman$"}],"type":"input_source_unless"}],"from":{"key_code":"q","modifiers":{"mandatory":["shift"],"optional":["caps_lock"]}},"to":[{"key_code":"x"},{"key_code":"w"},{"key_code":"a"},{"set_variable":{"name":"KC_Q","value":1}},{"set_variable":{"name":"USC","value":0}},{"set_variable":{"name":"LKS","value":2}}],"to_after_key_up":[{"set_variable":{"name":"KC_Q","value":0}},{"set_variable":{"name":"USC","value":0}}],"type":"basic"},</v>
      </c>
    </row>
    <row r="224" spans="1:1">
      <c r="A224" s="299" t="str">
        <f>_xlfn.CONCAT(詳細設定!A245:Z245)</f>
        <v>{"description":"き","conditions":[{"type":"variable_if","name":"LKS","value":1},{"type":"variable_unless","name":"USC","value":0},{"input_sources":[{"language":"ja"}],"type":"input_source_if"},{"input_sources":[{"input_mode_id":"Roman$"}],"type":"input_source_unless"}],"from":{"key_code":"w","modifiers":{"optional":["caps_lock"]}},"to":[{"key_code":"k"},{"key_code":"i"},{"set_variable":{"name":"KC_W","value":1}},{"set_variable":{"name":"USC","value":2}},{"set_variable":{"name":"LKS","value":1}}],"to_after_key_up":[{"set_variable":{"name":"KC_W","value":0}},{"set_variable":{"name":"USC","value":0}}],"type":"basic"},{"conditions":[{"input_sources":[{"language":"ja"}],"type":"input_source_if"},{"input_sources":[{"input_mode_id":"Roman$"}],"type":"input_source_unless"}],"from":{"key_code":"w","modifiers":{"optional":["caps_lock"]}},"to":[{"key_code":"k"},{"key_code":"i"},{"set_variable":{"name":"KC_W","value":1}},{"set_variable":{"name":"USC","value":1}},{"set_variable":{"name":"LKS","value":1}}],"to_after_key_up":[{"set_variable":{"name":"KC_W","value":0}},{"set_variable":{"name":"USC","value":0}}],"type":"basic"},</v>
      </c>
    </row>
    <row r="225" spans="1:1">
      <c r="A225" s="299" t="str">
        <f>_xlfn.CONCAT(詳細設定!A246:Z246)</f>
        <v>{"description":"て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e","modifiers":{"optional":["caps_lock"]}},"to":[{"key_code":"t"},{"key_code":"e"},{"set_variable":{"name":"KC_E","value":1}},{"set_variable":{"name":"USC","value":2}},{"set_variable":{"name":"LKS","value":1}}],"to_after_key_up":[{"set_variable":{"name":"KC_E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e","modifiers":{"optional":["caps_lock"]}},"to":[{"key_code":"t"},{"key_code":"e"},{"set_variable":{"name":"KC_E","value":1}},{"set_variable":{"name":"USC","value":1}},{"set_variable":{"name":"LKS","value":1}}],"to_after_key_up":[{"set_variable":{"name":"KC_E","value":0}},{"set_variable":{"name":"USC","value":0}}],"type":"basic"},</v>
      </c>
    </row>
    <row r="226" spans="1:1">
      <c r="A226" s="299" t="str">
        <f>_xlfn.CONCAT(詳細設定!A247:Z247)</f>
        <v>{"description":"し","conditions":[{"type":"variable_if","name":"LKS","value":1},{"type":"variable_unless","name":"USC","value":0},{"input_sources":[{"language":"ja"}],"type":"input_source_if"},{"input_sources":[{"input_mode_id":"Roman$"}],"type":"input_source_unless"}],"from":{"key_code":"r","modifiers":{"optional":["caps_lock"]}},"to":[{"key_code":"s"},{"key_code":"i"},{"set_variable":{"name":"KC_R","value":1}},{"set_variable":{"name":"USC","value":2}},{"set_variable":{"name":"LKS","value":1}}],"to_after_key_up":[{"set_variable":{"name":"KC_R","value":0}},{"set_variable":{"name":"USC","value":0}}],"type":"basic"},{"conditions":[{"input_sources":[{"language":"ja"}],"type":"input_source_if"},{"input_sources":[{"input_mode_id":"Roman$"}],"type":"input_source_unless"}],"from":{"key_code":"r","modifiers":{"optional":["caps_lock"]}},"to":[{"key_code":"s"},{"key_code":"i"},{"set_variable":{"name":"KC_R","value":1}},{"set_variable":{"name":"USC","value":1}},{"set_variable":{"name":"LKS","value":1}}],"to_after_key_up":[{"set_variable":{"name":"KC_R","value":0}},{"set_variable":{"name":"USC","value":0}}],"type":"basic"},</v>
      </c>
    </row>
    <row r="227" spans="1:1">
      <c r="A227" s="299" t="str">
        <f>_xlfn.CONCAT(詳細設定!A248:Z248)</f>
        <v>{"description":"る","conditions":[{"type":"variable_if","name":"LKS","value":1},{"type":"variable_unless","name":"USC","value":0},{"input_sources":[{"language":"ja"}],"type":"input_source_if"},{"input_sources":[{"input_mode_id":"Roman$"}],"type":"input_source_unless"}],"from":{"key_code":"i","modifiers":{"optional":["caps_lock"]}},"to":[{"key_code":"r"},{"key_code":"u"},{"set_variable":{"name":"KC_I","value":1}},{"set_variable":{"name":"USC","value":2}},{"set_variable":{"name":"LKS","value":1}}],"to_after_key_up":[{"set_variable":{"name":"KC_I","value":0}},{"set_variable":{"name":"USC","value":0}}],"type":"basic"},{"conditions":[{"input_sources":[{"language":"ja"}],"type":"input_source_if"},{"input_sources":[{"input_mode_id":"Roman$"}],"type":"input_source_unless"}],"from":{"key_code":"i","modifiers":{"optional":["caps_lock"]}},"to":[{"key_code":"r"},{"key_code":"u"},{"set_variable":{"name":"KC_I","value":1}},{"set_variable":{"name":"USC","value":1}},{"set_variable":{"name":"LKS","value":1}}],"to_after_key_up":[{"set_variable":{"name":"KC_I","value":0}},{"set_variable":{"name":"USC","value":0}}],"type":"basic"},</v>
      </c>
    </row>
    <row r="228" spans="1:1">
      <c r="A228" s="299" t="str">
        <f>_xlfn.CONCAT(詳細設定!A249:Z249)</f>
        <v>{"description":"す","conditions":[{"type":"variable_if","name":"LKS","value":1},{"type":"variable_unless","name":"USC","value":0},{"input_sources":[{"language":"ja"}],"type":"input_source_if"},{"input_sources":[{"input_mode_id":"Roman$"}],"type":"input_source_unless"}],"from":{"key_code":"o","modifiers":{"optional":["caps_lock"]}},"to":[{"key_code":"s"},{"key_code":"u"},{"set_variable":{"name":"KC_O","value":1}},{"set_variable":{"name":"USC","value":2}},{"set_variable":{"name":"LKS","value":1}}],"to_after_key_up":[{"set_variable":{"name":"KC_O","value":0}},{"set_variable":{"name":"USC","value":0}}],"type":"basic"},{"conditions":[{"input_sources":[{"language":"ja"}],"type":"input_source_if"},{"input_sources":[{"input_mode_id":"Roman$"}],"type":"input_source_unless"}],"from":{"key_code":"o","modifiers":{"optional":["caps_lock"]}},"to":[{"key_code":"s"},{"key_code":"u"},{"set_variable":{"name":"KC_O","value":1}},{"set_variable":{"name":"USC","value":1}},{"set_variable":{"name":"LKS","value":1}}],"to_after_key_up":[{"set_variable":{"name":"KC_O","value":0}},{"set_variable":{"name":"USC","value":0}}],"type":"basic"},</v>
      </c>
    </row>
    <row r="229" spans="1:1">
      <c r="A229" s="299" t="str">
        <f>_xlfn.CONCAT(詳細設定!A250:Z250)</f>
        <v>{"description":"へ","conditions":[{"type":"variable_if","name":"LKS","value":1},{"type":"variable_unless","name":"USC","value":0},{"input_sources":[{"language":"ja"}],"type":"input_source_if"},{"input_sources":[{"input_mode_id":"Roman$"}],"type":"input_source_unless"}],"from":{"key_code":"p","modifiers":{"optional":["caps_lock"]}},"to":[{"key_code":"h"},{"key_code":"e"},{"set_variable":{"name":"KC_P","value":1}},{"set_variable":{"name":"USC","value":2}},{"set_variable":{"name":"LKS","value":1}}],"to_after_key_up":[{"set_variable":{"name":"KC_P","value":0}},{"set_variable":{"name":"USC","value":0}}],"type":"basic"},{"conditions":[{"input_sources":[{"language":"ja"}],"type":"input_source_if"},{"input_sources":[{"input_mode_id":"Roman$"}],"type":"input_source_unless"}],"from":{"key_code":"p","modifiers":{"optional":["caps_lock"]}},"to":[{"key_code":"h"},{"key_code":"e"},{"set_variable":{"name":"KC_P","value":1}},{"set_variable":{"name":"USC","value":1}},{"set_variable":{"name":"LKS","value":1}}],"to_after_key_up":[{"set_variable":{"name":"KC_P","value":0}},{"set_variable":{"name":"USC","value":0}}],"type":"basic"},</v>
      </c>
    </row>
    <row r="230" spans="1:1">
      <c r="A230" s="299" t="str">
        <f>_xlfn.CONCAT(詳細設定!A251:Z251)</f>
        <v>{"description":"ろ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a","modifiers":{"optional":["caps_lock"]}},"to":[{"key_code":"r"},{"key_code":"o"},{"set_variable":{"name":"KC_A","value":1}},{"set_variable":{"name":"USC","value":2}},{"set_variable":{"name":"LKS","value":1}}],"to_after_key_up":[{"set_variable":{"name":"KC_A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a","modifiers":{"optional":["caps_lock"]}},"to":[{"key_code":"r"},{"key_code":"o"},{"set_variable":{"name":"KC_A","value":1}},{"set_variable":{"name":"USC","value":1}},{"set_variable":{"name":"LKS","value":1}}],"to_after_key_up":[{"set_variable":{"name":"KC_A","value":0}},{"set_variable":{"name":"USC","value":0}}],"type":"basic"},</v>
      </c>
    </row>
    <row r="231" spans="1:1">
      <c r="A231" s="299" t="str">
        <f>_xlfn.CONCAT(詳細設定!A252:Z252)</f>
        <v>{"description":"け","conditions":[{"type":"variable_if","name":"LKS","value":1},{"type":"variable_unless","name":"USC","value":0},{"input_sources":[{"language":"ja"}],"type":"input_source_if"},{"input_sources":[{"input_mode_id":"Roman$"}],"type":"input_source_unless"}],"from":{"key_code":"s","modifiers":{"optional":["caps_lock"]}},"to":[{"key_code":"k"},{"key_code":"e"},{"set_variable":{"name":"KC_S","value":1}},{"set_variable":{"name":"USC","value":2}},{"set_variable":{"name":"LKS","value":1}}],"to_after_key_up":[{"set_variable":{"name":"KC_S","value":0}},{"set_variable":{"name":"USC","value":0}}],"type":"basic"},{"conditions":[{"input_sources":[{"language":"ja"}],"type":"input_source_if"},{"input_sources":[{"input_mode_id":"Roman$"}],"type":"input_source_unless"}],"from":{"key_code":"s","modifiers":{"optional":["caps_lock"]}},"to":[{"key_code":"k"},{"key_code":"e"},{"set_variable":{"name":"KC_S","value":1}},{"set_variable":{"name":"USC","value":1}},{"set_variable":{"name":"LKS","value":1}}],"to_after_key_up":[{"set_variable":{"name":"KC_S","value":0}},{"set_variable":{"name":"USC","value":0}}],"type":"basic"},</v>
      </c>
    </row>
    <row r="232" spans="1:1">
      <c r="A232" s="299" t="str">
        <f>_xlfn.CONCAT(詳細設定!A253:Z253)</f>
        <v>{"description":"と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d","modifiers":{"optional":["caps_lock"]}},"to":[{"key_code":"t"},{"key_code":"o"},{"set_variable":{"name":"KC_D","value":1}},{"set_variable":{"name":"USC","value":2}},{"set_variable":{"name":"LKS","value":1}}],"to_after_key_up":[{"set_variable":{"name":"KC_D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d","modifiers":{"optional":["caps_lock"]}},"to":[{"key_code":"t"},{"key_code":"o"},{"set_variable":{"name":"KC_D","value":1}},{"set_variable":{"name":"USC","value":1}},{"set_variable":{"name":"LKS","value":1}}],"to_after_key_up":[{"set_variable":{"name":"KC_D","value":0}},{"set_variable":{"name":"USC","value":0}}],"type":"basic"},</v>
      </c>
    </row>
    <row r="233" spans="1:1">
      <c r="A233" s="299" t="str">
        <f>_xlfn.CONCAT(詳細設定!A254:Z254)</f>
        <v>{"description":"か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f","modifiers":{"optional":["caps_lock"]}},"to":[{"key_code":"k"},{"key_code":"a"},{"set_variable":{"name":"KC_F","value":1}},{"set_variable":{"name":"USC","value":2}},{"set_variable":{"name":"LKS","value":1}}],"to_after_key_up":[{"set_variable":{"name":"KC_F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f","modifiers":{"optional":["caps_lock"]}},"to":[{"key_code":"k"},{"key_code":"a"},{"set_variable":{"name":"KC_F","value":1}},{"set_variable":{"name":"USC","value":1}},{"set_variable":{"name":"LKS","value":1}}],"to_after_key_up":[{"set_variable":{"name":"KC_F","value":0}},{"set_variable":{"name":"USC","value":0}}],"type":"basic"},</v>
      </c>
    </row>
    <row r="234" spans="1:1">
      <c r="A234" s="299" t="str">
        <f>_xlfn.CONCAT(詳細設定!A255:Z255)</f>
        <v>{"description":"(っ)","conditions":[{"type":"variable_if","name":"LKS","value":1},{"type":"variable_unless","name":"USC","value":0},{"input_sources":[{"language":"ja"}],"type":"input_source_if"},{"input_sources":[{"input_mode_id":"Roman$"}],"type":"input_source_unless"}],"from":{"key_code":"g","modifiers":{"optional":["caps_lock"]}},"to":[{"key_code":"x"},{"key_code":"t"},{"key_code":"u"},{"set_variable":{"name":"KC_G","value":1}},{"set_variable":{"name":"USC","value":2}},{"set_variable":{"name":"LKS","value":1}}],"to_after_key_up":[{"set_variable":{"name":"KC_G","value":0}},{"set_variable":{"name":"USC","value":0}}],"type":"basic"},{"conditions":[{"input_sources":[{"language":"ja"}],"type":"input_source_if"},{"input_sources":[{"input_mode_id":"Roman$"}],"type":"input_source_unless"}],"from":{"key_code":"g","modifiers":{"optional":["caps_lock"]}},"to":[{"key_code":"x"},{"key_code":"t"},{"key_code":"u"},{"set_variable":{"name":"KC_G","value":1}},{"set_variable":{"name":"USC","value":1}},{"set_variable":{"name":"LKS","value":1}}],"to_after_key_up":[{"set_variable":{"name":"KC_G","value":0}},{"set_variable":{"name":"USC","value":0}}],"type":"basic"},</v>
      </c>
    </row>
    <row r="235" spans="1:1">
      <c r="A235" s="299" t="str">
        <f>_xlfn.CONCAT(詳細設定!A256:Z256)</f>
        <v>{"description":"く","conditions":[{"type":"variable_if","name":"LKS","value":1},{"type":"variable_unless","name":"USC","value":0},{"input_sources":[{"language":"ja"}],"type":"input_source_if"},{"input_sources":[{"input_mode_id":"Roman$"}],"type":"input_source_unless"}],"from":{"key_code":"h","modifiers":{"optional":["caps_lock"]}},"to":[{"key_code":"k"},{"key_code":"u"},{"set_variable":{"name":"KC_H","value":1}},{"set_variable":{"name":"USC","value":2}},{"set_variable":{"name":"LKS","value":1}}],"to_after_key_up":[{"set_variable":{"name":"KC_H","value":0}},{"set_variable":{"name":"USC","value":0}}],"type":"basic"},{"conditions":[{"input_sources":[{"language":"ja"}],"type":"input_source_if"},{"input_sources":[{"input_mode_id":"Roman$"}],"type":"input_source_unless"}],"from":{"key_code":"h","modifiers":{"optional":["caps_lock"]}},"to":[{"key_code":"k"},{"key_code":"u"},{"set_variable":{"name":"KC_H","value":1}},{"set_variable":{"name":"USC","value":1}},{"set_variable":{"name":"LKS","value":1}}],"to_after_key_up":[{"set_variable":{"name":"KC_H","value":0}},{"set_variable":{"name":"USC","value":0}}],"type":"basic"},</v>
      </c>
    </row>
    <row r="236" spans="1:1">
      <c r="A236" s="299" t="str">
        <f>_xlfn.CONCAT(詳細設定!A257:Z257)</f>
        <v>{"description":"あ","conditions":[{"type":"variable_if","name":"LKS","value":1},{"type":"variable_unless","name":"USC","value":0},{"input_sources":[{"language":"ja"}],"type":"input_source_if"},{"input_sources":[{"input_mode_id":"Roman$"}],"type":"input_source_unless"}],"from":{"key_code":"j","modifiers":{"optional":["caps_lock"]}},"to":[{"key_code":"a"},{"set_variable":{"name":"KC_J","value":1}},{"set_variable":{"name":"USC","value":2}},{"set_variable":{"name":"LKS","value":1}}],"to_after_key_up":[{"set_variable":{"name":"KC_J","value":0}},{"set_variable":{"name":"USC","value":0}}],"type":"basic"},{"conditions":[{"input_sources":[{"language":"ja"}],"type":"input_source_if"},{"input_sources":[{"input_mode_id":"Roman$"}],"type":"input_source_unless"}],"from":{"key_code":"j","modifiers":{"optional":["caps_lock"]}},"to":[{"key_code":"a"},{"set_variable":{"name":"KC_J","value":1}},{"set_variable":{"name":"USC","value":1}},{"set_variable":{"name":"LKS","value":1}}],"to_after_key_up":[{"set_variable":{"name":"KC_J","value":0}},{"set_variable":{"name":"USC","value":0}}],"type":"basic"},</v>
      </c>
    </row>
    <row r="237" spans="1:1">
      <c r="A237" s="299" t="str">
        <f>_xlfn.CONCAT(詳細設定!A258:Z258)</f>
        <v>{"description":"い","conditions":[{"type":"variable_if","name":"LKS","value":1},{"type":"variable_unless","name":"USC","value":0},{"input_sources":[{"language":"ja"}],"type":"input_source_if"},{"input_sources":[{"input_mode_id":"Roman$"}],"type":"input_source_unless"}],"from":{"key_code":"k","modifiers":{"optional":["caps_lock"]}},"to":[{"key_code":"i"},{"set_variable":{"name":"KC_K","value":1}},{"set_variable":{"name":"USC","value":2}},{"set_variable":{"name":"LKS","value":1}}],"to_after_key_up":[{"set_variable":{"name":"KC_K","value":0}},{"set_variable":{"name":"USC","value":0}}],"type":"basic"},{"conditions":[{"input_sources":[{"language":"ja"}],"type":"input_source_if"},{"input_sources":[{"input_mode_id":"Roman$"}],"type":"input_source_unless"}],"from":{"key_code":"k","modifiers":{"optional":["caps_lock"]}},"to":[{"key_code":"i"},{"set_variable":{"name":"KC_K","value":1}},{"set_variable":{"name":"USC","value":1}},{"set_variable":{"name":"LKS","value":1}}],"to_after_key_up":[{"set_variable":{"name":"KC_K","value":0}},{"set_variable":{"name":"USC","value":0}}],"type":"basic"},</v>
      </c>
    </row>
    <row r="238" spans="1:1">
      <c r="A238" s="299" t="str">
        <f>_xlfn.CONCAT(詳細設定!A259:Z259)</f>
        <v>{"description":"う","conditions":[{"type":"variable_if","name":"LKS","value":1},{"type":"variable_unless","name":"USC","value":0},{"input_sources":[{"language":"ja"}],"type":"input_source_if"},{"input_sources":[{"input_mode_id":"Roman$"}],"type":"input_source_unless"}],"from":{"key_code":"l","modifiers":{"optional":["caps_lock"]}},"to":[{"key_code":"u"},{"set_variable":{"name":"KC_L","value":1}},{"set_variable":{"name":"USC","value":2}},{"set_variable":{"name":"LKS","value":1}}],"to_after_key_up":[{"set_variable":{"name":"KC_L","value":0}},{"set_variable":{"name":"USC","value":0}}],"type":"basic"},{"conditions":[{"input_sources":[{"language":"ja"}],"type":"input_source_if"},{"input_sources":[{"input_mode_id":"Roman$"}],"type":"input_source_unless"}],"from":{"key_code":"l","modifiers":{"optional":["caps_lock"]}},"to":[{"key_code":"u"},{"set_variable":{"name":"KC_L","value":1}},{"set_variable":{"name":"USC","value":1}},{"set_variable":{"name":"LKS","value":1}}],"to_after_key_up":[{"set_variable":{"name":"KC_L","value":0}},{"set_variable":{"name":"USC","value":0}}],"type":"basic"},</v>
      </c>
    </row>
    <row r="239" spans="1:1">
      <c r="A239" s="299" t="str">
        <f>_xlfn.CONCAT(詳細設定!A260:Z260)</f>
        <v>{"description":"ー","conditions":[{"type":"variable_if","name":"LKS","value":1},{"type":"variable_unless","name":"USC","value":0},{"input_sources":[{"language":"ja"}],"type":"input_source_if"},{"input_sources":[{"input_mode_id":"Roman$"}],"type":"input_source_unless"}],"from":{"key_code":"semicolon","modifiers":{"optional":["caps_lock"]}},"to":[{"key_code":"hyphen"},{"set_variable":{"name":"KC_SCLN","value":1}},{"set_variable":{"name":"USC","value":2}},{"set_variable":{"name":"LKS","value":1}}],"to_after_key_up":[{"set_variable":{"name":"KC_SCLN","value":0}},{"set_variable":{"name":"USC","value":0}}],"type":"basic"},{"conditions":[{"input_sources":[{"language":"ja"}],"type":"input_source_if"},{"input_sources":[{"input_mode_id":"Roman$"}],"type":"input_source_unless"}],"from":{"key_code":"semicolon","modifiers":{"optional":["caps_lock"]}},"to":[{"key_code":"hyphen"},{"set_variable":{"name":"KC_SCLN","value":1}},{"set_variable":{"name":"USC","value":1}},{"set_variable":{"name":"LKS","value":1}}],"to_after_key_up":[{"set_variable":{"name":"KC_SCLN","value":0}},{"set_variable":{"name":"USC","value":0}}],"type":"basic"},</v>
      </c>
    </row>
    <row r="240" spans="1:1">
      <c r="A240" s="299" t="str">
        <f>_xlfn.CONCAT(詳細設定!A261:Z261)</f>
        <v>{"description":"は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c","modifiers":{"optional":["caps_lock"]}},"to":[{"key_code":"h"},{"key_code":"a"},{"set_variable":{"name":"KC_C","value":1}},{"set_variable":{"name":"USC","value":2}},{"set_variable":{"name":"LKS","value":1}}],"to_after_key_up":[{"set_variable":{"name":"KC_C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c","modifiers":{"optional":["caps_lock"]}},"to":[{"key_code":"h"},{"key_code":"a"},{"set_variable":{"name":"KC_C","value":1}},{"set_variable":{"name":"USC","value":1}},{"set_variable":{"name":"LKS","value":1}}],"to_after_key_up":[{"set_variable":{"name":"KC_C","value":0}},{"set_variable":{"name":"USC","value":0}}],"type":"basic"},</v>
      </c>
    </row>
    <row r="241" spans="1:1">
      <c r="A241" s="299" t="str">
        <f>_xlfn.CONCAT(詳細設定!A262:Z262)</f>
        <v>{"description":"こ","conditions":[{"type":"variable_if","name":"LKS","value":1},{"type":"variable_unless","name":"USC","value":0},{"input_sources":[{"language":"ja"}],"type":"input_source_if"},{"input_sources":[{"input_mode_id":"Roman$"}],"type":"input_source_unless"}],"from":{"key_code":"v","modifiers":{"optional":["caps_lock"]}},"to":[{"key_code":"k"},{"key_code":"o"},{"set_variable":{"name":"KC_V","value":1}},{"set_variable":{"name":"USC","value":2}},{"set_variable":{"name":"LKS","value":1}}],"to_after_key_up":[{"set_variable":{"name":"KC_V","value":0}},{"set_variable":{"name":"USC","value":0}}],"type":"basic"},{"conditions":[{"input_sources":[{"language":"ja"}],"type":"input_source_if"},{"input_sources":[{"input_mode_id":"Roman$"}],"type":"input_source_unless"}],"from":{"key_code":"v","modifiers":{"optional":["caps_lock"]}},"to":[{"key_code":"k"},{"key_code":"o"},{"set_variable":{"name":"KC_V","value":1}},{"set_variable":{"name":"USC","value":1}},{"set_variable":{"name":"LKS","value":1}}],"to_after_key_up":[{"set_variable":{"name":"KC_V","value":0}},{"set_variable":{"name":"USC","value":0}}],"type":"basic"},</v>
      </c>
    </row>
    <row r="242" spans="1:1">
      <c r="A242" s="299" t="str">
        <f>_xlfn.CONCAT(詳細設定!A263:Z263)</f>
        <v>{"description":"そ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b","modifiers":{"optional":["caps_lock"]}},"to":[{"key_code":"s"},{"key_code":"o"},{"set_variable":{"name":"KC_B","value":1}},{"set_variable":{"name":"USC","value":2}},{"set_variable":{"name":"LKS","value":1}}],"to_after_key_up":[{"set_variable":{"name":"KC_B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b","modifiers":{"optional":["caps_lock"]}},"to":[{"key_code":"s"},{"key_code":"o"},{"set_variable":{"name":"KC_B","value":1}},{"set_variable":{"name":"USC","value":1}},{"set_variable":{"name":"LKS","value":1}}],"to_after_key_up":[{"set_variable":{"name":"KC_B","value":0}},{"set_variable":{"name":"USC","value":0}}],"type":"basic"},</v>
      </c>
    </row>
    <row r="243" spans="1:1">
      <c r="A243" s="299" t="str">
        <f>_xlfn.CONCAT(詳細設定!A264:Z264)</f>
        <v>{"description":"た","conditions":[{"type":"variable_if","name":"LKS","value":1},{"type":"variable_unless","name":"USC","value":0},{"input_sources":[{"language":"ja"}],"type":"input_source_if"},{"input_sources":[{"input_mode_id":"Roman$"}],"type":"input_source_unless"}],"from":{"key_code":"n","modifiers":{"optional":["caps_lock"]}},"to":[{"key_code":"t"},{"key_code":"a"},{"set_variable":{"name":"KC_N","value":1}},{"set_variable":{"name":"USC","value":2}},{"set_variable":{"name":"LKS","value":1}}],"to_after_key_up":[{"set_variable":{"name":"KC_N","value":0}},{"set_variable":{"name":"USC","value":0}}],"type":"basic"},{"conditions":[{"input_sources":[{"language":"ja"}],"type":"input_source_if"},{"input_sources":[{"input_mode_id":"Roman$"}],"type":"input_source_unless"}],"from":{"key_code":"n","modifiers":{"optional":["caps_lock"]}},"to":[{"key_code":"t"},{"key_code":"a"},{"set_variable":{"name":"KC_N","value":1}},{"set_variable":{"name":"USC","value":1}},{"set_variable":{"name":"LKS","value":1}}],"to_after_key_up":[{"set_variable":{"name":"KC_N","value":0}},{"set_variable":{"name":"USC","value":0}}],"type":"basic"},</v>
      </c>
    </row>
    <row r="244" spans="1:1">
      <c r="A244" s="299" t="str">
        <f>_xlfn.CONCAT(詳細設定!A265:Z265)</f>
        <v>{"description":"な","conditions":[{"type":"variable_if","name":"LKS","value":1},{"type":"variable_unless","name":"USC","value":0},{"input_sources":[{"language":"ja"}],"type":"input_source_if"},{"input_sources":[{"input_mode_id":"Roman$"}],"type":"input_source_unless"}],"from":{"key_code":"m","modifiers":{"optional":["caps_lock"]}},"to":[{"key_code":"n"},{"key_code":"a"},{"set_variable":{"name":"KC_M","value":1}},{"set_variable":{"name":"USC","value":2}},{"set_variable":{"name":"LKS","value":1}}],"to_after_key_up":[{"set_variable":{"name":"KC_M","value":0}},{"set_variable":{"name":"USC","value":0}}],"type":"basic"},{"conditions":[{"input_sources":[{"language":"ja"}],"type":"input_source_if"},{"input_sources":[{"input_mode_id":"Roman$"}],"type":"input_source_unless"}],"from":{"key_code":"m","modifiers":{"optional":["caps_lock"]}},"to":[{"key_code":"n"},{"key_code":"a"},{"set_variable":{"name":"KC_M","value":1}},{"set_variable":{"name":"USC","value":1}},{"set_variable":{"name":"LKS","value":1}}],"to_after_key_up":[{"set_variable":{"name":"KC_M","value":0}},{"set_variable":{"name":"USC","value":0}}],"type":"basic"},</v>
      </c>
    </row>
    <row r="245" spans="1:1">
      <c r="A245" s="299" t="str">
        <f>_xlfn.CONCAT(詳細設定!A266:Z266)</f>
        <v>{"description":"ん","conditions":[{"type":"variable_if","name":"LKS","value":1},{"type":"variable_unless","name":"USC","value":0},{"input_sources":[{"language":"ja"}],"type":"input_source_if"},{"input_sources":[{"input_mode_id":"Roman$"}],"type":"input_source_unless"}],"from":{"key_code":"comma","modifiers":{"optional":["caps_lock"]}},"to":[{"key_code":"n"},{"key_code":"n"},{"set_variable":{"name":"KC_COMM","value":1}},{"set_variable":{"name":"USC","value":2}},{"set_variable":{"name":"LKS","value":1}}],"to_after_key_up":[{"set_variable":{"name":"KC_COMM","value":0}},{"set_variable":{"name":"USC","value":0}}],"type":"basic"},{"conditions":[{"input_sources":[{"language":"ja"}],"type":"input_source_if"},{"input_sources":[{"input_mode_id":"Roman$"}],"type":"input_source_unless"}],"from":{"key_code":"comma","modifiers":{"optional":["caps_lock"]}},"to":[{"key_code":"n"},{"key_code":"n"},{"set_variable":{"name":"KC_COMM","value":1}},{"set_variable":{"name":"USC","value":1}},{"set_variable":{"name":"LKS","value":1}}],"to_after_key_up":[{"set_variable":{"name":"KC_COMM","value":0}},{"set_variable":{"name":"USC","value":0}}],"type":"basic"},</v>
      </c>
    </row>
    <row r="246" spans="1:1">
      <c r="A246" s="299" t="str">
        <f>_xlfn.CONCAT(詳細設定!A267:Z267)</f>
        <v>{"description":"ら","conditions":[{"type":"variable_if","name":"LKS","value":1},{"type":"variable_unless","name":"USC","value":0},{"input_sources":[{"language":"ja"}],"type":"input_source_if"},{"input_sources":[{"input_mode_id":"Roman$"}],"type":"input_source_unless"}],"from":{"key_code":"period","modifiers":{"optional":["caps_lock"]}},"to":[{"key_code":"r"},{"key_code":"a"},{"set_variable":{"name":"KC_DOT","value":1}},{"set_variable":{"name":"USC","value":2}},{"set_variable":{"name":"LKS","value":1}}],"to_after_key_up":[{"set_variable":{"name":"KC_DOT","value":0}},{"set_variable":{"name":"USC","value":0}}],"type":"basic"},{"conditions":[{"input_sources":[{"language":"ja"}],"type":"input_source_if"},{"input_sources":[{"input_mode_id":"Roman$"}],"type":"input_source_unless"}],"from":{"key_code":"period","modifiers":{"optional":["caps_lock"]}},"to":[{"key_code":"r"},{"key_code":"a"},{"set_variable":{"name":"KC_DOT","value":1}},{"set_variable":{"name":"USC","value":1}},{"set_variable":{"name":"LKS","value":1}}],"to_after_key_up":[{"set_variable":{"name":"KC_DOT","value":0}},{"set_variable":{"name":"USC","value":0}}],"type":"basic"},</v>
      </c>
    </row>
    <row r="247" spans="1:1">
      <c r="A247" s="299" t="str">
        <f>_xlfn.CONCAT(詳細設定!A268:Z268)</f>
        <v>{"description":"_","conditions":[{"type":"keyboard_type_if","keyboard_types":["jis"]},{"type":"variable_if","name":"LKS","value":1},{"type":"variable_unless","name":"USC","value":0},{"input_sources":[{"language":"ja"}],"type":"input_source_if"},{"input_sources":[{"input_mode_id":"Roman$"}],"type":"input_source_unless"}],"from":{"key_code":"international1","modifiers":{"optional":["caps_lock"]}},"to":[{"key_code":"international3"},{"set_variable":{"name":"KC_INT1","value":1}},{"set_variable":{"name":"USC","value":2}},{"set_variable":{"name":"LKS","value":1}}],"to_after_key_up":[{"set_variable":{"name":"KC_INT1","value":0}},{"set_variable":{"name":"USC","value":0}}],"type":"basic"},{"conditions":[{"type":"keyboard_type_if","keyboard_types":["jis"]},{"input_sources":[{"language":"ja"}],"type":"input_source_if"},{"input_sources":[{"input_mode_id":"Roman$"}],"type":"input_source_unless"}],"from":{"key_code":"international1","modifiers":{"optional":["caps_lock"]}},"to":[{"key_code":"international3"},{"set_variable":{"name":"KC_INT1","value":1}},{"set_variable":{"name":"USC","value":1}},{"set_variable":{"name":"LKS","value":1}}],"to_after_key_up":[{"set_variable":{"name":"KC_INT1","value":0}},{"set_variable":{"name":"USC","value":0}}],"type":"basic"},{"conditions":[{"type":"variable_if","name":"LKS","value":1},{"type":"variable_unless","name":"USC","value":0},{"input_sources":[{"language":"ja"}],"type":"input_source_if"},{"input_sources":[{"input_mode_id":"Roman$"}],"type":"input_source_unless"}],"from":{"key_code":"international1","modifiers":{"optional":["caps_lock"]}},"to":[{"key_code":"backslash"},{"set_variable":{"name":"KC_INT1","value":1}},{"set_variable":{"name":"USC","value":2}},{"set_variable":{"name":"LKS","value":1}}],"to_after_key_up":[{"set_variable":{"name":"KC_INT1","value":0}},{"set_variable":{"name":"USC","value":0}}],"type":"basic"},{"conditions":[{"input_sources":[{"language":"ja"}],"type":"input_source_if"},{"input_sources":[{"input_mode_id":"Roman$"}],"type":"input_source_unless"}],"from":{"key_code":"international1","modifiers":{"optional":["caps_lock"]}},"to":[{"key_code":"backslash"},{"set_variable":{"name":"KC_INT1","value":1}},{"set_variable":{"name":"USC","value":1}},{"set_variable":{"name":"LKS","value":1}}],"to_after_key_up":[{"set_variable":{"name":"KC_INT1","value":0}},{"set_variable":{"name":"USC","value":0}}],"type":"basic"},</v>
      </c>
    </row>
    <row r="248" spans="1:1">
      <c r="A248" s="299" t="str">
        <f>_xlfn.CONCAT(詳細設定!A269:Z269)</f>
        <v>{"description":"Sp ね","conditions":[{"type":"variable_if","name":"LKS","value":1},{"type":"variable_unless","name":"USC","value":0},{"input_sources":[{"language":"ja"}],"type":"input_source_if"},{"input_sources":[{"input_mode_id":"Roman$"}],"type":"input_source_unless"}],"from":{"key_code":"comma","modifiers":{"mandatory":["shift"],"optional":["caps_lock"]}},"to":[{"key_code":"n"},{"key_code":"e"},{"set_variable":{"name":"KC_COMM","value":1}},{"set_variable":{"name":"USC","value":2}},{"set_variable":{"name":"LKS","value":1}}],"to_after_key_up":[{"set_variable":{"name":"KC_COMM","value":0}},{"set_variable":{"name":"USC","value":0}}],"type":"basic"},{"conditions":[{"input_sources":[{"language":"ja"}],"type":"input_source_if"},{"input_sources":[{"input_mode_id":"Roman$"}],"type":"input_source_unless"}],"from":{"key_code":"comma","modifiers":{"mandatory":["shift"],"optional":["caps_lock"]}},"to":[{"key_code":"n"},{"key_code":"e"},{"set_variable":{"name":"KC_COMM","value":1}},{"set_variable":{"name":"USC","value":1}},{"set_variable":{"name":"LKS","value":1}}],"to_after_key_up":[{"set_variable":{"name":"KC_COMM","value":0}},{"set_variable":{"name":"USC","value":0}}],"type":"basic"},</v>
      </c>
    </row>
    <row r="249" spans="1:1">
      <c r="A249" s="299" t="str">
        <f>_xlfn.CONCAT(詳細設定!A270:Z270)</f>
        <v>{"description":"Sp り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e","modifiers":{"mandatory":["shift"],"optional":["caps_lock"]}},"to":[{"key_code":"r"},{"key_code":"i"},{"set_variable":{"name":"KC_E","value":1}},{"set_variable":{"name":"USC","value":2}},{"set_variable":{"name":"LKS","value":1}}],"to_after_key_up":[{"set_variable":{"name":"KC_E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e","modifiers":{"mandatory":["shift"],"optional":["caps_lock"]}},"to":[{"key_code":"r"},{"key_code":"i"},{"set_variable":{"name":"KC_E","value":1}},{"set_variable":{"name":"USC","value":1}},{"set_variable":{"name":"LKS","value":1}}],"to_after_key_up":[{"set_variable":{"name":"KC_E","value":0}},{"set_variable":{"name":"USC","value":0}}],"type":"basic"},</v>
      </c>
    </row>
    <row r="250" spans="1:1">
      <c r="A250" s="299" t="str">
        <f>_xlfn.CONCAT(詳細設定!A271:Z271)</f>
        <v>{"description":"Sp め","conditions":[{"type":"variable_if","name":"LKS","value":1},{"type":"variable_unless","name":"USC","value":0},{"input_sources":[{"language":"ja"}],"type":"input_source_if"},{"input_sources":[{"input_mode_id":"Roman$"}],"type":"input_source_unless"}],"from":{"key_code":"s","modifiers":{"mandatory":["shift"],"optional":["caps_lock"]}},"to":[{"key_code":"m"},{"key_code":"e"},{"set_variable":{"name":"KC_S","value":1}},{"set_variable":{"name":"USC","value":2}},{"set_variable":{"name":"LKS","value":1}}],"to_after_key_up":[{"set_variable":{"name":"KC_S","value":0}},{"set_variable":{"name":"USC","value":0}}],"type":"basic"},{"conditions":[{"input_sources":[{"language":"ja"}],"type":"input_source_if"},{"input_sources":[{"input_mode_id":"Roman$"}],"type":"input_source_unless"}],"from":{"key_code":"s","modifiers":{"mandatory":["shift"],"optional":["caps_lock"]}},"to":[{"key_code":"m"},{"key_code":"e"},{"set_variable":{"name":"KC_S","value":1}},{"set_variable":{"name":"USC","value":1}},{"set_variable":{"name":"LKS","value":1}}],"to_after_key_up":[{"set_variable":{"name":"KC_S","value":0}},{"set_variable":{"name":"USC","value":0}}],"type":"basic"},</v>
      </c>
    </row>
    <row r="251" spans="1:1">
      <c r="A251" s="299" t="str">
        <f>_xlfn.CONCAT(詳細設定!A272:Z272)</f>
        <v>{"description":"Sp さ","conditions":[{"type":"variable_if","name":"LKS","value":1},{"type":"variable_unless","name":"USC","value":0},{"input_sources":[{"language":"ja"}],"type":"input_source_if"},{"input_sources":[{"input_mode_id":"Roman$"}],"type":"input_source_unless"}],"from":{"key_code":"u","modifiers":{"mandatory":["shift"],"optional":["caps_lock"]}},"to":[{"key_code":"s"},{"key_code":"a"},{"set_variable":{"name":"KC_U","value":1}},{"set_variable":{"name":"USC","value":2}},{"set_variable":{"name":"LKS","value":1}}],"to_after_key_up":[{"set_variable":{"name":"KC_U","value":0}},{"set_variable":{"name":"USC","value":0}}],"type":"basic"},{"conditions":[{"input_sources":[{"language":"ja"}],"type":"input_source_if"},{"input_sources":[{"input_mode_id":"Roman$"}],"type":"input_source_unless"}],"from":{"key_code":"u","modifiers":{"mandatory":["shift"],"optional":["caps_lock"]}},"to":[{"key_code":"s"},{"key_code":"a"},{"set_variable":{"name":"KC_U","value":1}},{"set_variable":{"name":"USC","value":1}},{"set_variable":{"name":"LKS","value":1}}],"to_after_key_up":[{"set_variable":{"name":"KC_U","value":0}},{"set_variable":{"name":"USC","value":0}}],"type":"basic"},</v>
      </c>
    </row>
    <row r="252" spans="1:1">
      <c r="A252" s="299" t="str">
        <f>_xlfn.CONCAT(詳細設定!A273:Z273)</f>
        <v>{"description":"Sp よ","conditions":[{"type":"variable_if","name":"LKS","value":1},{"type":"variable_unless","name":"USC","value":0},{"input_sources":[{"language":"ja"}],"type":"input_source_if"},{"input_sources":[{"input_mode_id":"Roman$"}],"type":"input_source_unless"}],"from":{"key_code":"i","modifiers":{"mandatory":["shift"],"optional":["caps_lock"]}},"to":[{"key_code":"y"},{"key_code":"o"},{"set_variable":{"name":"KC_I","value":1}},{"set_variable":{"name":"USC","value":2}},{"set_variable":{"name":"LKS","value":1}}],"to_after_key_up":[{"set_variable":{"name":"KC_I","value":0}},{"set_variable":{"name":"USC","value":0}}],"type":"basic"},{"conditions":[{"input_sources":[{"language":"ja"}],"type":"input_source_if"},{"input_sources":[{"input_mode_id":"Roman$"}],"type":"input_source_unless"}],"from":{"key_code":"i","modifiers":{"mandatory":["shift"],"optional":["caps_lock"]}},"to":[{"key_code":"y"},{"key_code":"o"},{"set_variable":{"name":"KC_I","value":1}},{"set_variable":{"name":"USC","value":1}},{"set_variable":{"name":"LKS","value":1}}],"to_after_key_up":[{"set_variable":{"name":"KC_I","value":0}},{"set_variable":{"name":"USC","value":0}}],"type":"basic"},</v>
      </c>
    </row>
    <row r="253" spans="1:1">
      <c r="A253" s="299" t="str">
        <f>_xlfn.CONCAT(詳細設定!A274:Z274)</f>
        <v>{"description":"Sp え","conditions":[{"type":"variable_if","name":"LKS","value":1},{"type":"variable_unless","name":"USC","value":0},{"input_sources":[{"language":"ja"}],"type":"input_source_if"},{"input_sources":[{"input_mode_id":"Roman$"}],"type":"input_source_unless"}],"from":{"key_code":"o","modifiers":{"mandatory":["shift"],"optional":["caps_lock"]}},"to":[{"key_code":"e"},{"set_variable":{"name":"KC_O","value":1}},{"set_variable":{"name":"USC","value":2}},{"set_variable":{"name":"LKS","value":1}}],"to_after_key_up":[{"set_variable":{"name":"KC_O","value":0}},{"set_variable":{"name":"USC","value":0}}],"type":"basic"},{"conditions":[{"input_sources":[{"language":"ja"}],"type":"input_source_if"},{"input_sources":[{"input_mode_id":"Roman$"}],"type":"input_source_unless"}],"from":{"key_code":"o","modifiers":{"mandatory":["shift"],"optional":["caps_lock"]}},"to":[{"key_code":"e"},{"set_variable":{"name":"KC_O","value":1}},{"set_variable":{"name":"USC","value":1}},{"set_variable":{"name":"LKS","value":1}}],"to_after_key_up":[{"set_variable":{"name":"KC_O","value":0}},{"set_variable":{"name":"USC","value":0}}],"type":"basic"},</v>
      </c>
    </row>
    <row r="254" spans="1:1">
      <c r="A254" s="299" t="str">
        <f>_xlfn.CONCAT(詳細設定!A275:Z275)</f>
        <v>{"description":"Sp ゆ","conditions":[{"type":"variable_if","name":"LKS","value":1},{"type":"variable_unless","name":"USC","value":0},{"input_sources":[{"language":"ja"}],"type":"input_source_if"},{"input_sources":[{"input_mode_id":"Roman$"}],"type":"input_source_unless"}],"from":{"key_code":"p","modifiers":{"mandatory":["shift"],"optional":["caps_lock"]}},"to":[{"key_code":"y"},{"key_code":"u"},{"set_variable":{"name":"KC_P","value":1}},{"set_variable":{"name":"USC","value":2}},{"set_variable":{"name":"LKS","value":1}}],"to_after_key_up":[{"set_variable":{"name":"KC_P","value":0}},{"set_variable":{"name":"USC","value":0}}],"type":"basic"},{"conditions":[{"input_sources":[{"language":"ja"}],"type":"input_source_if"},{"input_sources":[{"input_mode_id":"Roman$"}],"type":"input_source_unless"}],"from":{"key_code":"p","modifiers":{"mandatory":["shift"],"optional":["caps_lock"]}},"to":[{"key_code":"y"},{"key_code":"u"},{"set_variable":{"name":"KC_P","value":1}},{"set_variable":{"name":"USC","value":1}},{"set_variable":{"name":"LKS","value":1}}],"to_after_key_up":[{"set_variable":{"name":"KC_P","value":0}},{"set_variable":{"name":"USC","value":0}}],"type":"basic"},</v>
      </c>
    </row>
    <row r="255" spans="1:1">
      <c r="A255" s="299" t="str">
        <f>_xlfn.CONCAT(詳細設定!A276:Z276)</f>
        <v>{"description":"Sp せ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a","modifiers":{"mandatory":["shift"],"optional":["caps_lock"]}},"to":[{"key_code":"s"},{"key_code":"e"},{"set_variable":{"name":"KC_A","value":1}},{"set_variable":{"name":"USC","value":2}},{"set_variable":{"name":"LKS","value":1}}],"to_after_key_up":[{"set_variable":{"name":"KC_A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a","modifiers":{"mandatory":["shift"],"optional":["caps_lock"]}},"to":[{"key_code":"s"},{"key_code":"e"},{"set_variable":{"name":"KC_A","value":1}},{"set_variable":{"name":"USC","value":1}},{"set_variable":{"name":"LKS","value":1}}],"to_after_key_up":[{"set_variable":{"name":"KC_A","value":0}},{"set_variable":{"name":"USC","value":0}}],"type":"basic"},</v>
      </c>
    </row>
    <row r="256" spans="1:1">
      <c r="A256" s="299" t="str">
        <f>_xlfn.CONCAT(詳細設定!A277:Z277)</f>
        <v>{"description":"Sp ぬ","conditions":[{"type":"variable_if","name":"LKS","value":1},{"type":"variable_unless","name":"USC","value":0},{"input_sources":[{"language":"ja"}],"type":"input_source_if"},{"input_sources":[{"input_mode_id":"Roman$"}],"type":"input_source_unless"}],"from":{"key_code":"w","modifiers":{"mandatory":["shift"],"optional":["caps_lock"]}},"to":[{"key_code":"n"},{"key_code":"u"},{"set_variable":{"name":"KC_W","value":1}},{"set_variable":{"name":"USC","value":2}},{"set_variable":{"name":"LKS","value":1}}],"to_after_key_up":[{"set_variable":{"name":"KC_W","value":0}},{"set_variable":{"name":"USC","value":0}}],"type":"basic"},{"conditions":[{"input_sources":[{"language":"ja"}],"type":"input_source_if"},{"input_sources":[{"input_mode_id":"Roman$"}],"type":"input_source_unless"}],"from":{"key_code":"w","modifiers":{"mandatory":["shift"],"optional":["caps_lock"]}},"to":[{"key_code":"n"},{"key_code":"u"},{"set_variable":{"name":"KC_W","value":1}},{"set_variable":{"name":"USC","value":1}},{"set_variable":{"name":"LKS","value":1}}],"to_after_key_up":[{"set_variable":{"name":"KC_W","value":0}},{"set_variable":{"name":"USC","value":0}}],"type":"basic"},</v>
      </c>
    </row>
    <row r="257" spans="1:1">
      <c r="A257" s="299" t="str">
        <f>_xlfn.CONCAT(詳細設定!A278:Z278)</f>
        <v>{"description":"Sp に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d","modifiers":{"mandatory":["shift"],"optional":["caps_lock"]}},"to":[{"key_code":"n"},{"key_code":"i"},{"set_variable":{"name":"KC_D","value":1}},{"set_variable":{"name":"USC","value":2}},{"set_variable":{"name":"LKS","value":1}}],"to_after_key_up":[{"set_variable":{"name":"KC_D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d","modifiers":{"mandatory":["shift"],"optional":["caps_lock"]}},"to":[{"key_code":"n"},{"key_code":"i"},{"set_variable":{"name":"KC_D","value":1}},{"set_variable":{"name":"USC","value":1}},{"set_variable":{"name":"LKS","value":1}}],"to_after_key_up":[{"set_variable":{"name":"KC_D","value":0}},{"set_variable":{"name":"USC","value":0}}],"type":"basic"},</v>
      </c>
    </row>
    <row r="258" spans="1:1">
      <c r="A258" s="299" t="str">
        <f>_xlfn.CONCAT(詳細設定!A279:Z279)</f>
        <v>{"description":"Sp ま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f","modifiers":{"mandatory":["shift"],"optional":["caps_lock"]}},"to":[{"key_code":"m"},{"key_code":"a"},{"set_variable":{"name":"KC_F","value":1}},{"set_variable":{"name":"USC","value":2}},{"set_variable":{"name":"LKS","value":1}}],"to_after_key_up":[{"set_variable":{"name":"KC_F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f","modifiers":{"mandatory":["shift"],"optional":["caps_lock"]}},"to":[{"key_code":"m"},{"key_code":"a"},{"set_variable":{"name":"KC_F","value":1}},{"set_variable":{"name":"USC","value":1}},{"set_variable":{"name":"LKS","value":1}}],"to_after_key_up":[{"set_variable":{"name":"KC_F","value":0}},{"set_variable":{"name":"USC","value":0}}],"type":"basic"},</v>
      </c>
    </row>
    <row r="259" spans="1:1">
      <c r="A259" s="299" t="str">
        <f>_xlfn.CONCAT(詳細設定!A280:Z280)</f>
        <v>{"description":"Sp ち","conditions":[{"type":"variable_if","name":"LKS","value":1},{"type":"variable_unless","name":"USC","value":0},{"input_sources":[{"language":"ja"}],"type":"input_source_if"},{"input_sources":[{"input_mode_id":"Roman$"}],"type":"input_source_unless"}],"from":{"key_code":"g","modifiers":{"mandatory":["shift"],"optional":["caps_lock"]}},"to":[{"key_code":"t"},{"key_code":"i"},{"set_variable":{"name":"KC_G","value":1}},{"set_variable":{"name":"USC","value":2}},{"set_variable":{"name":"LKS","value":1}}],"to_after_key_up":[{"set_variable":{"name":"KC_G","value":0}},{"set_variable":{"name":"USC","value":0}}],"type":"basic"},{"conditions":[{"input_sources":[{"language":"ja"}],"type":"input_source_if"},{"input_sources":[{"input_mode_id":"Roman$"}],"type":"input_source_unless"}],"from":{"key_code":"g","modifiers":{"mandatory":["shift"],"optional":["caps_lock"]}},"to":[{"key_code":"t"},{"key_code":"i"},{"set_variable":{"name":"KC_G","value":1}},{"set_variable":{"name":"USC","value":1}},{"set_variable":{"name":"LKS","value":1}}],"to_after_key_up":[{"set_variable":{"name":"KC_G","value":0}},{"set_variable":{"name":"USC","value":0}}],"type":"basic"},</v>
      </c>
    </row>
    <row r="260" spans="1:1">
      <c r="A260" s="299" t="str">
        <f>_xlfn.CONCAT(詳細設定!A281:Z281)</f>
        <v>{"description":"Sp や","conditions":[{"type":"variable_if","name":"LKS","value":1},{"type":"variable_unless","name":"USC","value":0},{"input_sources":[{"language":"ja"}],"type":"input_source_if"},{"input_sources":[{"input_mode_id":"Roman$"}],"type":"input_source_unless"}],"from":{"key_code":"h","modifiers":{"mandatory":["shift"],"optional":["caps_lock"]}},"to":[{"key_code":"y"},{"key_code":"a"},{"set_variable":{"name":"KC_H","value":1}},{"set_variable":{"name":"USC","value":2}},{"set_variable":{"name":"LKS","value":1}}],"to_after_key_up":[{"set_variable":{"name":"KC_H","value":0}},{"set_variable":{"name":"USC","value":0}}],"type":"basic"},{"conditions":[{"input_sources":[{"language":"ja"}],"type":"input_source_if"},{"input_sources":[{"input_mode_id":"Roman$"}],"type":"input_source_unless"}],"from":{"key_code":"h","modifiers":{"mandatory":["shift"],"optional":["caps_lock"]}},"to":[{"key_code":"y"},{"key_code":"a"},{"set_variable":{"name":"KC_H","value":1}},{"set_variable":{"name":"USC","value":1}},{"set_variable":{"name":"LKS","value":1}}],"to_after_key_up":[{"set_variable":{"name":"KC_H","value":0}},{"set_variable":{"name":"USC","value":0}}],"type":"basic"},</v>
      </c>
    </row>
    <row r="261" spans="1:1">
      <c r="A261" s="299" t="str">
        <f>_xlfn.CONCAT(詳細設定!A282:Z282)</f>
        <v>{"description":"Sp の","conditions":[{"type":"variable_if","name":"LKS","value":1},{"type":"variable_unless","name":"USC","value":0},{"input_sources":[{"language":"ja"}],"type":"input_source_if"},{"input_sources":[{"input_mode_id":"Roman$"}],"type":"input_source_unless"}],"from":{"key_code":"j","modifiers":{"mandatory":["shift"],"optional":["caps_lock"]}},"to":[{"key_code":"n"},{"key_code":"o"},{"set_variable":{"name":"KC_J","value":1}},{"set_variable":{"name":"USC","value":2}},{"set_variable":{"name":"LKS","value":1}}],"to_after_key_up":[{"set_variable":{"name":"KC_J","value":0}},{"set_variable":{"name":"USC","value":0}}],"type":"basic"},{"conditions":[{"input_sources":[{"language":"ja"}],"type":"input_source_if"},{"input_sources":[{"input_mode_id":"Roman$"}],"type":"input_source_unless"}],"from":{"key_code":"j","modifiers":{"mandatory":["shift"],"optional":["caps_lock"]}},"to":[{"key_code":"n"},{"key_code":"o"},{"set_variable":{"name":"KC_J","value":1}},{"set_variable":{"name":"USC","value":1}},{"set_variable":{"name":"LKS","value":1}}],"to_after_key_up":[{"set_variable":{"name":"KC_J","value":0}},{"set_variable":{"name":"USC","value":0}}],"type":"basic"},</v>
      </c>
    </row>
    <row r="262" spans="1:1">
      <c r="A262" s="299" t="str">
        <f>_xlfn.CONCAT(詳細設定!A283:Z283)</f>
        <v>{"description":"Sp も","conditions":[{"type":"variable_if","name":"LKS","value":1},{"type":"variable_unless","name":"USC","value":0},{"input_sources":[{"language":"ja"}],"type":"input_source_if"},{"input_sources":[{"input_mode_id":"Roman$"}],"type":"input_source_unless"}],"from":{"key_code":"k","modifiers":{"mandatory":["shift"],"optional":["caps_lock"]}},"to":[{"key_code":"m"},{"key_code":"o"},{"set_variable":{"name":"KC_K","value":1}},{"set_variable":{"name":"USC","value":2}},{"set_variable":{"name":"LKS","value":1}}],"to_after_key_up":[{"set_variable":{"name":"KC_K","value":0}},{"set_variable":{"name":"USC","value":0}}],"type":"basic"},{"conditions":[{"input_sources":[{"language":"ja"}],"type":"input_source_if"},{"input_sources":[{"input_mode_id":"Roman$"}],"type":"input_source_unless"}],"from":{"key_code":"k","modifiers":{"mandatory":["shift"],"optional":["caps_lock"]}},"to":[{"key_code":"m"},{"key_code":"o"},{"set_variable":{"name":"KC_K","value":1}},{"set_variable":{"name":"USC","value":1}},{"set_variable":{"name":"LKS","value":1}}],"to_after_key_up":[{"set_variable":{"name":"KC_K","value":0}},{"set_variable":{"name":"USC","value":0}}],"type":"basic"},</v>
      </c>
    </row>
    <row r="263" spans="1:1">
      <c r="A263" s="299" t="str">
        <f>_xlfn.CONCAT(詳細設定!A284:Z284)</f>
        <v>{"description":"Sp わ","conditions":[{"type":"variable_if","name":"LKS","value":1},{"type":"variable_unless","name":"USC","value":0},{"input_sources":[{"language":"ja"}],"type":"input_source_if"},{"input_sources":[{"input_mode_id":"Roman$"}],"type":"input_source_unless"}],"from":{"key_code":"l","modifiers":{"mandatory":["shift"],"optional":["caps_lock"]}},"to":[{"key_code":"w"},{"key_code":"a"},{"set_variable":{"name":"KC_L","value":1}},{"set_variable":{"name":"USC","value":2}},{"set_variable":{"name":"LKS","value":1}}],"to_after_key_up":[{"set_variable":{"name":"KC_L","value":0}},{"set_variable":{"name":"USC","value":0}}],"type":"basic"},{"conditions":[{"input_sources":[{"language":"ja"}],"type":"input_source_if"},{"input_sources":[{"input_mode_id":"Roman$"}],"type":"input_source_unless"}],"from":{"key_code":"l","modifiers":{"mandatory":["shift"],"optional":["caps_lock"]}},"to":[{"key_code":"w"},{"key_code":"a"},{"set_variable":{"name":"KC_L","value":1}},{"set_variable":{"name":"USC","value":1}},{"set_variable":{"name":"LKS","value":1}}],"to_after_key_up":[{"set_variable":{"name":"KC_L","value":0}},{"set_variable":{"name":"USC","value":0}}],"type":"basic"},</v>
      </c>
    </row>
    <row r="264" spans="1:1">
      <c r="A264" s="299" t="str">
        <f>_xlfn.CONCAT(詳細設定!A285:Z285)</f>
        <v>{"description":"Sp つ","conditions":[{"type":"variable_if","name":"LKS","value":1},{"type":"variable_unless","name":"USC","value":0},{"input_sources":[{"language":"ja"}],"type":"input_source_if"},{"input_sources":[{"input_mode_id":"Roman$"}],"type":"input_source_unless"}],"from":{"key_code":"semicolon","modifiers":{"mandatory":["shift"],"optional":["caps_lock"]}},"to":[{"key_code":"t"},{"key_code":"u"},{"set_variable":{"name":"KC_SCLN","value":1}},{"set_variable":{"name":"USC","value":2}},{"set_variable":{"name":"LKS","value":1}}],"to_after_key_up":[{"set_variable":{"name":"KC_SCLN","value":0}},{"set_variable":{"name":"USC","value":0}}],"type":"basic"},{"conditions":[{"input_sources":[{"language":"ja"}],"type":"input_source_if"},{"input_sources":[{"input_mode_id":"Roman$"}],"type":"input_source_unless"}],"from":{"key_code":"semicolon","modifiers":{"mandatory":["shift"],"optional":["caps_lock"]}},"to":[{"key_code":"t"},{"key_code":"u"},{"set_variable":{"name":"KC_SCLN","value":1}},{"set_variable":{"name":"USC","value":1}},{"set_variable":{"name":"LKS","value":1}}],"to_after_key_up":[{"set_variable":{"name":"KC_SCLN","value":0}},{"set_variable":{"name":"USC","value":0}}],"type":"basic"},</v>
      </c>
    </row>
    <row r="265" spans="1:1">
      <c r="A265" s="299" t="str">
        <f>_xlfn.CONCAT(詳細設定!A286:Z286)</f>
        <v>{"description":"Sp を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c","modifiers":{"mandatory":["shift"],"optional":["caps_lock"]}},"to":[{"key_code":"w"},{"key_code":"o"},{"set_variable":{"name":"KC_C","value":1}},{"set_variable":{"name":"USC","value":2}},{"set_variable":{"name":"LKS","value":1}}],"to_after_key_up":[{"set_variable":{"name":"KC_C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c","modifiers":{"mandatory":["shift"],"optional":["caps_lock"]}},"to":[{"key_code":"w"},{"key_code":"o"},{"set_variable":{"name":"KC_C","value":1}},{"set_variable":{"name":"USC","value":1}},{"set_variable":{"name":"LKS","value":1}}],"to_after_key_up":[{"set_variable":{"name":"KC_C","value":0}},{"set_variable":{"name":"USC","value":0}}],"type":"basic"},</v>
      </c>
    </row>
    <row r="266" spans="1:1">
      <c r="A266" s="299" t="str">
        <f>_xlfn.CONCAT(詳細設定!A287:Z287)</f>
        <v>{"description":"Sp 、","conditions":[{"type":"variable_if","name":"LKS","value":1},{"type":"variable_unless","name":"USC","value":0},{"input_sources":[{"language":"ja"}],"type":"input_source_if"},{"input_sources":[{"input_mode_id":"Roman$"}],"type":"input_source_unless"}],"from":{"key_code":"v","modifiers":{"mandatory":["shift"],"optional":["caps_lock"]}},"to":[{"key_code":"comma"},{"set_variable":{"name":"KC_V","value":1}},{"set_variable":{"name":"USC","value":2}},{"set_variable":{"name":"LKS","value":1}}],"to_after_key_up":[{"set_variable":{"name":"KC_V","value":0}},{"set_variable":{"name":"USC","value":0}}],"type":"basic"},{"conditions":[{"input_sources":[{"language":"ja"}],"type":"input_source_if"},{"input_sources":[{"input_mode_id":"Roman$"}],"type":"input_source_unless"}],"from":{"key_code":"v","modifiers":{"mandatory":["shift"],"optional":["caps_lock"]}},"to":[{"key_code":"comma"},{"set_variable":{"name":"KC_V","value":1}},{"set_variable":{"name":"USC","value":1}},{"set_variable":{"name":"LKS","value":1}}],"to_after_key_up":[{"set_variable":{"name":"KC_V","value":0}},{"set_variable":{"name":"USC","value":0}}],"type":"basic"},</v>
      </c>
    </row>
    <row r="267" spans="1:1">
      <c r="A267" s="299" t="str">
        <f>_xlfn.CONCAT(詳細設定!A288:Z288)</f>
        <v>{"description":"Sp み","conditions":[{"type":"variable_if","name":"LKS","value":1},{"type":"variable_unless","name":"USC","value":0},{"input_sources":[{"language":"ja"}],"type":"input_source_if"},{"input_sources":[{"input_mode_id":"Roman$"}],"type":"input_source_unless"},{"input_sources":[{"input_mode_id":"Code$"}],"type":"input_source_unless"}],"from":{"key_code":"b","modifiers":{"mandatory":["shift"],"optional":["caps_lock"]}},"to":[{"key_code":"m"},{"key_code":"i"},{"set_variable":{"name":"KC_B","value":1}},{"set_variable":{"name":"USC","value":2}},{"set_variable":{"name":"LKS","value":1}}],"to_after_key_up":[{"set_variable":{"name":"KC_B","value":0}},{"set_variable":{"name":"USC","value":0}}],"type":"basic"},{"conditions":[{"input_sources":[{"language":"ja"}],"type":"input_source_if"},{"input_sources":[{"input_mode_id":"Roman$"}],"type":"input_source_unless"},{"input_sources":[{"input_mode_id":"Code$"}],"type":"input_source_unless"}],"from":{"key_code":"b","modifiers":{"mandatory":["shift"],"optional":["caps_lock"]}},"to":[{"key_code":"m"},{"key_code":"i"},{"set_variable":{"name":"KC_B","value":1}},{"set_variable":{"name":"USC","value":1}},{"set_variable":{"name":"LKS","value":1}}],"to_after_key_up":[{"set_variable":{"name":"KC_B","value":0}},{"set_variable":{"name":"USC","value":0}}],"type":"basic"},</v>
      </c>
    </row>
    <row r="268" spans="1:1">
      <c r="A268" s="299" t="str">
        <f>_xlfn.CONCAT(詳細設定!A289:Z289)</f>
        <v>{"description":"Sp お","conditions":[{"type":"variable_if","name":"LKS","value":1},{"type":"variable_unless","name":"USC","value":0},{"input_sources":[{"language":"ja"}],"type":"input_source_if"},{"input_sources":[{"input_mode_id":"Roman$"}],"type":"input_source_unless"}],"from":{"key_code":"n","modifiers":{"mandatory":["shift"],"optional":["caps_lock"]}},"to":[{"key_code":"o"},{"set_variable":{"name":"KC_N","value":1}},{"set_variable":{"name":"USC","value":2}},{"set_variable":{"name":"LKS","value":1}}],"to_after_key_up":[{"set_variable":{"name":"KC_N","value":0}},{"set_variable":{"name":"USC","value":0}}],"type":"basic"},{"conditions":[{"input_sources":[{"language":"ja"}],"type":"input_source_if"},{"input_sources":[{"input_mode_id":"Roman$"}],"type":"input_source_unless"}],"from":{"key_code":"n","modifiers":{"mandatory":["shift"],"optional":["caps_lock"]}},"to":[{"key_code":"o"},{"set_variable":{"name":"KC_N","value":1}},{"set_variable":{"name":"USC","value":1}},{"set_variable":{"name":"LKS","value":1}}],"to_after_key_up":[{"set_variable":{"name":"KC_N","value":0}},{"set_variable":{"name":"USC","value":0}}],"type":"basic"},</v>
      </c>
    </row>
    <row r="269" spans="1:1">
      <c r="A269" s="299" t="str">
        <f>_xlfn.CONCAT(詳細設定!A290:Z290)</f>
        <v>{"description":"Sp む","conditions":[{"type":"variable_if","name":"LKS","value":1},{"type":"variable_unless","name":"USC","value":0},{"input_sources":[{"language":"ja"}],"type":"input_source_if"},{"input_sources":[{"input_mode_id":"Roman$"}],"type":"input_source_unless"}],"from":{"key_code":"r","modifiers":{"mandatory":["shift"],"optional":["caps_lock"]}},"to":[{"key_code":"m"},{"key_code":"u"},{"set_variable":{"name":"KC_R","value":1}},{"set_variable":{"name":"USC","value":2}},{"set_variable":{"name":"LKS","value":1}}],"to_after_key_up":[{"set_variable":{"name":"KC_R","value":0}},{"set_variable":{"name":"USC","value":0}}],"type":"basic"},{"conditions":[{"input_sources":[{"language":"ja"}],"type":"input_source_if"},{"input_sources":[{"input_mode_id":"Roman$"}],"type":"input_source_unless"}],"from":{"key_code":"r","modifiers":{"mandatory":["shift"],"optional":["caps_lock"]}},"to":[{"key_code":"m"},{"key_code":"u"},{"set_variable":{"name":"KC_R","value":1}},{"set_variable":{"name":"USC","value":1}},{"set_variable":{"name":"LKS","value":1}}],"to_after_key_up":[{"set_variable":{"name":"KC_R","value":0}},{"set_variable":{"name":"USC","value":0}}],"type":"basic"},</v>
      </c>
    </row>
    <row r="270" spans="1:1">
      <c r="A270" s="299" t="str">
        <f>_xlfn.CONCAT(詳細設定!A291:Z291)</f>
        <v>{"description":"Sp ふ","conditions":[{"type":"variable_if","name":"LKS","value":1},{"type":"variable_unless","name":"USC","value":0},{"input_sources":[{"language":"ja"}],"type":"input_source_if"},{"input_sources":[{"input_mode_id":"Roman$"}],"type":"input_source_unless"}],"from":{"key_code":"period","modifiers":{"mandatory":["shift"],"optional":["caps_lock"]}},"to":[{"key_code":"h"},{"key_code":"u"},{"set_variable":{"name":"KC_DOT","value":1}},{"set_variable":{"name":"USC","value":2}},{"set_variable":{"name":"LKS","value":1}}],"to_after_key_up":[{"set_variable":{"name":"KC_DOT","value":0}},{"set_variable":{"name":"USC","value":0}}],"type":"basic"},{"conditions":[{"input_sources":[{"language":"ja"}],"type":"input_source_if"},{"input_sources":[{"input_mode_id":"Roman$"}],"type":"input_source_unless"}],"from":{"key_code":"period","modifiers":{"mandatory":["shift"],"optional":["caps_lock"]}},"to":[{"key_code":"h"},{"key_code":"u"},{"set_variable":{"name":"KC_DOT","value":1}},{"set_variable":{"name":"USC","value":1}},{"set_variable":{"name":"LKS","value":1}}],"to_after_key_up":[{"set_variable":{"name":"KC_DOT","value":0}},{"set_variable":{"name":"USC","value":0}}],"type":"basic"},</v>
      </c>
    </row>
    <row r="271" spans="1:1">
      <c r="A271" s="299" t="str">
        <f>_xlfn.CONCAT(詳細設定!A292:Z292)</f>
        <v>{"description":"Sp _","conditions":[{"type":"keyboard_type_if","keyboard_types":["jis"]},{"type":"variable_if","name":"LKS","value":1},{"type":"variable_unless","name":"USC","value":0},{"input_sources":[{"language":"ja"}],"type":"input_source_if"},{"input_sources":[{"input_mode_id":"Roman$"}],"type":"input_source_unless"}],"from":{"key_code":"international1","modifiers":{"mandatory":["shift"],"optional":["caps_lock"]}},"to":[{"key_code":"international1"},{"set_variable":{"name":"KC_INT1","value":1}},{"set_variable":{"name":"USC","value":2}},{"set_variable":{"name":"LKS","value":1}}],"to_after_key_up":[{"set_variable":{"name":"KC_INT1","value":0}},{"set_variable":{"name":"USC","value":0}}],"type":"basic"},{"conditions":[{"type":"keyboard_type_if","keyboard_types":["jis"]},{"input_sources":[{"language":"ja"}],"type":"input_source_if"},{"input_sources":[{"input_mode_id":"Roman$"}],"type":"input_source_unless"}],"from":{"key_code":"international1","modifiers":{"mandatory":["shift"],"optional":["caps_lock"]}},"to":[{"key_code":"international1"},{"set_variable":{"name":"KC_INT1","value":1}},{"set_variable":{"name":"USC","value":1}},{"set_variable":{"name":"LKS","value":1}}],"to_after_key_up":[{"set_variable":{"name":"KC_INT1","value":0}},{"set_variable":{"name":"USC","value":0}}],"type":"basic"},{"conditions":[{"type":"variable_if","name":"LKS","value":1},{"type":"variable_unless","name":"USC","value":0},{"input_sources":[{"language":"ja"}],"type":"input_source_if"},{"input_sources":[{"input_mode_id":"Roman$"}],"type":"input_source_unless"}],"from":{"key_code":"international1","modifiers":{"mandatory":["shift"],"optional":["caps_lock"]}},"to":[{"key_code":"hyphen","modifiers":["shift"]},{"set_variable":{"name":"KC_INT1","value":1}},{"set_variable":{"name":"USC","value":2}},{"set_variable":{"name":"LKS","value":1}}],"to_after_key_up":[{"set_variable":{"name":"KC_INT1","value":0}},{"set_variable":{"name":"USC","value":0}}],"type":"basic"},{"conditions":[{"input_sources":[{"language":"ja"}],"type":"input_source_if"},{"input_sources":[{"input_mode_id":"Roman$"}],"type":"input_source_unless"}],"from":{"key_code":"international1","modifiers":{"mandatory":["shift"],"optional":["caps_lock"]}},"to":[{"key_code":"hyphen","modifiers":["shift"]},{"set_variable":{"name":"KC_INT1","value":1}},{"set_variable":{"name":"USC","value":1}},{"set_variable":{"name":"LKS","value":1}}],"to_after_key_up":[{"set_variable":{"name":"KC_INT1","value":0}},{"set_variable":{"name":"USC","value":0}}],"type":"basic"},</v>
      </c>
    </row>
    <row r="272" spans="1:1">
      <c r="A272" s="299" t="str">
        <f>_xlfn.CONCAT(詳細設定!A293:Z293)</f>
        <v>{"description":"(Sp) ほ","conditions":[{"type":"variable_if","name":"LKS","value":1},{"type":"variable_unless","name":"USC","value":0},{"input_sources":[{"language":"ja"}],"type":"input_source_if"},{"input_sources":[{"input_mode_id":"Roman$"}],"type":"input_source_unless"}],"from":{"key_code":"z","modifiers":{"optional":["shift","caps_lock"]}},"to":[{"key_code":"h"},{"key_code":"o"},{"set_variable":{"name":"KC_Z","value":1}},{"set_variable":{"name":"USC","value":2}},{"set_variable":{"name":"LKS","value":1}}],"to_after_key_up":[{"set_variable":{"name":"KC_Z","value":0}},{"set_variable":{"name":"USC","value":0}}],"type":"basic"},{"conditions":[{"input_sources":[{"language":"ja"}],"type":"input_source_if"},{"input_sources":[{"input_mode_id":"Roman$"}],"type":"input_source_unless"}],"from":{"key_code":"z","modifiers":{"optional":["shift","caps_lock"]}},"to":[{"key_code":"h"},{"key_code":"o"},{"set_variable":{"name":"KC_Z","value":1}},{"set_variable":{"name":"USC","value":1}},{"set_variable":{"name":"LKS","value":1}}],"to_after_key_up":[{"set_variable":{"name":"KC_Z","value":0}},{"set_variable":{"name":"USC","value":0}}],"type":"basic"},</v>
      </c>
    </row>
    <row r="273" spans="1:1">
      <c r="A273" s="299" t="str">
        <f>_xlfn.CONCAT(詳細設定!A294:Z294)</f>
        <v>{"description":"(Sp) ひ","conditions":[{"type":"variable_if","name":"LKS","value":1},{"type":"variable_unless","name":"USC","value":0},{"input_sources":[{"language":"ja"}],"type":"input_source_if"},{"input_sources":[{"input_mode_id":"Roman$"}],"type":"input_source_unless"}],"from":{"key_code":"x","modifiers":{"optional":["shift","caps_lock"]}},"to":[{"key_code":"h"},{"key_code":"i"},{"set_variable":{"name":"KC_X","value":1}},{"set_variable":{"name":"USC","value":2}},{"set_variable":{"name":"LKS","value":1}}],"to_after_key_up":[{"set_variable":{"name":"KC_X","value":0}},{"set_variable":{"name":"USC","value":0}}],"type":"basic"},{"conditions":[{"input_sources":[{"language":"ja"}],"type":"input_source_if"},{"input_sources":[{"input_mode_id":"Roman$"}],"type":"input_source_unless"}],"from":{"key_code":"x","modifiers":{"optional":["shift","caps_lock"]}},"to":[{"key_code":"h"},{"key_code":"i"},{"set_variable":{"name":"KC_X","value":1}},{"set_variable":{"name":"USC","value":1}},{"set_variable":{"name":"LKS","value":1}}],"to_after_key_up":[{"set_variable":{"name":"KC_X","value":0}},{"set_variable":{"name":"USC","value":0}}],"type":"basic"},</v>
      </c>
    </row>
    <row r="274" spans="1:1">
      <c r="A274" s="299" t="str">
        <f>_xlfn.CONCAT(詳細設定!A295:Z295)</f>
        <v>{"description":"(Sp) れ","conditions":[{"type":"variable_if","name":"LKS","value":1},{"type":"variable_unless","name":"USC","value":0},{"input_sources":[{"language":"ja"}],"type":"input_source_if"},{"input_sources":[{"input_mode_id":"Roman$"}],"type":"input_source_unless"}],"from":{"key_code":"slash","modifiers":{"optional":["shift","caps_lock"]}},"to":[{"key_code":"r"},{"key_code":"e"},{"set_variable":{"name":"KC_SLSH","value":1}},{"set_variable":{"name":"USC","value":2}},{"set_variable":{"name":"LKS","value":1}}],"to_after_key_up":[{"set_variable":{"name":"KC_SLSH","value":0}},{"set_variable":{"name":"USC","value":0}}],"type":"basic"},{"conditions":[{"input_sources":[{"language":"ja"}],"type":"input_source_if"},{"input_sources":[{"input_mode_id":"Roman$"}],"type":"input_source_unless"}],"from":{"key_code":"slash","modifiers":{"optional":["shift","caps_lock"]}},"to":[{"key_code":"r"},{"key_code":"e"},{"set_variable":{"name":"KC_SLSH","value":1}},{"set_variable":{"name":"USC","value":1}},{"set_variable":{"name":"LKS","value":1}}],"to_after_key_up":[{"set_variable":{"name":"KC_SLSH","value":0}},{"set_variable":{"name":"USC","value":0}}],"type":"basic"},</v>
      </c>
    </row>
    <row r="275" spans="1:1">
      <c r="A275" s="299" t="str">
        <f>_xlfn.CONCAT(詳細設定!A296:Z296)</f>
        <v>{"description":"Sp @","conditions":[{"type":"keyboard_type_if","keyboard_types":["jis"]},{"type":"variable_if","name":"LKS","value":1},{"type":"variable_unless","name":"USC","value":0},{"input_sources":[{"language":"ja"}],"type":"input_source_if"},{"input_sources":[{"input_mode_id":"Roman$"}],"type":"input_source_unless"}],"from":{"key_code":"open_bracket","modifiers":{"mandatory":["shift"],"optional":["caps_lock"]}},"to":[{"key_code":"open_bracket","modifiers":["shift"]},{"set_variable":{"name":"KC_LBRC","value":1}},{"set_variable":{"name":"USC","value":2}},{"set_variable":{"name":"LKS","value":1}}],"to_after_key_up":[{"set_variable":{"name":"KC_LBRC","value":0}},{"set_variable":{"name":"USC","value":0}}],"type":"basic"},{"conditions":[{"type":"keyboard_type_if","keyboard_types":["jis"]},{"input_sources":[{"language":"ja"}],"type":"input_source_if"},{"input_sources":[{"input_mode_id":"Roman$"}],"type":"input_source_unless"}],"from":{"key_code":"open_bracket","modifiers":{"mandatory":["shift"],"optional":["caps_lock"]}},"to":[{"key_code":"open_bracket","modifiers":["shift"]},{"set_variable":{"name":"KC_LBRC","value":1}},{"set_variable":{"name":"USC","value":1}},{"set_variable":{"name":"LKS","value":1}}],"to_after_key_up":[{"set_variable":{"name":"KC_LBRC","value":0}},{"set_variable":{"name":"USC","value":0}}],"type":"basic"},{"conditions":[{"type":"variable_if","name":"LKS","value":1},{"type":"variable_unless","name":"USC","value":0},{"input_sources":[{"language":"ja"}],"type":"input_source_if"},{"input_sources":[{"input_mode_id":"Roman$"}],"type":"input_source_unless"}],"from":{"key_code":"open_bracket","modifiers":{"mandatory":["shift"],"optional":["caps_lock"]}},"to":[{"key_code":"open_bracket","modifiers":["shift","control"]},{"set_variable":{"name":"KC_LBRC","value":1}},{"set_variable":{"name":"USC","value":2}},{"set_variable":{"name":"LKS","value":1}}],"to_after_key_up":[{"set_variable":{"name":"KC_LBRC","value":0}},{"set_variable":{"name":"USC","value":0}}],"type":"basic"},{"conditions":[{"input_sources":[{"language":"ja"}],"type":"input_source_if"},{"input_sources":[{"input_mode_id":"Roman$"}],"type":"input_source_unless"}],"from":{"key_code":"open_bracket","modifiers":{"mandatory":["shift"],"optional":["caps_lock"]}},"to":[{"key_code":"open_bracket","modifiers":["shift","control"]},{"set_variable":{"name":"KC_LBRC","value":1}},{"set_variable":{"name":"USC","value":1}},{"set_variable":{"name":"LKS","value":1}}],"to_after_key_up":[{"set_variable":{"name":"KC_LBRC","value":0}},{"set_variable":{"name":"USC","value":0}}],"type":"basic"},</v>
      </c>
    </row>
    <row r="276" spans="1:1">
      <c r="A276" s="299" t="str">
        <f>_xlfn.CONCAT(詳細設定!A297:Z297)</f>
        <v>{"description":"Sp [","conditions":[{"type":"variable_if","name":"LKS","value":1},{"type":"variable_unless","name":"USC","value":0},{"input_sources":[{"language":"ja"}],"type":"input_source_if"},{"input_sources":[{"input_mode_id":"Roman$"}],"type":"input_source_unless"}],"from":{"key_code":"close_bracket","modifiers":{"mandatory":["shift"],"optional":["caps_lock"]}},"to":[{"key_code":"close_bracket","modifiers":["shift","control"]},{"set_variable":{"name":"KC_RBRC","value":1}},{"set_variable":{"name":"USC","value":2}},{"set_variable":{"name":"LKS","value":1}}],"to_after_key_up":[{"set_variable":{"name":"KC_RBRC","value":0}},{"set_variable":{"name":"USC","value":0}}],"type":"basic"},{"conditions":[{"input_sources":[{"language":"ja"}],"type":"input_source_if"},{"input_sources":[{"input_mode_id":"Roman$"}],"type":"input_source_unless"}],"from":{"key_code":"close_bracket","modifiers":{"mandatory":["shift"],"optional":["caps_lock"]}},"to":[{"key_code":"close_bracket","modifiers":["shift","control"]},{"set_variable":{"name":"KC_RBRC","value":1}},{"set_variable":{"name":"USC","value":1}},{"set_variable":{"name":"LKS","value":1}}],"to_after_key_up":[{"set_variable":{"name":"KC_RBRC","value":0}},{"set_variable":{"name":"USC","value":0}}],"type":"basic"},</v>
      </c>
    </row>
    <row r="277" spans="1:1">
      <c r="A277" s="299" t="str">
        <f>_xlfn.CONCAT(詳細設定!A298:Z298)</f>
        <v>{"description":"Sp ]","conditions":[{"type":"keyboard_type_if","keyboard_types":["jis"]},{"type":"variable_if","name":"LKS","value":1},{"type":"variable_unless","name":"USC","value":0},{"input_sources":[{"language":"ja"}],"type":"input_source_if"},{"input_sources":[{"input_mode_id":"Roman$"}],"type":"input_source_unless"}],"from":{"key_code":"non_us_pound","modifiers":{"mandatory":["shift"],"optional":["caps_lock"]}},"to":[{"key_code":"non_us_pound","modifiers":["shift","control"]},{"set_variable":{"name":"KC_NUHS","value":1}},{"set_variable":{"name":"USC","value":2}},{"set_variable":{"name":"LKS","value":1}}],"to_after_key_up":[{"set_variable":{"name":"KC_NUHS","value":0}},{"set_variable":{"name":"USC","value":0}}],"type":"basic"},{"conditions":[{"type":"keyboard_type_if","keyboard_types":["jis"]},{"input_sources":[{"language":"ja"}],"type":"input_source_if"},{"input_sources":[{"input_mode_id":"Roman$"}],"type":"input_source_unless"}],"from":{"key_code":"non_us_pound","modifiers":{"mandatory":["shift"],"optional":["caps_lock"]}},"to":[{"key_code":"non_us_pound","modifiers":["shift","control"]},{"set_variable":{"name":"KC_NUHS","value":1}},{"set_variable":{"name":"USC","value":1}},{"set_variable":{"name":"LKS","value":1}}],"to_after_key_up":[{"set_variable":{"name":"KC_NUHS","value":0}},{"set_variable":{"name":"USC","value":0}}],"type":"basic"},{"conditions":[{"type":"variable_if","name":"LKS","value":1},{"type":"variable_unless","name":"USC","value":0},{"input_sources":[{"language":"ja"}],"type":"input_source_if"},{"input_sources":[{"input_mode_id":"Roman$"}],"type":"input_source_unless"}],"from":{"key_code":"non_us_pound","modifiers":{"mandatory":["shift"],"optional":["caps_lock"]}},"to":[{"key_code":"backslash","modifiers":["shift"]},{"set_variable":{"name":"KC_NUHS","value":1}},{"set_variable":{"name":"USC","value":2}},{"set_variable":{"name":"LKS","value":1}}],"to_after_key_up":[{"set_variable":{"name":"KC_NUHS","value":0}},{"set_variable":{"name":"USC","value":0}}],"type":"basic"},{"conditions":[{"input_sources":[{"language":"ja"}],"type":"input_source_if"},{"input_sources":[{"input_mode_id":"Roman$"}],"type":"input_source_unless"}],"from":{"key_code":"non_us_pound","modifiers":{"mandatory":["shift"],"optional":["caps_lock"]}},"to":[{"key_code":"backslash","modifiers":["shift"]},{"set_variable":{"name":"KC_NUHS","value":1}},{"set_variable":{"name":"USC","value":1}},{"set_variable":{"name":"LKS","value":1}}],"to_after_key_up":[{"set_variable":{"name":"KC_NUHS","value":0}},{"set_variable":{"name":"USC","value":0}}],"type":"basic"},</v>
      </c>
    </row>
    <row r="278" spans="1:1">
      <c r="A278" s="299" t="str">
        <f>_xlfn.CONCAT(詳細設定!A299:Z299)</f>
        <v>{"description":"BS","conditions":[{"input_sources":[{"language":"ja"}],"type":"input_source_if"},{"input_sources":[{"input_mode_id":"Roman$"}],"type":"input_source_unless"}],"from":{"key_code":"u"},"to":[{"set_variable":{"name":"KC_U","value":1}}],"to_if_alone":[{"key_code":"delete_or_backspace"}],"to_if_held_down":[{"key_code":"delete_or_backspace"}],"to_after_key_up":[{"set_variable":{"name":"KC_U","value":0}},{"set_variable":{"name":"USC","value":0}}],"type":"basic"},</v>
      </c>
    </row>
    <row r="279" spans="1:1">
      <c r="A279" s="299" t="str">
        <f>_xlfn.CONCAT(詳細設定!A300:Z300)</f>
        <v>{"description":"Sp 。","conditions":[{"input_sources":[{"language":"ja"}],"type":"input_source_if"},{"input_sources":[{"input_mode_id":"Roman$"}],"type":"input_source_unless"}],"from":{"key_code":"m","modifiers":{"mandatory":["shift"],"optional":["caps_lock"]}},"to":[{"set_variable":{"name":"KC_M","value":1}}],"to_if_alone":[{"key_code":"period"},{"key_code":"return_or_enter"}],"to_after_key_up":[{"set_variable":{"name":"KC_M","value":0}},{"set_variable":{"name":"USC","value":0}}],"type":"basic"},</v>
      </c>
    </row>
    <row r="280" spans="1:1">
      <c r="A280" s="299" t="str">
        <f>_xlfn.CONCAT(詳細設定!A301:Z301)</f>
        <v>{"description":"(Sp) 小","conditions":[{"input_sources":[{"language":"ja"}],"type":"input_source_if"},{"input_sources":[{"input_mode_id":"Roman$"}],"type":"input_source_unless"}],"from":{"key_code":"q","modifiers":{"optional":["shift","caps_lock"]}},"to":[{"set_variable":{"name":"KC_Q","value":1}}],"to_after_key_up":[{"set_variable":{"name":"KC_Q","value":0}},{"set_variable":{"name":"USC","value":0}}],"type":"basic"},</v>
      </c>
    </row>
    <row r="281" spans="1:1">
      <c r="A281" s="299" t="str">
        <f>_xlfn.CONCAT(詳細設定!A302:Z302)</f>
        <v>{"description":"(Sp) 左","conditions":[{"input_sources":[{"language":"ja"}],"type":"input_source_if"},{"input_sources":[{"input_mode_id":"Roman$"}],"type":"input_source_unless"}],"from":{"key_code":"t","modifiers":{"optional":["shift","caps_lock"]}},"to":[{"set_variable":{"name":"KC_T","value":1}}],"to_if_alone":[{"key_code":"n","modifiers":["control"]}],"to_if_held_down":[{"key_code":"n","modifiers":["control"]}],"to_after_key_up":[{"set_variable":{"name":"KC_T","value":0}},{"set_variable":{"name":"USC","value":0}}],"type":"basic"},</v>
      </c>
    </row>
    <row r="282" spans="1:1">
      <c r="A282" s="299" t="str">
        <f>_xlfn.CONCAT(詳細設定!A303:Z303)</f>
        <v>{"description":"(Sp) 右","conditions":[{"input_sources":[{"language":"ja"}],"type":"input_source_if"},{"input_sources":[{"input_mode_id":"Roman$"}],"type":"input_source_unless"}],"from":{"key_code":"y","modifiers":{"optional":["shift","caps_lock"]}},"to":[{"set_variable":{"name":"KC_Y","value":1}}],"to_if_alone":[{"key_code":"p","modifiers":["control"]}],"to_if_held_down":[{"key_code":"p","modifiers":["control"]}],"to_after_key_up":[{"set_variable":{"name":"KC_Y","value":0}},{"set_variable":{"name":"USC","value":0}}],"type":"basic"},</v>
      </c>
    </row>
    <row r="283" spans="1:1">
      <c r="A283" s="299" t="str">
        <f>_xlfn.CONCAT(詳細設定!A304:Z304)</f>
        <v>{"description":"[英数] 1","conditions":[{"type":"variable_unless","name":"USC","value":0}],"from":{"key_code":"1","modifiers":{"optional":["shift","caps_lock"]}},"to":[{"key_code":"1"},{"set_variable":{"name":"KC_1","value":1}},{"set_variable":{"name":"USC","value":2}},{"set_variable":{"name":"LKS","value":1}}],"to_after_key_up":[{"set_variable":{"name":"KC_1","value":0}},{"set_variable":{"name":"USC","value":0}}],"type":"basic"},{"from":{"key_code":"1","modifiers":{"optional":["shift","caps_lock"]}},"to":[{"key_code":"1"},{"set_variable":{"name":"KC_1","value":1}},{"set_variable":{"name":"USC","value":1}},{"set_variable":{"name":"LKS","value":1}}],"to_after_key_up":[{"set_variable":{"name":"KC_1","value":0}},{"set_variable":{"name":"USC","value":0}}],"type":"basic"},</v>
      </c>
    </row>
    <row r="284" spans="1:1">
      <c r="A284" s="299" t="str">
        <f>_xlfn.CONCAT(詳細設定!A305:Z305)</f>
        <v>{"description":"[英数] 2","conditions":[{"type":"variable_unless","name":"USC","value":0}],"from":{"key_code":"2","modifiers":{"optional":["shift","caps_lock"]}},"to":[{"key_code":"2"},{"set_variable":{"name":"KC_2","value":1}},{"set_variable":{"name":"USC","value":2}},{"set_variable":{"name":"LKS","value":1}}],"to_after_key_up":[{"set_variable":{"name":"KC_2","value":0}},{"set_variable":{"name":"USC","value":0}}],"type":"basic"},{"from":{"key_code":"2","modifiers":{"optional":["shift","caps_lock"]}},"to":[{"key_code":"2"},{"set_variable":{"name":"KC_2","value":1}},{"set_variable":{"name":"USC","value":1}},{"set_variable":{"name":"LKS","value":1}}],"to_after_key_up":[{"set_variable":{"name":"KC_2","value":0}},{"set_variable":{"name":"USC","value":0}}],"type":"basic"},</v>
      </c>
    </row>
    <row r="285" spans="1:1">
      <c r="A285" s="299" t="str">
        <f>_xlfn.CONCAT(詳細設定!A306:Z306)</f>
        <v>{"description":"[英数] 3","conditions":[{"type":"variable_unless","name":"USC","value":0}],"from":{"key_code":"3","modifiers":{"optional":["shift","caps_lock"]}},"to":[{"key_code":"3"},{"set_variable":{"name":"KC_3","value":1}},{"set_variable":{"name":"USC","value":2}},{"set_variable":{"name":"LKS","value":1}}],"to_after_key_up":[{"set_variable":{"name":"KC_3","value":0}},{"set_variable":{"name":"USC","value":0}}],"type":"basic"},{"from":{"key_code":"3","modifiers":{"optional":["shift","caps_lock"]}},"to":[{"key_code":"3"},{"set_variable":{"name":"KC_3","value":1}},{"set_variable":{"name":"USC","value":1}},{"set_variable":{"name":"LKS","value":1}}],"to_after_key_up":[{"set_variable":{"name":"KC_3","value":0}},{"set_variable":{"name":"USC","value":0}}],"type":"basic"},</v>
      </c>
    </row>
    <row r="286" spans="1:1">
      <c r="A286" s="299" t="str">
        <f>_xlfn.CONCAT(詳細設定!A307:Z307)</f>
        <v>{"description":"[英数] 4","conditions":[{"type":"variable_unless","name":"USC","value":0}],"from":{"key_code":"4","modifiers":{"optional":["shift","caps_lock"]}},"to":[{"key_code":"4"},{"set_variable":{"name":"KC_4","value":1}},{"set_variable":{"name":"USC","value":2}},{"set_variable":{"name":"LKS","value":1}}],"to_after_key_up":[{"set_variable":{"name":"KC_4","value":0}},{"set_variable":{"name":"USC","value":0}}],"type":"basic"},{"from":{"key_code":"4","modifiers":{"optional":["shift","caps_lock"]}},"to":[{"key_code":"4"},{"set_variable":{"name":"KC_4","value":1}},{"set_variable":{"name":"USC","value":1}},{"set_variable":{"name":"LKS","value":1}}],"to_after_key_up":[{"set_variable":{"name":"KC_4","value":0}},{"set_variable":{"name":"USC","value":0}}],"type":"basic"},</v>
      </c>
    </row>
    <row r="287" spans="1:1">
      <c r="A287" s="299" t="str">
        <f>_xlfn.CONCAT(詳細設定!A308:Z308)</f>
        <v>{"description":"[英数] 5","conditions":[{"type":"variable_unless","name":"USC","value":0}],"from":{"key_code":"5","modifiers":{"optional":["shift","caps_lock"]}},"to":[{"key_code":"5"},{"set_variable":{"name":"KC_5","value":1}},{"set_variable":{"name":"USC","value":2}},{"set_variable":{"name":"LKS","value":1}}],"to_after_key_up":[{"set_variable":{"name":"KC_5","value":0}},{"set_variable":{"name":"USC","value":0}}],"type":"basic"},{"from":{"key_code":"5","modifiers":{"optional":["shift","caps_lock"]}},"to":[{"key_code":"5"},{"set_variable":{"name":"KC_5","value":1}},{"set_variable":{"name":"USC","value":1}},{"set_variable":{"name":"LKS","value":1}}],"to_after_key_up":[{"set_variable":{"name":"KC_5","value":0}},{"set_variable":{"name":"USC","value":0}}],"type":"basic"},</v>
      </c>
    </row>
    <row r="288" spans="1:1">
      <c r="A288" s="299" t="str">
        <f>_xlfn.CONCAT(詳細設定!A309:Z309)</f>
        <v>{"description":"[英数] 6","conditions":[{"type":"variable_unless","name":"USC","value":0}],"from":{"key_code":"6","modifiers":{"optional":["shift","caps_lock"]}},"to":[{"key_code":"6"},{"set_variable":{"name":"KC_6","value":1}},{"set_variable":{"name":"USC","value":2}},{"set_variable":{"name":"LKS","value":1}}],"to_after_key_up":[{"set_variable":{"name":"KC_6","value":0}},{"set_variable":{"name":"USC","value":0}}],"type":"basic"},{"from":{"key_code":"6","modifiers":{"optional":["shift","caps_lock"]}},"to":[{"key_code":"6"},{"set_variable":{"name":"KC_6","value":1}},{"set_variable":{"name":"USC","value":1}},{"set_variable":{"name":"LKS","value":1}}],"to_after_key_up":[{"set_variable":{"name":"KC_6","value":0}},{"set_variable":{"name":"USC","value":0}}],"type":"basic"},</v>
      </c>
    </row>
    <row r="289" spans="1:1">
      <c r="A289" s="299" t="str">
        <f>_xlfn.CONCAT(詳細設定!A310:Z310)</f>
        <v>{"description":"[英数] 7","conditions":[{"type":"variable_unless","name":"USC","value":0}],"from":{"key_code":"7","modifiers":{"optional":["shift","caps_lock"]}},"to":[{"key_code":"7"},{"set_variable":{"name":"KC_7","value":1}},{"set_variable":{"name":"USC","value":2}},{"set_variable":{"name":"LKS","value":1}}],"to_after_key_up":[{"set_variable":{"name":"KC_7","value":0}},{"set_variable":{"name":"USC","value":0}}],"type":"basic"},{"from":{"key_code":"7","modifiers":{"optional":["shift","caps_lock"]}},"to":[{"key_code":"7"},{"set_variable":{"name":"KC_7","value":1}},{"set_variable":{"name":"USC","value":1}},{"set_variable":{"name":"LKS","value":1}}],"to_after_key_up":[{"set_variable":{"name":"KC_7","value":0}},{"set_variable":{"name":"USC","value":0}}],"type":"basic"},</v>
      </c>
    </row>
    <row r="290" spans="1:1">
      <c r="A290" s="299" t="str">
        <f>_xlfn.CONCAT(詳細設定!A311:Z311)</f>
        <v>{"description":"[英数] 8","conditions":[{"type":"variable_unless","name":"USC","value":0}],"from":{"key_code":"8","modifiers":{"optional":["shift","caps_lock"]}},"to":[{"key_code":"8"},{"set_variable":{"name":"KC_8","value":1}},{"set_variable":{"name":"USC","value":2}},{"set_variable":{"name":"LKS","value":1}}],"to_after_key_up":[{"set_variable":{"name":"KC_8","value":0}},{"set_variable":{"name":"USC","value":0}}],"type":"basic"},{"from":{"key_code":"8","modifiers":{"optional":["shift","caps_lock"]}},"to":[{"key_code":"8"},{"set_variable":{"name":"KC_8","value":1}},{"set_variable":{"name":"USC","value":1}},{"set_variable":{"name":"LKS","value":1}}],"to_after_key_up":[{"set_variable":{"name":"KC_8","value":0}},{"set_variable":{"name":"USC","value":0}}],"type":"basic"},</v>
      </c>
    </row>
    <row r="291" spans="1:1">
      <c r="A291" s="299" t="str">
        <f>_xlfn.CONCAT(詳細設定!A312:Z312)</f>
        <v>{"description":"[英数] 9","conditions":[{"type":"variable_unless","name":"USC","value":0}],"from":{"key_code":"9","modifiers":{"optional":["shift","caps_lock"]}},"to":[{"key_code":"9"},{"set_variable":{"name":"KC_9","value":1}},{"set_variable":{"name":"USC","value":2}},{"set_variable":{"name":"LKS","value":1}}],"to_after_key_up":[{"set_variable":{"name":"KC_9","value":0}},{"set_variable":{"name":"USC","value":0}}],"type":"basic"},{"from":{"key_code":"9","modifiers":{"optional":["shift","caps_lock"]}},"to":[{"key_code":"9"},{"set_variable":{"name":"KC_9","value":1}},{"set_variable":{"name":"USC","value":1}},{"set_variable":{"name":"LKS","value":1}}],"to_after_key_up":[{"set_variable":{"name":"KC_9","value":0}},{"set_variable":{"name":"USC","value":0}}],"type":"basic"},</v>
      </c>
    </row>
    <row r="292" spans="1:1">
      <c r="A292" s="299" t="str">
        <f>_xlfn.CONCAT(詳細設定!A313:Z313)</f>
        <v>{"description":"[英数] 0","conditions":[{"type":"variable_unless","name":"USC","value":0}],"from":{"key_code":"0","modifiers":{"optional":["shift","caps_lock"]}},"to":[{"key_code":"0"},{"set_variable":{"name":"KC_0","value":1}},{"set_variable":{"name":"USC","value":2}},{"set_variable":{"name":"LKS","value":1}}],"to_after_key_up":[{"set_variable":{"name":"KC_0","value":0}},{"set_variable":{"name":"USC","value":0}}],"type":"basic"},{"from":{"key_code":"0","modifiers":{"optional":["shift","caps_lock"]}},"to":[{"key_code":"0"},{"set_variable":{"name":"KC_0","value":1}},{"set_variable":{"name":"USC","value":1}},{"set_variable":{"name":"LKS","value":1}}],"to_after_key_up":[{"set_variable":{"name":"KC_0","value":0}},{"set_variable":{"name":"USC","value":0}}],"type":"basic"},</v>
      </c>
    </row>
    <row r="293" spans="1:1">
      <c r="A293" s="299" t="str">
        <f>_xlfn.CONCAT(詳細設定!A314:Z314)</f>
        <v>{"description":"[英数] Hyphen","conditions":[{"type":"variable_unless","name":"USC","value":0}],"from":{"key_code":"hyphen","modifiers":{"optional":["shift","caps_lock"]}},"to":[{"key_code":"hyphen"},{"set_variable":{"name":"KC_MINS","value":1}},{"set_variable":{"name":"USC","value":2}},{"set_variable":{"name":"LKS","value":1}}],"to_after_key_up":[{"set_variable":{"name":"KC_MINS","value":0}},{"set_variable":{"name":"USC","value":0}}],"type":"basic"},{"from":{"key_code":"hyphen","modifiers":{"optional":["shift","caps_lock"]}},"to":[{"key_code":"hyphen"},{"set_variable":{"name":"KC_MINS","value":1}},{"set_variable":{"name":"USC","value":1}},{"set_variable":{"name":"LKS","value":1}}],"to_after_key_up":[{"set_variable":{"name":"KC_MINS","value":0}},{"set_variable":{"name":"USC","value":0}}],"type":"basic"},</v>
      </c>
    </row>
    <row r="294" spans="1:1">
      <c r="A294" s="299" t="str">
        <f>_xlfn.CONCAT(詳細設定!A315:Z315)</f>
        <v>{"description":"[英数] Equal_Sign","conditions":[{"type":"variable_unless","name":"USC","value":0}],"from":{"key_code":"equal_sign","modifiers":{"optional":["shift","caps_lock"]}},"to":[{"key_code":"equal_sign"},{"set_variable":{"name":"KC_EQL","value":1}},{"set_variable":{"name":"USC","value":2}},{"set_variable":{"name":"LKS","value":1}}],"to_after_key_up":[{"set_variable":{"name":"KC_EQL","value":0}},{"set_variable":{"name":"USC","value":0}}],"type":"basic"},{"from":{"key_code":"equal_sign","modifiers":{"optional":["shift","caps_lock"]}},"to":[{"key_code":"equal_sign"},{"set_variable":{"name":"KC_EQL","value":1}},{"set_variable":{"name":"USC","value":1}},{"set_variable":{"name":"LKS","value":1}}],"to_after_key_up":[{"set_variable":{"name":"KC_EQL","value":0}},{"set_variable":{"name":"USC","value":0}}],"type":"basic"},</v>
      </c>
    </row>
    <row r="295" spans="1:1">
      <c r="A295" s="299" t="str">
        <f>_xlfn.CONCAT(詳細設定!A316:Z316)</f>
        <v>{"description":"[英数] International3","conditions":[{"type":"keyboard_type_if","keyboard_types":["jis"]},{"type":"variable_unless","name":"USC","value":0}],"from":{"key_code":"international3","modifiers":{"optional":["shift","caps_lock"]}},"to":[{"key_code":"international3"},{"set_variable":{"name":"JP_YEN","value":1}},{"set_variable":{"name":"USC","value":2}},{"set_variable":{"name":"LKS","value":1}}],"to_after_key_up":[{"set_variable":{"name":"JP_YEN","value":0}},{"set_variable":{"name":"USC","value":0}}],"type":"basic"},{"conditions":[{"type":"keyboard_type_if","keyboard_types":["jis"]}],"from":{"key_code":"international3","modifiers":{"optional":["shift","caps_lock"]}},"to":[{"key_code":"international3"},{"set_variable":{"name":"JP_YEN","value":1}},{"set_variable":{"name":"USC","value":1}},{"set_variable":{"name":"LKS","value":1}}],"to_after_key_up":[{"set_variable":{"name":"JP_YEN","value":0}},{"set_variable":{"name":"USC","value":0}}],"type":"basic"},{"conditions":[{"type":"variable_unless","name":"USC","value":0}],"from":{"key_code":"international3","modifiers":{"optional":["shift","caps_lock"]}},"to":[{"key_code":"grave_accent_and_tilde"},{"set_variable":{"name":"JP_YEN","value":1}},{"set_variable":{"name":"USC","value":2}},{"set_variable":{"name":"LKS","value":1}}],"to_after_key_up":[{"set_variable":{"name":"JP_YEN","value":0}},{"set_variable":{"name":"USC","value":0}}],"type":"basic"},{"from":{"key_code":"international3","modifiers":{"optional":["shift","caps_lock"]}},"to":[{"key_code":"grave_accent_and_tilde"},{"set_variable":{"name":"JP_YEN","value":1}},{"set_variable":{"name":"USC","value":1}},{"set_variable":{"name":"LKS","value":1}}],"to_after_key_up":[{"set_variable":{"name":"JP_YEN","value":0}},{"set_variable":{"name":"USC","value":0}}],"type":"basic"},</v>
      </c>
    </row>
    <row r="296" spans="1:1">
      <c r="A296" s="299" t="str">
        <f>_xlfn.CONCAT(詳細設定!A317:Z317)</f>
        <v>{"description":"[英数] Q","conditions":[{"type":"variable_unless","name":"USC","value":0}],"from":{"key_code":"q","modifiers":{"optional":["shift","caps_lock"]}},"to":[{"key_code":"q"},{"set_variable":{"name":"KC_Q","value":1}},{"set_variable":{"name":"USC","value":2}},{"set_variable":{"name":"LKS","value":1}}],"to_after_key_up":[{"set_variable":{"name":"KC_Q","value":0}},{"set_variable":{"name":"USC","value":0}}],"type":"basic"},{"from":{"key_code":"q","modifiers":{"optional":["shift","caps_lock"]}},"to":[{"key_code":"q"},{"set_variable":{"name":"KC_Q","value":1}},{"set_variable":{"name":"USC","value":1}},{"set_variable":{"name":"LKS","value":1}}],"to_after_key_up":[{"set_variable":{"name":"KC_Q","value":0}},{"set_variable":{"name":"USC","value":0}}],"type":"basic"},</v>
      </c>
    </row>
    <row r="297" spans="1:1">
      <c r="A297" s="299" t="str">
        <f>_xlfn.CONCAT(詳細設定!A318:Z318)</f>
        <v>{"description":"[英数] W","conditions":[{"type":"variable_unless","name":"USC","value":0}],"from":{"key_code":"w","modifiers":{"optional":["shift","caps_lock"]}},"to":[{"key_code":"w"},{"set_variable":{"name":"KC_W","value":1}},{"set_variable":{"name":"USC","value":2}},{"set_variable":{"name":"LKS","value":1}}],"to_after_key_up":[{"set_variable":{"name":"KC_W","value":0}},{"set_variable":{"name":"USC","value":0}}],"type":"basic"},{"from":{"key_code":"w","modifiers":{"optional":["shift","caps_lock"]}},"to":[{"key_code":"w"},{"set_variable":{"name":"KC_W","value":1}},{"set_variable":{"name":"USC","value":1}},{"set_variable":{"name":"LKS","value":1}}],"to_after_key_up":[{"set_variable":{"name":"KC_W","value":0}},{"set_variable":{"name":"USC","value":0}}],"type":"basic"},</v>
      </c>
    </row>
    <row r="298" spans="1:1">
      <c r="A298" s="299" t="str">
        <f>_xlfn.CONCAT(詳細設定!A319:Z319)</f>
        <v>{"description":"[英数] E","conditions":[{"type":"variable_unless","name":"USC","value":0}],"from":{"key_code":"e","modifiers":{"optional":["shift","caps_lock"]}},"to":[{"key_code":"e"},{"set_variable":{"name":"KC_E","value":1}},{"set_variable":{"name":"USC","value":2}},{"set_variable":{"name":"LKS","value":1}}],"to_after_key_up":[{"set_variable":{"name":"KC_E","value":0}},{"set_variable":{"name":"USC","value":0}}],"type":"basic"},{"from":{"key_code":"e","modifiers":{"optional":["shift","caps_lock"]}},"to":[{"key_code":"e"},{"set_variable":{"name":"KC_E","value":1}},{"set_variable":{"name":"USC","value":1}},{"set_variable":{"name":"LKS","value":1}}],"to_after_key_up":[{"set_variable":{"name":"KC_E","value":0}},{"set_variable":{"name":"USC","value":0}}],"type":"basic"},</v>
      </c>
    </row>
    <row r="299" spans="1:1">
      <c r="A299" s="299" t="str">
        <f>_xlfn.CONCAT(詳細設定!A320:Z320)</f>
        <v>{"description":"[英数] R","conditions":[{"type":"variable_unless","name":"USC","value":0}],"from":{"key_code":"r","modifiers":{"optional":["shift","caps_lock"]}},"to":[{"key_code":"r"},{"set_variable":{"name":"KC_R","value":1}},{"set_variable":{"name":"USC","value":2}},{"set_variable":{"name":"LKS","value":1}}],"to_after_key_up":[{"set_variable":{"name":"KC_R","value":0}},{"set_variable":{"name":"USC","value":0}}],"type":"basic"},{"from":{"key_code":"r","modifiers":{"optional":["shift","caps_lock"]}},"to":[{"key_code":"r"},{"set_variable":{"name":"KC_R","value":1}},{"set_variable":{"name":"USC","value":1}},{"set_variable":{"name":"LKS","value":1}}],"to_after_key_up":[{"set_variable":{"name":"KC_R","value":0}},{"set_variable":{"name":"USC","value":0}}],"type":"basic"},</v>
      </c>
    </row>
    <row r="300" spans="1:1">
      <c r="A300" s="299" t="str">
        <f>_xlfn.CONCAT(詳細設定!A321:Z321)</f>
        <v>{"description":"[英数] T","conditions":[{"type":"variable_unless","name":"USC","value":0}],"from":{"key_code":"t","modifiers":{"optional":["shift","caps_lock"]}},"to":[{"key_code":"t"},{"set_variable":{"name":"KC_T","value":1}},{"set_variable":{"name":"USC","value":2}},{"set_variable":{"name":"LKS","value":1}}],"to_after_key_up":[{"set_variable":{"name":"KC_T","value":0}},{"set_variable":{"name":"USC","value":0}}],"type":"basic"},{"from":{"key_code":"t","modifiers":{"optional":["shift","caps_lock"]}},"to":[{"key_code":"t"},{"set_variable":{"name":"KC_T","value":1}},{"set_variable":{"name":"USC","value":1}},{"set_variable":{"name":"LKS","value":1}}],"to_after_key_up":[{"set_variable":{"name":"KC_T","value":0}},{"set_variable":{"name":"USC","value":0}}],"type":"basic"},</v>
      </c>
    </row>
    <row r="301" spans="1:1">
      <c r="A301" s="299" t="str">
        <f>_xlfn.CONCAT(詳細設定!A322:Z322)</f>
        <v>{"description":"[英数] Y","conditions":[{"type":"variable_unless","name":"USC","value":0}],"from":{"key_code":"y","modifiers":{"optional":["shift","caps_lock"]}},"to":[{"key_code":"y"},{"set_variable":{"name":"KC_Y","value":1}},{"set_variable":{"name":"USC","value":2}},{"set_variable":{"name":"LKS","value":1}}],"to_after_key_up":[{"set_variable":{"name":"KC_Y","value":0}},{"set_variable":{"name":"USC","value":0}}],"type":"basic"},{"from":{"key_code":"y","modifiers":{"optional":["shift","caps_lock"]}},"to":[{"key_code":"y"},{"set_variable":{"name":"KC_Y","value":1}},{"set_variable":{"name":"USC","value":1}},{"set_variable":{"name":"LKS","value":1}}],"to_after_key_up":[{"set_variable":{"name":"KC_Y","value":0}},{"set_variable":{"name":"USC","value":0}}],"type":"basic"},</v>
      </c>
    </row>
    <row r="302" spans="1:1">
      <c r="A302" s="299" t="str">
        <f>_xlfn.CONCAT(詳細設定!A323:Z323)</f>
        <v>{"description":"[英数] U","conditions":[{"type":"variable_unless","name":"USC","value":0}],"from":{"key_code":"u","modifiers":{"optional":["shift","caps_lock"]}},"to":[{"key_code":"u"},{"set_variable":{"name":"KC_U","value":1}},{"set_variable":{"name":"USC","value":2}},{"set_variable":{"name":"LKS","value":1}}],"to_after_key_up":[{"set_variable":{"name":"KC_U","value":0}},{"set_variable":{"name":"USC","value":0}}],"type":"basic"},{"from":{"key_code":"u","modifiers":{"optional":["shift","caps_lock"]}},"to":[{"key_code":"u"},{"set_variable":{"name":"KC_U","value":1}},{"set_variable":{"name":"USC","value":1}},{"set_variable":{"name":"LKS","value":1}}],"to_after_key_up":[{"set_variable":{"name":"KC_U","value":0}},{"set_variable":{"name":"USC","value":0}}],"type":"basic"},</v>
      </c>
    </row>
    <row r="303" spans="1:1">
      <c r="A303" s="299" t="str">
        <f>_xlfn.CONCAT(詳細設定!A324:Z324)</f>
        <v>{"description":"[英数] I","conditions":[{"type":"variable_unless","name":"USC","value":0}],"from":{"key_code":"i","modifiers":{"optional":["shift","caps_lock"]}},"to":[{"key_code":"i"},{"set_variable":{"name":"KC_I","value":1}},{"set_variable":{"name":"USC","value":2}},{"set_variable":{"name":"LKS","value":1}}],"to_after_key_up":[{"set_variable":{"name":"KC_I","value":0}},{"set_variable":{"name":"USC","value":0}}],"type":"basic"},{"from":{"key_code":"i","modifiers":{"optional":["shift","caps_lock"]}},"to":[{"key_code":"i"},{"set_variable":{"name":"KC_I","value":1}},{"set_variable":{"name":"USC","value":1}},{"set_variable":{"name":"LKS","value":1}}],"to_after_key_up":[{"set_variable":{"name":"KC_I","value":0}},{"set_variable":{"name":"USC","value":0}}],"type":"basic"},</v>
      </c>
    </row>
    <row r="304" spans="1:1">
      <c r="A304" s="299" t="str">
        <f>_xlfn.CONCAT(詳細設定!A325:Z325)</f>
        <v>{"description":"[英数] O","conditions":[{"type":"variable_unless","name":"USC","value":0}],"from":{"key_code":"o","modifiers":{"optional":["shift","caps_lock"]}},"to":[{"key_code":"o"},{"set_variable":{"name":"KC_O","value":1}},{"set_variable":{"name":"USC","value":2}},{"set_variable":{"name":"LKS","value":1}}],"to_after_key_up":[{"set_variable":{"name":"KC_O","value":0}},{"set_variable":{"name":"USC","value":0}}],"type":"basic"},{"from":{"key_code":"o","modifiers":{"optional":["shift","caps_lock"]}},"to":[{"key_code":"o"},{"set_variable":{"name":"KC_O","value":1}},{"set_variable":{"name":"USC","value":1}},{"set_variable":{"name":"LKS","value":1}}],"to_after_key_up":[{"set_variable":{"name":"KC_O","value":0}},{"set_variable":{"name":"USC","value":0}}],"type":"basic"},</v>
      </c>
    </row>
    <row r="305" spans="1:1">
      <c r="A305" s="299" t="str">
        <f>_xlfn.CONCAT(詳細設定!A326:Z326)</f>
        <v>{"description":"[英数] P","conditions":[{"type":"variable_unless","name":"USC","value":0}],"from":{"key_code":"p","modifiers":{"optional":["shift","caps_lock"]}},"to":[{"key_code":"p"},{"set_variable":{"name":"KC_P","value":1}},{"set_variable":{"name":"USC","value":2}},{"set_variable":{"name":"LKS","value":1}}],"to_after_key_up":[{"set_variable":{"name":"KC_P","value":0}},{"set_variable":{"name":"USC","value":0}}],"type":"basic"},{"from":{"key_code":"p","modifiers":{"optional":["shift","caps_lock"]}},"to":[{"key_code":"p"},{"set_variable":{"name":"KC_P","value":1}},{"set_variable":{"name":"USC","value":1}},{"set_variable":{"name":"LKS","value":1}}],"to_after_key_up":[{"set_variable":{"name":"KC_P","value":0}},{"set_variable":{"name":"USC","value":0}}],"type":"basic"},</v>
      </c>
    </row>
    <row r="306" spans="1:1">
      <c r="A306" s="299" t="str">
        <f>_xlfn.CONCAT(詳細設定!A327:Z327)</f>
        <v>{"description":"[英数] Open_Bracket","conditions":[{"type":"variable_unless","name":"USC","value":0}],"from":{"key_code":"open_bracket","modifiers":{"optional":["shift","caps_lock"]}},"to":[{"key_code":"open_bracket"},{"set_variable":{"name":"KC_LBRC","value":1}},{"set_variable":{"name":"USC","value":2}},{"set_variable":{"name":"LKS","value":1}}],"to_after_key_up":[{"set_variable":{"name":"KC_LBRC","value":0}},{"set_variable":{"name":"USC","value":0}}],"type":"basic"},{"from":{"key_code":"open_bracket","modifiers":{"optional":["shift","caps_lock"]}},"to":[{"key_code":"open_bracket"},{"set_variable":{"name":"KC_LBRC","value":1}},{"set_variable":{"name":"USC","value":1}},{"set_variable":{"name":"LKS","value":1}}],"to_after_key_up":[{"set_variable":{"name":"KC_LBRC","value":0}},{"set_variable":{"name":"USC","value":0}}],"type":"basic"},</v>
      </c>
    </row>
    <row r="307" spans="1:1">
      <c r="A307" s="299" t="str">
        <f>_xlfn.CONCAT(詳細設定!A328:Z328)</f>
        <v>{"description":"[英数] Close_Bracket","conditions":[{"type":"variable_unless","name":"USC","value":0}],"from":{"key_code":"close_bracket","modifiers":{"optional":["shift","caps_lock"]}},"to":[{"key_code":"close_bracket"},{"set_variable":{"name":"KC_RBRC","value":1}},{"set_variable":{"name":"USC","value":2}},{"set_variable":{"name":"LKS","value":1}}],"to_after_key_up":[{"set_variable":{"name":"KC_RBRC","value":0}},{"set_variable":{"name":"USC","value":0}}],"type":"basic"},{"from":{"key_code":"close_bracket","modifiers":{"optional":["shift","caps_lock"]}},"to":[{"key_code":"close_bracket"},{"set_variable":{"name":"KC_RBRC","value":1}},{"set_variable":{"name":"USC","value":1}},{"set_variable":{"name":"LKS","value":1}}],"to_after_key_up":[{"set_variable":{"name":"KC_RBRC","value":0}},{"set_variable":{"name":"USC","value":0}}],"type":"basic"},</v>
      </c>
    </row>
    <row r="308" spans="1:1">
      <c r="A308" s="299" t="str">
        <f>_xlfn.CONCAT(詳細設定!A329:Z329)</f>
        <v>{"description":"[英数] A","conditions":[{"type":"variable_unless","name":"USC","value":0}],"from":{"key_code":"a","modifiers":{"optional":["shift","caps_lock"]}},"to":[{"key_code":"a"},{"set_variable":{"name":"KC_A","value":1}},{"set_variable":{"name":"USC","value":2}},{"set_variable":{"name":"LKS","value":1}}],"to_after_key_up":[{"set_variable":{"name":"KC_A","value":0}},{"set_variable":{"name":"USC","value":0}}],"type":"basic"},{"from":{"key_code":"a","modifiers":{"optional":["shift","caps_lock"]}},"to":[{"key_code":"a"},{"set_variable":{"name":"KC_A","value":1}},{"set_variable":{"name":"USC","value":1}},{"set_variable":{"name":"LKS","value":1}}],"to_after_key_up":[{"set_variable":{"name":"KC_A","value":0}},{"set_variable":{"name":"USC","value":0}}],"type":"basic"},</v>
      </c>
    </row>
    <row r="309" spans="1:1">
      <c r="A309" s="299" t="str">
        <f>_xlfn.CONCAT(詳細設定!A330:Z330)</f>
        <v>{"description":"[英数] S","conditions":[{"type":"variable_unless","name":"USC","value":0}],"from":{"key_code":"s","modifiers":{"optional":["shift","caps_lock"]}},"to":[{"key_code":"s"},{"set_variable":{"name":"KC_S","value":1}},{"set_variable":{"name":"USC","value":2}},{"set_variable":{"name":"LKS","value":1}}],"to_after_key_up":[{"set_variable":{"name":"KC_S","value":0}},{"set_variable":{"name":"USC","value":0}}],"type":"basic"},{"from":{"key_code":"s","modifiers":{"optional":["shift","caps_lock"]}},"to":[{"key_code":"s"},{"set_variable":{"name":"KC_S","value":1}},{"set_variable":{"name":"USC","value":1}},{"set_variable":{"name":"LKS","value":1}}],"to_after_key_up":[{"set_variable":{"name":"KC_S","value":0}},{"set_variable":{"name":"USC","value":0}}],"type":"basic"},</v>
      </c>
    </row>
    <row r="310" spans="1:1">
      <c r="A310" s="299" t="str">
        <f>_xlfn.CONCAT(詳細設定!A331:Z331)</f>
        <v>{"description":"[英数] D","conditions":[{"type":"variable_unless","name":"USC","value":0}],"from":{"key_code":"d","modifiers":{"optional":["shift","caps_lock"]}},"to":[{"key_code":"d"},{"set_variable":{"name":"KC_D","value":1}},{"set_variable":{"name":"USC","value":2}},{"set_variable":{"name":"LKS","value":1}}],"to_after_key_up":[{"set_variable":{"name":"KC_D","value":0}},{"set_variable":{"name":"USC","value":0}}],"type":"basic"},{"from":{"key_code":"d","modifiers":{"optional":["shift","caps_lock"]}},"to":[{"key_code":"d"},{"set_variable":{"name":"KC_D","value":1}},{"set_variable":{"name":"USC","value":1}},{"set_variable":{"name":"LKS","value":1}}],"to_after_key_up":[{"set_variable":{"name":"KC_D","value":0}},{"set_variable":{"name":"USC","value":0}}],"type":"basic"},</v>
      </c>
    </row>
    <row r="311" spans="1:1">
      <c r="A311" s="299" t="str">
        <f>_xlfn.CONCAT(詳細設定!A332:Z332)</f>
        <v>{"description":"[英数] F","conditions":[{"type":"variable_unless","name":"USC","value":0}],"from":{"key_code":"f","modifiers":{"optional":["shift","caps_lock"]}},"to":[{"key_code":"f"},{"set_variable":{"name":"KC_F","value":1}},{"set_variable":{"name":"USC","value":2}},{"set_variable":{"name":"LKS","value":1}}],"to_after_key_up":[{"set_variable":{"name":"KC_F","value":0}},{"set_variable":{"name":"USC","value":0}}],"type":"basic"},{"from":{"key_code":"f","modifiers":{"optional":["shift","caps_lock"]}},"to":[{"key_code":"f"},{"set_variable":{"name":"KC_F","value":1}},{"set_variable":{"name":"USC","value":1}},{"set_variable":{"name":"LKS","value":1}}],"to_after_key_up":[{"set_variable":{"name":"KC_F","value":0}},{"set_variable":{"name":"USC","value":0}}],"type":"basic"},</v>
      </c>
    </row>
    <row r="312" spans="1:1">
      <c r="A312" s="299" t="str">
        <f>_xlfn.CONCAT(詳細設定!A333:Z333)</f>
        <v>{"description":"[英数] G","conditions":[{"type":"variable_unless","name":"USC","value":0}],"from":{"key_code":"g","modifiers":{"optional":["shift","caps_lock"]}},"to":[{"key_code":"g"},{"set_variable":{"name":"KC_G","value":1}},{"set_variable":{"name":"USC","value":2}},{"set_variable":{"name":"LKS","value":1}}],"to_after_key_up":[{"set_variable":{"name":"KC_G","value":0}},{"set_variable":{"name":"USC","value":0}}],"type":"basic"},{"from":{"key_code":"g","modifiers":{"optional":["shift","caps_lock"]}},"to":[{"key_code":"g"},{"set_variable":{"name":"KC_G","value":1}},{"set_variable":{"name":"USC","value":1}},{"set_variable":{"name":"LKS","value":1}}],"to_after_key_up":[{"set_variable":{"name":"KC_G","value":0}},{"set_variable":{"name":"USC","value":0}}],"type":"basic"},</v>
      </c>
    </row>
    <row r="313" spans="1:1">
      <c r="A313" s="299" t="str">
        <f>_xlfn.CONCAT(詳細設定!A334:Z334)</f>
        <v>{"description":"[英数] H","conditions":[{"type":"variable_unless","name":"USC","value":0}],"from":{"key_code":"h","modifiers":{"optional":["shift","caps_lock"]}},"to":[{"key_code":"h"},{"set_variable":{"name":"KC_H","value":1}},{"set_variable":{"name":"USC","value":2}},{"set_variable":{"name":"LKS","value":1}}],"to_after_key_up":[{"set_variable":{"name":"KC_H","value":0}},{"set_variable":{"name":"USC","value":0}}],"type":"basic"},{"from":{"key_code":"h","modifiers":{"optional":["shift","caps_lock"]}},"to":[{"key_code":"h"},{"set_variable":{"name":"KC_H","value":1}},{"set_variable":{"name":"USC","value":1}},{"set_variable":{"name":"LKS","value":1}}],"to_after_key_up":[{"set_variable":{"name":"KC_H","value":0}},{"set_variable":{"name":"USC","value":0}}],"type":"basic"},</v>
      </c>
    </row>
    <row r="314" spans="1:1">
      <c r="A314" s="299" t="str">
        <f>_xlfn.CONCAT(詳細設定!A335:Z335)</f>
        <v>{"description":"[英数] J","conditions":[{"type":"variable_unless","name":"USC","value":0}],"from":{"key_code":"j","modifiers":{"optional":["shift","caps_lock"]}},"to":[{"key_code":"j"},{"set_variable":{"name":"KC_J","value":1}},{"set_variable":{"name":"USC","value":2}},{"set_variable":{"name":"LKS","value":1}}],"to_after_key_up":[{"set_variable":{"name":"KC_J","value":0}},{"set_variable":{"name":"USC","value":0}}],"type":"basic"},{"from":{"key_code":"j","modifiers":{"optional":["shift","caps_lock"]}},"to":[{"key_code":"j"},{"set_variable":{"name":"KC_J","value":1}},{"set_variable":{"name":"USC","value":1}},{"set_variable":{"name":"LKS","value":1}}],"to_after_key_up":[{"set_variable":{"name":"KC_J","value":0}},{"set_variable":{"name":"USC","value":0}}],"type":"basic"},</v>
      </c>
    </row>
    <row r="315" spans="1:1">
      <c r="A315" s="299" t="str">
        <f>_xlfn.CONCAT(詳細設定!A336:Z336)</f>
        <v>{"description":"[英数] K","conditions":[{"type":"variable_unless","name":"USC","value":0}],"from":{"key_code":"k","modifiers":{"optional":["shift","caps_lock"]}},"to":[{"key_code":"k"},{"set_variable":{"name":"KC_K","value":1}},{"set_variable":{"name":"USC","value":2}},{"set_variable":{"name":"LKS","value":1}}],"to_after_key_up":[{"set_variable":{"name":"KC_K","value":0}},{"set_variable":{"name":"USC","value":0}}],"type":"basic"},{"from":{"key_code":"k","modifiers":{"optional":["shift","caps_lock"]}},"to":[{"key_code":"k"},{"set_variable":{"name":"KC_K","value":1}},{"set_variable":{"name":"USC","value":1}},{"set_variable":{"name":"LKS","value":1}}],"to_after_key_up":[{"set_variable":{"name":"KC_K","value":0}},{"set_variable":{"name":"USC","value":0}}],"type":"basic"},</v>
      </c>
    </row>
    <row r="316" spans="1:1">
      <c r="A316" s="299" t="str">
        <f>_xlfn.CONCAT(詳細設定!A337:Z337)</f>
        <v>{"description":"[英数] L","conditions":[{"type":"variable_unless","name":"USC","value":0}],"from":{"key_code":"l","modifiers":{"optional":["shift","caps_lock"]}},"to":[{"key_code":"l"},{"set_variable":{"name":"KC_L","value":1}},{"set_variable":{"name":"USC","value":2}},{"set_variable":{"name":"LKS","value":1}}],"to_after_key_up":[{"set_variable":{"name":"KC_L","value":0}},{"set_variable":{"name":"USC","value":0}}],"type":"basic"},{"from":{"key_code":"l","modifiers":{"optional":["shift","caps_lock"]}},"to":[{"key_code":"l"},{"set_variable":{"name":"KC_L","value":1}},{"set_variable":{"name":"USC","value":1}},{"set_variable":{"name":"LKS","value":1}}],"to_after_key_up":[{"set_variable":{"name":"KC_L","value":0}},{"set_variable":{"name":"USC","value":0}}],"type":"basic"},</v>
      </c>
    </row>
    <row r="317" spans="1:1">
      <c r="A317" s="299" t="str">
        <f>_xlfn.CONCAT(詳細設定!A338:Z338)</f>
        <v>{"description":"[英数] Semicolon","conditions":[{"type":"variable_unless","name":"USC","value":0}],"from":{"key_code":"semicolon","modifiers":{"optional":["shift","caps_lock"]}},"to":[{"key_code":"semicolon"},{"set_variable":{"name":"KC_SCLN","value":1}},{"set_variable":{"name":"USC","value":2}},{"set_variable":{"name":"LKS","value":1}}],"to_after_key_up":[{"set_variable":{"name":"KC_SCLN","value":0}},{"set_variable":{"name":"USC","value":0}}],"type":"basic"},{"from":{"key_code":"semicolon","modifiers":{"optional":["shift","caps_lock"]}},"to":[{"key_code":"semicolon"},{"set_variable":{"name":"KC_SCLN","value":1}},{"set_variable":{"name":"USC","value":1}},{"set_variable":{"name":"LKS","value":1}}],"to_after_key_up":[{"set_variable":{"name":"KC_SCLN","value":0}},{"set_variable":{"name":"USC","value":0}}],"type":"basic"},</v>
      </c>
    </row>
    <row r="318" spans="1:1">
      <c r="A318" s="299" t="str">
        <f>_xlfn.CONCAT(詳細設定!A339:Z339)</f>
        <v>{"description":"[英数] Quote","conditions":[{"type":"variable_unless","name":"USC","value":0}],"from":{"key_code":"quote","modifiers":{"optional":["shift","caps_lock"]}},"to":[{"key_code":"quote"},{"set_variable":{"name":"KC_QUOT","value":1}},{"set_variable":{"name":"USC","value":2}},{"set_variable":{"name":"LKS","value":1}}],"to_after_key_up":[{"set_variable":{"name":"KC_QUOT","value":0}},{"set_variable":{"name":"USC","value":0}}],"type":"basic"},{"from":{"key_code":"quote","modifiers":{"optional":["shift","caps_lock"]}},"to":[{"key_code":"quote"},{"set_variable":{"name":"KC_QUOT","value":1}},{"set_variable":{"name":"USC","value":1}},{"set_variable":{"name":"LKS","value":1}}],"to_after_key_up":[{"set_variable":{"name":"KC_QUOT","value":0}},{"set_variable":{"name":"USC","value":0}}],"type":"basic"},</v>
      </c>
    </row>
    <row r="319" spans="1:1">
      <c r="A319" s="299" t="str">
        <f>_xlfn.CONCAT(詳細設定!A340:Z340)</f>
        <v>{"description":"[英数] Non_Us_Pound","conditions":[{"type":"keyboard_type_if","keyboard_types":["jis"]},{"type":"variable_unless","name":"USC","value":0}],"from":{"key_code":"non_us_pound","modifiers":{"optional":["shift","caps_lock"]}},"to":[{"key_code":"non_us_pound"},{"set_variable":{"name":"KC_NUHS","value":1}},{"set_variable":{"name":"USC","value":2}},{"set_variable":{"name":"LKS","value":1}}],"to_after_key_up":[{"set_variable":{"name":"KC_NUHS","value":0}},{"set_variable":{"name":"USC","value":0}}],"type":"basic"},{"conditions":[{"type":"keyboard_type_if","keyboard_types":["jis"]}],"from":{"key_code":"non_us_pound","modifiers":{"optional":["shift","caps_lock"]}},"to":[{"key_code":"non_us_pound"},{"set_variable":{"name":"KC_NUHS","value":1}},{"set_variable":{"name":"USC","value":1}},{"set_variable":{"name":"LKS","value":1}}],"to_after_key_up":[{"set_variable":{"name":"KC_NUHS","value":0}},{"set_variable":{"name":"USC","value":0}}],"type":"basic"},{"conditions":[{"type":"variable_unless","name":"USC","value":0}],"from":{"key_code":"non_us_pound","modifiers":{"optional":["shift","caps_lock"]}},"to":[{"key_code":"backslash"},{"set_variable":{"name":"KC_NUHS","value":1}},{"set_variable":{"name":"USC","value":2}},{"set_variable":{"name":"LKS","value":1}}],"to_after_key_up":[{"set_variable":{"name":"KC_NUHS","value":0}},{"set_variable":{"name":"USC","value":0}}],"type":"basic"},{"from":{"key_code":"non_us_pound","modifiers":{"optional":["shift","caps_lock"]}},"to":[{"key_code":"backslash"},{"set_variable":{"name":"KC_NUHS","value":1}},{"set_variable":{"name":"USC","value":1}},{"set_variable":{"name":"LKS","value":1}}],"to_after_key_up":[{"set_variable":{"name":"KC_NUHS","value":0}},{"set_variable":{"name":"USC","value":0}}],"type":"basic"},</v>
      </c>
    </row>
    <row r="320" spans="1:1">
      <c r="A320" s="299" t="str">
        <f>_xlfn.CONCAT(詳細設定!A341:Z341)</f>
        <v>{"description":"[英数] Backslash","conditions":[{"type":"variable_unless","name":"USC","value":0}],"from":{"key_code":"backslash","modifiers":{"optional":["shift","caps_lock"]}},"to":[{"key_code":"backslash"},{"set_variable":{"name":"KS_BSLS","value":1}},{"set_variable":{"name":"USC","value":2}},{"set_variable":{"name":"LKS","value":1}}],"to_after_key_up":[{"set_variable":{"name":"KS_BSLS","value":0}},{"set_variable":{"name":"USC","value":0}}],"type":"basic"},{"from":{"key_code":"backslash","modifiers":{"optional":["shift","caps_lock"]}},"to":[{"key_code":"backslash"},{"set_variable":{"name":"KS_BSLS","value":1}},{"set_variable":{"name":"USC","value":1}},{"set_variable":{"name":"LKS","value":1}}],"to_after_key_up":[{"set_variable":{"name":"KS_BSLS","value":0}},{"set_variable":{"name":"USC","value":0}}],"type":"basic"},</v>
      </c>
    </row>
    <row r="321" spans="1:1">
      <c r="A321" s="299" t="str">
        <f>_xlfn.CONCAT(詳細設定!A342:Z342)</f>
        <v>{"description":"[英数] Z","conditions":[{"type":"variable_unless","name":"USC","value":0}],"from":{"key_code":"z","modifiers":{"optional":["shift","caps_lock"]}},"to":[{"key_code":"z"},{"set_variable":{"name":"KC_Z","value":1}},{"set_variable":{"name":"USC","value":2}},{"set_variable":{"name":"LKS","value":1}}],"to_after_key_up":[{"set_variable":{"name":"KC_Z","value":0}},{"set_variable":{"name":"USC","value":0}}],"type":"basic"},{"from":{"key_code":"z","modifiers":{"optional":["shift","caps_lock"]}},"to":[{"key_code":"z"},{"set_variable":{"name":"KC_Z","value":1}},{"set_variable":{"name":"USC","value":1}},{"set_variable":{"name":"LKS","value":1}}],"to_after_key_up":[{"set_variable":{"name":"KC_Z","value":0}},{"set_variable":{"name":"USC","value":0}}],"type":"basic"},</v>
      </c>
    </row>
    <row r="322" spans="1:1">
      <c r="A322" s="299" t="str">
        <f>_xlfn.CONCAT(詳細設定!A343:Z343)</f>
        <v>{"description":"[英数] X","conditions":[{"type":"variable_unless","name":"USC","value":0}],"from":{"key_code":"x","modifiers":{"optional":["shift","caps_lock"]}},"to":[{"key_code":"x"},{"set_variable":{"name":"KC_X","value":1}},{"set_variable":{"name":"USC","value":2}},{"set_variable":{"name":"LKS","value":1}}],"to_after_key_up":[{"set_variable":{"name":"KC_X","value":0}},{"set_variable":{"name":"USC","value":0}}],"type":"basic"},{"from":{"key_code":"x","modifiers":{"optional":["shift","caps_lock"]}},"to":[{"key_code":"x"},{"set_variable":{"name":"KC_X","value":1}},{"set_variable":{"name":"USC","value":1}},{"set_variable":{"name":"LKS","value":1}}],"to_after_key_up":[{"set_variable":{"name":"KC_X","value":0}},{"set_variable":{"name":"USC","value":0}}],"type":"basic"},</v>
      </c>
    </row>
    <row r="323" spans="1:1">
      <c r="A323" s="299" t="str">
        <f>_xlfn.CONCAT(詳細設定!A344:Z344)</f>
        <v>{"description":"[英数] C","conditions":[{"type":"variable_unless","name":"USC","value":0}],"from":{"key_code":"c","modifiers":{"optional":["shift","caps_lock"]}},"to":[{"key_code":"c"},{"set_variable":{"name":"KC_C","value":1}},{"set_variable":{"name":"USC","value":2}},{"set_variable":{"name":"LKS","value":1}}],"to_after_key_up":[{"set_variable":{"name":"KC_C","value":0}},{"set_variable":{"name":"USC","value":0}}],"type":"basic"},{"from":{"key_code":"c","modifiers":{"optional":["shift","caps_lock"]}},"to":[{"key_code":"c"},{"set_variable":{"name":"KC_C","value":1}},{"set_variable":{"name":"USC","value":1}},{"set_variable":{"name":"LKS","value":1}}],"to_after_key_up":[{"set_variable":{"name":"KC_C","value":0}},{"set_variable":{"name":"USC","value":0}}],"type":"basic"},</v>
      </c>
    </row>
    <row r="324" spans="1:1">
      <c r="A324" s="299" t="str">
        <f>_xlfn.CONCAT(詳細設定!A345:Z345)</f>
        <v>{"description":"[英数] V","conditions":[{"type":"variable_unless","name":"USC","value":0}],"from":{"key_code":"v","modifiers":{"optional":["shift","caps_lock"]}},"to":[{"key_code":"v"},{"set_variable":{"name":"KC_V","value":1}},{"set_variable":{"name":"USC","value":2}},{"set_variable":{"name":"LKS","value":1}}],"to_after_key_up":[{"set_variable":{"name":"KC_V","value":0}},{"set_variable":{"name":"USC","value":0}}],"type":"basic"},{"from":{"key_code":"v","modifiers":{"optional":["shift","caps_lock"]}},"to":[{"key_code":"v"},{"set_variable":{"name":"KC_V","value":1}},{"set_variable":{"name":"USC","value":1}},{"set_variable":{"name":"LKS","value":1}}],"to_after_key_up":[{"set_variable":{"name":"KC_V","value":0}},{"set_variable":{"name":"USC","value":0}}],"type":"basic"},</v>
      </c>
    </row>
    <row r="325" spans="1:1">
      <c r="A325" s="299" t="str">
        <f>_xlfn.CONCAT(詳細設定!A346:Z346)</f>
        <v>{"description":"[英数] B","conditions":[{"type":"variable_unless","name":"USC","value":0}],"from":{"key_code":"b","modifiers":{"optional":["shift","caps_lock"]}},"to":[{"key_code":"b"},{"set_variable":{"name":"KC_B","value":1}},{"set_variable":{"name":"USC","value":2}},{"set_variable":{"name":"LKS","value":1}}],"to_after_key_up":[{"set_variable":{"name":"KC_B","value":0}},{"set_variable":{"name":"USC","value":0}}],"type":"basic"},{"from":{"key_code":"b","modifiers":{"optional":["shift","caps_lock"]}},"to":[{"key_code":"b"},{"set_variable":{"name":"KC_B","value":1}},{"set_variable":{"name":"USC","value":1}},{"set_variable":{"name":"LKS","value":1}}],"to_after_key_up":[{"set_variable":{"name":"KC_B","value":0}},{"set_variable":{"name":"USC","value":0}}],"type":"basic"},</v>
      </c>
    </row>
    <row r="326" spans="1:1">
      <c r="A326" s="299" t="str">
        <f>_xlfn.CONCAT(詳細設定!A347:Z347)</f>
        <v>{"description":"[英数] N","conditions":[{"type":"variable_unless","name":"USC","value":0}],"from":{"key_code":"n","modifiers":{"optional":["shift","caps_lock"]}},"to":[{"key_code":"n"},{"set_variable":{"name":"KC_N","value":1}},{"set_variable":{"name":"USC","value":2}},{"set_variable":{"name":"LKS","value":1}}],"to_after_key_up":[{"set_variable":{"name":"KC_N","value":0}},{"set_variable":{"name":"USC","value":0}}],"type":"basic"},{"from":{"key_code":"n","modifiers":{"optional":["shift","caps_lock"]}},"to":[{"key_code":"n"},{"set_variable":{"name":"KC_N","value":1}},{"set_variable":{"name":"USC","value":1}},{"set_variable":{"name":"LKS","value":1}}],"to_after_key_up":[{"set_variable":{"name":"KC_N","value":0}},{"set_variable":{"name":"USC","value":0}}],"type":"basic"},</v>
      </c>
    </row>
    <row r="327" spans="1:1">
      <c r="A327" s="299" t="str">
        <f>_xlfn.CONCAT(詳細設定!A348:Z348)</f>
        <v>{"description":"[英数] M","conditions":[{"type":"variable_unless","name":"USC","value":0}],"from":{"key_code":"m","modifiers":{"optional":["shift","caps_lock"]}},"to":[{"key_code":"m"},{"set_variable":{"name":"KC_M","value":1}},{"set_variable":{"name":"USC","value":2}},{"set_variable":{"name":"LKS","value":1}}],"to_after_key_up":[{"set_variable":{"name":"KC_M","value":0}},{"set_variable":{"name":"USC","value":0}}],"type":"basic"},{"from":{"key_code":"m","modifiers":{"optional":["shift","caps_lock"]}},"to":[{"key_code":"m"},{"set_variable":{"name":"KC_M","value":1}},{"set_variable":{"name":"USC","value":1}},{"set_variable":{"name":"LKS","value":1}}],"to_after_key_up":[{"set_variable":{"name":"KC_M","value":0}},{"set_variable":{"name":"USC","value":0}}],"type":"basic"},</v>
      </c>
    </row>
    <row r="328" spans="1:1">
      <c r="A328" s="299" t="str">
        <f>_xlfn.CONCAT(詳細設定!A349:Z349)</f>
        <v>{"description":"[英数] Comma","conditions":[{"type":"variable_unless","name":"USC","value":0}],"from":{"key_code":"comma","modifiers":{"optional":["shift","caps_lock"]}},"to":[{"key_code":"comma"},{"set_variable":{"name":"KC_COMM","value":1}},{"set_variable":{"name":"USC","value":2}},{"set_variable":{"name":"LKS","value":1}}],"to_after_key_up":[{"set_variable":{"name":"KC_COMM","value":0}},{"set_variable":{"name":"USC","value":0}}],"type":"basic"},{"from":{"key_code":"comma","modifiers":{"optional":["shift","caps_lock"]}},"to":[{"key_code":"comma"},{"set_variable":{"name":"KC_COMM","value":1}},{"set_variable":{"name":"USC","value":1}},{"set_variable":{"name":"LKS","value":1}}],"to_after_key_up":[{"set_variable":{"name":"KC_COMM","value":0}},{"set_variable":{"name":"USC","value":0}}],"type":"basic"},</v>
      </c>
    </row>
    <row r="329" spans="1:1">
      <c r="A329" s="299" t="str">
        <f>_xlfn.CONCAT(詳細設定!A350:Z350)</f>
        <v>{"description":"[英数] Period","conditions":[{"type":"variable_unless","name":"USC","value":0}],"from":{"key_code":"period","modifiers":{"optional":["shift","caps_lock"]}},"to":[{"key_code":"period"},{"set_variable":{"name":"KC_DOT","value":1}},{"set_variable":{"name":"USC","value":2}},{"set_variable":{"name":"LKS","value":1}}],"to_after_key_up":[{"set_variable":{"name":"KC_DOT","value":0}},{"set_variable":{"name":"USC","value":0}}],"type":"basic"},{"from":{"key_code":"period","modifiers":{"optional":["shift","caps_lock"]}},"to":[{"key_code":"period"},{"set_variable":{"name":"KC_DOT","value":1}},{"set_variable":{"name":"USC","value":1}},{"set_variable":{"name":"LKS","value":1}}],"to_after_key_up":[{"set_variable":{"name":"KC_DOT","value":0}},{"set_variable":{"name":"USC","value":0}}],"type":"basic"},</v>
      </c>
    </row>
    <row r="330" spans="1:1">
      <c r="A330" s="299" t="str">
        <f>_xlfn.CONCAT(詳細設定!A351:Z351)</f>
        <v>{"description":"[英数] Slash","conditions":[{"type":"variable_unless","name":"USC","value":0}],"from":{"key_code":"slash","modifiers":{"optional":["shift","caps_lock"]}},"to":[{"key_code":"slash"},{"set_variable":{"name":"KC_SLSH","value":1}},{"set_variable":{"name":"USC","value":2}},{"set_variable":{"name":"LKS","value":1}}],"to_after_key_up":[{"set_variable":{"name":"KC_SLSH","value":0}},{"set_variable":{"name":"USC","value":0}}],"type":"basic"},{"from":{"key_code":"slash","modifiers":{"optional":["shift","caps_lock"]}},"to":[{"key_code":"slash"},{"set_variable":{"name":"KC_SLSH","value":1}},{"set_variable":{"name":"USC","value":1}},{"set_variable":{"name":"LKS","value":1}}],"to_after_key_up":[{"set_variable":{"name":"KC_SLSH","value":0}},{"set_variable":{"name":"USC","value":0}}],"type":"basic"},</v>
      </c>
    </row>
    <row r="331" spans="1:1">
      <c r="A331" s="300" t="str">
        <f>_xlfn.CONCAT(詳細設定!A352:Z352)</f>
        <v>{"description":"[英数] International1","conditions":[{"type":"keyboard_type_if","keyboard_types":["jis"]},{"type":"variable_unless","name":"USC","value":0}],"from":{"key_code":"international1","modifiers":{"optional":["shift","caps_lock"]}},"to":[{"key_code":"international1"},{"set_variable":{"name":"KC_INT1","value":1}},{"set_variable":{"name":"USC","value":2}},{"set_variable":{"name":"LKS","value":1}}],"to_after_key_up":[{"set_variable":{"name":"KC_INT1","value":0}},{"set_variable":{"name":"USC","value":0}}],"type":"basic"},{"conditions":[{"type":"keyboard_type_if","keyboard_types":["jis"]}],"from":{"key_code":"international1","modifiers":{"optional":["shift","caps_lock"]}},"to":[{"key_code":"international1"},{"set_variable":{"name":"KC_INT1","value":1}},{"set_variable":{"name":"USC","value":1}},{"set_variable":{"name":"LKS","value":1}}],"to_after_key_up":[{"set_variable":{"name":"KC_INT1","value":0}},{"set_variable":{"name":"USC","value":0}}],"type":"basic"},{"conditions":[{"type":"variable_unless","name":"USC","value":0}],"from":{"key_code":"international1","modifiers":{"optional":["shift","caps_lock"]}},"to":[{"key_code":"hyphen","modifiers":["shift"]},{"set_variable":{"name":"KC_INT1","value":1}},{"set_variable":{"name":"USC","value":2}},{"set_variable":{"name":"LKS","value":1}}],"to_after_key_up":[{"set_variable":{"name":"KC_INT1","value":0}},{"set_variable":{"name":"USC","value":0}}],"type":"basic"},{"from":{"key_code":"international1","modifiers":{"optional":["shift","caps_lock"]}},"to":[{"key_code":"hyphen","modifiers":["shift"]},{"set_variable":{"name":"KC_INT1","value":1}},{"set_variable":{"name":"USC","value":1}},{"set_variable":{"name":"LKS","value":1}}],"to_after_key_up":[{"set_variable":{"name":"KC_INT1","value":0}},{"set_variable":{"name":"USC","value":0}}],"type":"basic"}]}]}</v>
      </c>
    </row>
  </sheetData>
  <sheetProtection sheet="1" objects="1" scenarios="1" selectLockedCells="1"/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35</vt:i4>
      </vt:variant>
    </vt:vector>
  </HeadingPairs>
  <TitlesOfParts>
    <vt:vector size="40" baseType="lpstr">
      <vt:lpstr>キー設定</vt:lpstr>
      <vt:lpstr>固有名詞設定</vt:lpstr>
      <vt:lpstr>詳細設定</vt:lpstr>
      <vt:lpstr>ローマ字定義</vt:lpstr>
      <vt:lpstr>スクリプト</vt:lpstr>
      <vt:lpstr>キー設定!Print_Area</vt:lpstr>
      <vt:lpstr>ローマ字定義!Print_Area</vt:lpstr>
      <vt:lpstr>固有名詞設定!Print_Area</vt:lpstr>
      <vt:lpstr>詳細設定!Print_Area</vt:lpstr>
      <vt:lpstr>キー設定!Print_Titles</vt:lpstr>
      <vt:lpstr>ローマ字定義!Print_Titles</vt:lpstr>
      <vt:lpstr>詳細設定!Print_Titles</vt:lpstr>
      <vt:lpstr>キー位置</vt:lpstr>
      <vt:lpstr>シフト押下時</vt:lpstr>
      <vt:lpstr>シフト種類</vt:lpstr>
      <vt:lpstr>シフト非押下時</vt:lpstr>
      <vt:lpstr>スクリプト</vt:lpstr>
      <vt:lpstr>ビット</vt:lpstr>
      <vt:lpstr>ビットパターン</vt:lpstr>
      <vt:lpstr>ビットパターンA</vt:lpstr>
      <vt:lpstr>ビットパターンB</vt:lpstr>
      <vt:lpstr>ビットパターンC</vt:lpstr>
      <vt:lpstr>ひらがな</vt:lpstr>
      <vt:lpstr>ローマ字</vt:lpstr>
      <vt:lpstr>ローマ字コード</vt:lpstr>
      <vt:lpstr>移動単位</vt:lpstr>
      <vt:lpstr>仮想キートップ</vt:lpstr>
      <vt:lpstr>記号JIS</vt:lpstr>
      <vt:lpstr>記号US</vt:lpstr>
      <vt:lpstr>固有名詞ビットパターン</vt:lpstr>
      <vt:lpstr>固有名詞文字列</vt:lpstr>
      <vt:lpstr>固有名詞変換済</vt:lpstr>
      <vt:lpstr>十六進数文字</vt:lpstr>
      <vt:lpstr>十六進数文字リスト</vt:lpstr>
      <vt:lpstr>出力かな</vt:lpstr>
      <vt:lpstr>入力かな</vt:lpstr>
      <vt:lpstr>入力キー</vt:lpstr>
      <vt:lpstr>入力キー数</vt:lpstr>
      <vt:lpstr>入力コード</vt:lpstr>
      <vt:lpstr>並び替え用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NAKAYA Satoru</dc:creator>
  <cp:keywords/>
  <dc:description/>
  <cp:lastModifiedBy>NAKAYA Satoru</cp:lastModifiedBy>
  <cp:revision/>
  <cp:lastPrinted>2020-12-04T07:25:35Z</cp:lastPrinted>
  <dcterms:created xsi:type="dcterms:W3CDTF">2020-06-26T12:13:56Z</dcterms:created>
  <dcterms:modified xsi:type="dcterms:W3CDTF">2021-10-07T11:21:00Z</dcterms:modified>
  <cp:category/>
  <cp:contentStatus/>
</cp:coreProperties>
</file>