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toran\Desktop\"/>
    </mc:Choice>
  </mc:AlternateContent>
  <xr:revisionPtr revIDLastSave="0" documentId="13_ncr:1_{176EFB76-6486-40BD-8953-D05CE1BE4F03}" xr6:coauthVersionLast="47" xr6:coauthVersionMax="47" xr10:uidLastSave="{00000000-0000-0000-0000-000000000000}"/>
  <bookViews>
    <workbookView xWindow="-108" yWindow="-108" windowWidth="23256" windowHeight="12456" tabRatio="702" activeTab="4" xr2:uid="{00000000-000D-0000-FFFF-FFFF00000000}"/>
  </bookViews>
  <sheets>
    <sheet name="Fr-01" sheetId="10" r:id="rId1"/>
    <sheet name="Fr-02" sheetId="9" r:id="rId2"/>
    <sheet name="Fr-03.1" sheetId="3" r:id="rId3"/>
    <sheet name="Fr-03.2" sheetId="16" r:id="rId4"/>
    <sheet name="Fr-04.1" sheetId="1" r:id="rId5"/>
    <sheet name="Fr-04.2" sheetId="15" r:id="rId6"/>
    <sheet name="Fr-05" sheetId="6" r:id="rId7"/>
    <sheet name="EF TGO AR4" sheetId="13" state="hidden" r:id="rId8"/>
    <sheet name="EF TGO AR5" sheetId="14" r:id="rId9"/>
    <sheet name="EF (1)" sheetId="38" r:id="rId10"/>
    <sheet name="บันทึกการปรับปรุง" sheetId="11" r:id="rId11"/>
    <sheet name="1.1 Stationary 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AO16" i="1" s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Q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Q18" i="1"/>
  <c r="AO18" i="1" s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Q19" i="1"/>
  <c r="AO19" i="1" s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Q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O20" i="1"/>
  <c r="Q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O21" i="1"/>
  <c r="Q22" i="1"/>
  <c r="AO22" i="1" s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Q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O23" i="1"/>
  <c r="Q24" i="1"/>
  <c r="AO24" i="1" s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Q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O25" i="1"/>
  <c r="Q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O26" i="1"/>
  <c r="Q27" i="1"/>
  <c r="AO27" i="1" s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Q28" i="1"/>
  <c r="AO28" i="1" s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Q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O29" i="1"/>
  <c r="Q30" i="1"/>
  <c r="AO30" i="1" s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Q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O31" i="1"/>
  <c r="Q32" i="1"/>
  <c r="AO32" i="1" s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Q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O33" i="1"/>
  <c r="Q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O34" i="1"/>
  <c r="Q35" i="1"/>
  <c r="AO35" i="1" s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D13" i="17"/>
  <c r="D12" i="17"/>
  <c r="C13" i="17"/>
  <c r="C12" i="17"/>
  <c r="B13" i="17"/>
  <c r="B12" i="17"/>
  <c r="A13" i="17"/>
  <c r="A12" i="17"/>
  <c r="D11" i="17"/>
  <c r="B11" i="1"/>
  <c r="F12" i="1"/>
  <c r="D15" i="1"/>
  <c r="B12" i="1"/>
  <c r="B13" i="1"/>
  <c r="C69" i="16"/>
  <c r="C35" i="16"/>
  <c r="I10" i="17" l="1"/>
  <c r="A4" i="17" l="1"/>
  <c r="E13" i="1" l="1"/>
  <c r="D4" i="17" l="1"/>
  <c r="C36" i="38" l="1"/>
  <c r="E41" i="15" s="1"/>
  <c r="C35" i="38"/>
  <c r="E42" i="15" s="1"/>
  <c r="C34" i="38"/>
  <c r="E40" i="15" s="1"/>
  <c r="J32" i="16"/>
  <c r="C32" i="16"/>
  <c r="J31" i="16" l="1"/>
  <c r="C31" i="16"/>
  <c r="H32" i="15"/>
  <c r="AX12" i="1"/>
  <c r="Z37" i="15" l="1"/>
  <c r="P37" i="15"/>
  <c r="C37" i="15"/>
  <c r="B37" i="15"/>
  <c r="Z42" i="15"/>
  <c r="Q42" i="15"/>
  <c r="E39" i="15"/>
  <c r="E38" i="15"/>
  <c r="C42" i="15"/>
  <c r="B42" i="15"/>
  <c r="H24" i="15"/>
  <c r="G24" i="15"/>
  <c r="Q24" i="15" s="1"/>
  <c r="H23" i="15"/>
  <c r="G23" i="15"/>
  <c r="H22" i="15"/>
  <c r="G22" i="15"/>
  <c r="Z24" i="15"/>
  <c r="Z18" i="15"/>
  <c r="Z19" i="15"/>
  <c r="Z20" i="15"/>
  <c r="Z21" i="15"/>
  <c r="Z22" i="15"/>
  <c r="Z23" i="15"/>
  <c r="H15" i="15"/>
  <c r="G15" i="15"/>
  <c r="H14" i="15"/>
  <c r="G14" i="15"/>
  <c r="G21" i="15"/>
  <c r="G20" i="15"/>
  <c r="G19" i="15"/>
  <c r="G18" i="15"/>
  <c r="C18" i="15"/>
  <c r="C19" i="15"/>
  <c r="C20" i="15"/>
  <c r="C21" i="15"/>
  <c r="C22" i="15"/>
  <c r="C23" i="15"/>
  <c r="C24" i="15"/>
  <c r="B18" i="15"/>
  <c r="B19" i="15"/>
  <c r="B20" i="15"/>
  <c r="B21" i="15"/>
  <c r="B22" i="15"/>
  <c r="B23" i="15"/>
  <c r="B24" i="15"/>
  <c r="H15" i="1"/>
  <c r="G15" i="1"/>
  <c r="H14" i="1"/>
  <c r="G14" i="1"/>
  <c r="D5" i="17"/>
  <c r="A5" i="17"/>
  <c r="AA38" i="1" l="1"/>
  <c r="D37" i="15"/>
  <c r="AA37" i="15" s="1"/>
  <c r="AN38" i="1"/>
  <c r="Q37" i="15"/>
  <c r="AO38" i="1"/>
  <c r="Q23" i="15"/>
  <c r="Q22" i="15"/>
  <c r="AO37" i="15" l="1"/>
  <c r="AN37" i="15"/>
  <c r="M27" i="15"/>
  <c r="M28" i="15"/>
  <c r="M26" i="15"/>
  <c r="J39" i="10"/>
  <c r="B35" i="3"/>
  <c r="B60" i="1" s="1"/>
  <c r="B59" i="15" s="1"/>
  <c r="B37" i="6" s="1"/>
  <c r="H37" i="6"/>
  <c r="AS59" i="15" a="1"/>
  <c r="AS59" i="15" s="1"/>
  <c r="AS60" i="1" a="1"/>
  <c r="AS60" i="1" s="1"/>
  <c r="J4" i="6"/>
  <c r="AR4" i="15"/>
  <c r="P4" i="16"/>
  <c r="M4" i="3"/>
  <c r="M4" i="9" l="1"/>
  <c r="H32" i="10"/>
  <c r="H29" i="10"/>
  <c r="H27" i="10"/>
  <c r="H20" i="10"/>
  <c r="H21" i="10"/>
  <c r="H16" i="10"/>
  <c r="H17" i="10"/>
  <c r="H18" i="10"/>
  <c r="H19" i="10"/>
  <c r="H13" i="10"/>
  <c r="H14" i="10"/>
  <c r="H15" i="10"/>
  <c r="H9" i="10"/>
  <c r="B49" i="15"/>
  <c r="Z45" i="15"/>
  <c r="Z44" i="15"/>
  <c r="Q45" i="15"/>
  <c r="C45" i="15"/>
  <c r="C44" i="15"/>
  <c r="B45" i="15"/>
  <c r="B44" i="15"/>
  <c r="Z39" i="15"/>
  <c r="Z40" i="15"/>
  <c r="Z41" i="15"/>
  <c r="Z38" i="15"/>
  <c r="Z36" i="15"/>
  <c r="P36" i="15"/>
  <c r="Z12" i="15"/>
  <c r="Z13" i="15"/>
  <c r="Z14" i="15"/>
  <c r="Z15" i="15"/>
  <c r="Z16" i="15"/>
  <c r="Z17" i="15"/>
  <c r="Z25" i="15"/>
  <c r="Z26" i="15"/>
  <c r="Z27" i="15"/>
  <c r="Z28" i="15"/>
  <c r="Z29" i="15"/>
  <c r="Z30" i="15"/>
  <c r="Z31" i="15"/>
  <c r="Z32" i="15"/>
  <c r="Z11" i="15"/>
  <c r="G17" i="15"/>
  <c r="G12" i="15"/>
  <c r="Q25" i="15"/>
  <c r="AO25" i="15" s="1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Q26" i="15"/>
  <c r="Q27" i="15"/>
  <c r="Q28" i="15"/>
  <c r="G11" i="15"/>
  <c r="C14" i="15"/>
  <c r="C15" i="15"/>
  <c r="C17" i="15"/>
  <c r="C31" i="15"/>
  <c r="B31" i="15"/>
  <c r="B14" i="15"/>
  <c r="B15" i="15"/>
  <c r="B16" i="15"/>
  <c r="B17" i="15"/>
  <c r="B25" i="15"/>
  <c r="B10" i="15"/>
  <c r="B121" i="38"/>
  <c r="C41" i="15"/>
  <c r="C40" i="15"/>
  <c r="B41" i="15"/>
  <c r="B40" i="15"/>
  <c r="C39" i="15"/>
  <c r="B39" i="15"/>
  <c r="C38" i="15"/>
  <c r="B38" i="15"/>
  <c r="Q14" i="1" l="1"/>
  <c r="Q15" i="1"/>
  <c r="Z51" i="15" l="1"/>
  <c r="Z52" i="15"/>
  <c r="Z50" i="15"/>
  <c r="J26" i="16"/>
  <c r="C26" i="16"/>
  <c r="M52" i="16" l="1"/>
  <c r="J30" i="16"/>
  <c r="J29" i="16"/>
  <c r="C64" i="16"/>
  <c r="C65" i="16"/>
  <c r="C63" i="16"/>
  <c r="M63" i="16" l="1"/>
  <c r="M64" i="16"/>
  <c r="D18" i="15" l="1"/>
  <c r="AM18" i="15" s="1"/>
  <c r="D19" i="15"/>
  <c r="D20" i="15"/>
  <c r="M65" i="16"/>
  <c r="M69" i="16"/>
  <c r="Q52" i="15"/>
  <c r="Q51" i="15"/>
  <c r="Q50" i="15"/>
  <c r="C30" i="16"/>
  <c r="C29" i="16"/>
  <c r="AC18" i="15" l="1"/>
  <c r="AJ18" i="15"/>
  <c r="AK18" i="15"/>
  <c r="AH18" i="15"/>
  <c r="AL18" i="15"/>
  <c r="AF18" i="15"/>
  <c r="AE18" i="15"/>
  <c r="Q44" i="15"/>
  <c r="C32" i="15"/>
  <c r="C30" i="15"/>
  <c r="E18" i="38"/>
  <c r="E19" i="38"/>
  <c r="D24" i="15" l="1"/>
  <c r="M29" i="15"/>
  <c r="B30" i="15"/>
  <c r="H26" i="10"/>
  <c r="B32" i="15"/>
  <c r="H28" i="10"/>
  <c r="AF24" i="15" l="1"/>
  <c r="AO24" i="15"/>
  <c r="AG24" i="15"/>
  <c r="AJ24" i="15"/>
  <c r="AC24" i="15"/>
  <c r="AL24" i="15"/>
  <c r="AE24" i="15"/>
  <c r="AH24" i="15"/>
  <c r="AA24" i="15"/>
  <c r="AI24" i="15"/>
  <c r="AB24" i="15"/>
  <c r="AK24" i="15"/>
  <c r="AD24" i="15"/>
  <c r="AM24" i="15"/>
  <c r="AN43" i="1"/>
  <c r="AO43" i="1"/>
  <c r="AA43" i="1"/>
  <c r="D42" i="15"/>
  <c r="D27" i="15"/>
  <c r="D28" i="15"/>
  <c r="D29" i="15"/>
  <c r="D26" i="15"/>
  <c r="C36" i="15"/>
  <c r="B36" i="15"/>
  <c r="C27" i="15"/>
  <c r="C28" i="15"/>
  <c r="C29" i="15"/>
  <c r="C26" i="15"/>
  <c r="B9" i="38"/>
  <c r="AO42" i="15" l="1"/>
  <c r="AN42" i="15"/>
  <c r="AA42" i="15"/>
  <c r="E13" i="15"/>
  <c r="B26" i="15"/>
  <c r="H22" i="10"/>
  <c r="B29" i="15"/>
  <c r="H25" i="10"/>
  <c r="B28" i="15"/>
  <c r="H24" i="10"/>
  <c r="B27" i="15"/>
  <c r="H23" i="10"/>
  <c r="AH28" i="15"/>
  <c r="AA28" i="15"/>
  <c r="AI28" i="15"/>
  <c r="AB28" i="15"/>
  <c r="AJ28" i="15"/>
  <c r="AC28" i="15"/>
  <c r="AK28" i="15"/>
  <c r="AD28" i="15"/>
  <c r="AL28" i="15"/>
  <c r="AG28" i="15"/>
  <c r="AE28" i="15"/>
  <c r="AM28" i="15"/>
  <c r="AF28" i="15"/>
  <c r="AO28" i="15"/>
  <c r="AD26" i="15"/>
  <c r="AL26" i="15"/>
  <c r="AE26" i="15"/>
  <c r="AM26" i="15"/>
  <c r="AC26" i="15"/>
  <c r="AF26" i="15"/>
  <c r="AG26" i="15"/>
  <c r="AH26" i="15"/>
  <c r="AA26" i="15"/>
  <c r="AI26" i="15"/>
  <c r="AB26" i="15"/>
  <c r="AJ26" i="15"/>
  <c r="AK26" i="15"/>
  <c r="AO26" i="15"/>
  <c r="AF27" i="15"/>
  <c r="AG27" i="15"/>
  <c r="AH27" i="15"/>
  <c r="AA27" i="15"/>
  <c r="AI27" i="15"/>
  <c r="AB27" i="15"/>
  <c r="AJ27" i="15"/>
  <c r="AC27" i="15"/>
  <c r="AK27" i="15"/>
  <c r="AD27" i="15"/>
  <c r="AL27" i="15"/>
  <c r="AE27" i="15"/>
  <c r="AM27" i="15"/>
  <c r="AO27" i="15"/>
  <c r="G12" i="1"/>
  <c r="G11" i="1"/>
  <c r="C12" i="1"/>
  <c r="C12" i="15" s="1"/>
  <c r="C13" i="1"/>
  <c r="C13" i="15" s="1"/>
  <c r="C11" i="1"/>
  <c r="C11" i="15" s="1"/>
  <c r="J69" i="16"/>
  <c r="J65" i="16"/>
  <c r="J64" i="16"/>
  <c r="J63" i="16"/>
  <c r="J60" i="16"/>
  <c r="J59" i="16"/>
  <c r="J57" i="16"/>
  <c r="C60" i="16"/>
  <c r="C59" i="16"/>
  <c r="J55" i="16"/>
  <c r="J54" i="16"/>
  <c r="J53" i="16"/>
  <c r="J52" i="16"/>
  <c r="J50" i="16"/>
  <c r="J49" i="16"/>
  <c r="C51" i="16"/>
  <c r="C52" i="16"/>
  <c r="C53" i="16"/>
  <c r="C54" i="16"/>
  <c r="C55" i="16"/>
  <c r="C48" i="16"/>
  <c r="J46" i="16"/>
  <c r="J45" i="16"/>
  <c r="J44" i="16"/>
  <c r="J43" i="16"/>
  <c r="J42" i="16"/>
  <c r="J41" i="16"/>
  <c r="J40" i="16"/>
  <c r="C45" i="16"/>
  <c r="C46" i="16"/>
  <c r="C41" i="16"/>
  <c r="C42" i="16"/>
  <c r="C43" i="16"/>
  <c r="C44" i="16"/>
  <c r="C40" i="16"/>
  <c r="J38" i="16"/>
  <c r="J37" i="16"/>
  <c r="J36" i="16"/>
  <c r="J35" i="16"/>
  <c r="C36" i="16"/>
  <c r="C37" i="16"/>
  <c r="C38" i="16"/>
  <c r="J24" i="16"/>
  <c r="J23" i="16"/>
  <c r="J25" i="16"/>
  <c r="J27" i="16"/>
  <c r="J28" i="16"/>
  <c r="J22" i="16"/>
  <c r="J72" i="16"/>
  <c r="J71" i="16"/>
  <c r="J70" i="16"/>
  <c r="J67" i="16"/>
  <c r="J66" i="16"/>
  <c r="J61" i="16"/>
  <c r="J33" i="16"/>
  <c r="B12" i="15" l="1"/>
  <c r="H11" i="10"/>
  <c r="B11" i="15"/>
  <c r="H10" i="10"/>
  <c r="B13" i="15"/>
  <c r="H12" i="10"/>
  <c r="D36" i="15" l="1"/>
  <c r="AA37" i="1"/>
  <c r="AO37" i="1"/>
  <c r="AN37" i="1"/>
  <c r="D30" i="15" l="1"/>
  <c r="D10" i="17" l="1"/>
  <c r="F5" i="17" s="1"/>
  <c r="C50" i="16"/>
  <c r="C49" i="16"/>
  <c r="C52" i="15"/>
  <c r="C51" i="15"/>
  <c r="C50" i="15"/>
  <c r="C28" i="16"/>
  <c r="C27" i="16"/>
  <c r="C25" i="16"/>
  <c r="C22" i="16"/>
  <c r="M50" i="16"/>
  <c r="M28" i="16"/>
  <c r="D52" i="15"/>
  <c r="M30" i="16"/>
  <c r="M29" i="16"/>
  <c r="J5" i="17" l="1"/>
  <c r="D12" i="1" s="1"/>
  <c r="M27" i="16"/>
  <c r="M49" i="16"/>
  <c r="C23" i="16"/>
  <c r="C24" i="16"/>
  <c r="D12" i="15"/>
  <c r="M25" i="16"/>
  <c r="M24" i="16"/>
  <c r="M54" i="16"/>
  <c r="M55" i="16"/>
  <c r="D50" i="15" l="1"/>
  <c r="M22" i="16"/>
  <c r="M53" i="16"/>
  <c r="K5" i="17"/>
  <c r="L5" i="17" s="1"/>
  <c r="H34" i="10"/>
  <c r="B51" i="15"/>
  <c r="H35" i="10"/>
  <c r="B52" i="15"/>
  <c r="D51" i="15"/>
  <c r="H33" i="10"/>
  <c r="B50" i="15"/>
  <c r="D39" i="15"/>
  <c r="AF15" i="1"/>
  <c r="AD15" i="1"/>
  <c r="D15" i="15"/>
  <c r="AC15" i="1"/>
  <c r="AB15" i="1"/>
  <c r="AL15" i="1"/>
  <c r="AO15" i="1"/>
  <c r="M45" i="16"/>
  <c r="M46" i="16"/>
  <c r="M41" i="16"/>
  <c r="M44" i="16"/>
  <c r="M42" i="16"/>
  <c r="M43" i="16"/>
  <c r="AK15" i="1" l="1"/>
  <c r="M23" i="16"/>
  <c r="AJ15" i="1"/>
  <c r="AM15" i="1"/>
  <c r="AA15" i="1"/>
  <c r="AG15" i="1"/>
  <c r="AI15" i="1"/>
  <c r="AE15" i="1"/>
  <c r="AH15" i="1"/>
  <c r="M26" i="16"/>
  <c r="M40" i="16"/>
  <c r="D45" i="15"/>
  <c r="D9" i="17"/>
  <c r="F4" i="17" s="1"/>
  <c r="G4" i="17" s="1"/>
  <c r="Q10" i="15"/>
  <c r="Q10" i="1"/>
  <c r="AO10" i="1" s="1"/>
  <c r="Q13" i="15"/>
  <c r="Q14" i="15"/>
  <c r="Q15" i="15"/>
  <c r="Q16" i="15"/>
  <c r="Q29" i="15"/>
  <c r="Q30" i="15"/>
  <c r="Q31" i="15"/>
  <c r="Q32" i="15"/>
  <c r="Q33" i="15"/>
  <c r="Q34" i="15"/>
  <c r="Q13" i="1"/>
  <c r="H4" i="17" l="1"/>
  <c r="I4" i="17" s="1"/>
  <c r="D11" i="1"/>
  <c r="AH11" i="1" s="1"/>
  <c r="M35" i="16"/>
  <c r="D44" i="15"/>
  <c r="AO34" i="15"/>
  <c r="AC12" i="15"/>
  <c r="AC15" i="15"/>
  <c r="AC16" i="15"/>
  <c r="AC29" i="15"/>
  <c r="AC30" i="15"/>
  <c r="AC33" i="15"/>
  <c r="AC34" i="15"/>
  <c r="AH12" i="15"/>
  <c r="AH15" i="15"/>
  <c r="AH16" i="15"/>
  <c r="AH29" i="15"/>
  <c r="AH30" i="15"/>
  <c r="AH33" i="15"/>
  <c r="AH34" i="15"/>
  <c r="AG10" i="15"/>
  <c r="AH10" i="15"/>
  <c r="AC10" i="15"/>
  <c r="F18" i="14"/>
  <c r="E6" i="14"/>
  <c r="AH10" i="1"/>
  <c r="AG10" i="1"/>
  <c r="AH12" i="1"/>
  <c r="AC12" i="1"/>
  <c r="AC10" i="1"/>
  <c r="AD10" i="1"/>
  <c r="AA10" i="1"/>
  <c r="AB10" i="1"/>
  <c r="I3" i="15"/>
  <c r="D11" i="15" l="1"/>
  <c r="AH11" i="15" s="1"/>
  <c r="D14" i="1"/>
  <c r="D14" i="15" s="1"/>
  <c r="D17" i="15"/>
  <c r="AC17" i="15" s="1"/>
  <c r="M31" i="16"/>
  <c r="D32" i="15"/>
  <c r="AC11" i="1"/>
  <c r="D21" i="15"/>
  <c r="AH14" i="1"/>
  <c r="AC19" i="15"/>
  <c r="AK19" i="15"/>
  <c r="AH19" i="15"/>
  <c r="AF19" i="15"/>
  <c r="AM19" i="15"/>
  <c r="AE19" i="15"/>
  <c r="AL19" i="15"/>
  <c r="AJ19" i="15"/>
  <c r="M38" i="16"/>
  <c r="E29" i="14"/>
  <c r="F4" i="16"/>
  <c r="AC11" i="15" l="1"/>
  <c r="AF14" i="1"/>
  <c r="AA39" i="1"/>
  <c r="AD14" i="1"/>
  <c r="AE14" i="1"/>
  <c r="AM14" i="1"/>
  <c r="AI14" i="1"/>
  <c r="AB14" i="1"/>
  <c r="AJ14" i="1"/>
  <c r="AA14" i="1"/>
  <c r="AO14" i="1"/>
  <c r="AG14" i="1"/>
  <c r="AC14" i="1"/>
  <c r="AK14" i="1"/>
  <c r="AL14" i="1"/>
  <c r="M36" i="16"/>
  <c r="AH17" i="15"/>
  <c r="D13" i="1"/>
  <c r="D13" i="15" s="1"/>
  <c r="AG13" i="15" s="1"/>
  <c r="AC32" i="15"/>
  <c r="AH32" i="15"/>
  <c r="AF21" i="15"/>
  <c r="AM21" i="15"/>
  <c r="AC21" i="15"/>
  <c r="AK21" i="15"/>
  <c r="AJ21" i="15"/>
  <c r="AH21" i="15"/>
  <c r="AL21" i="15"/>
  <c r="AE21" i="15"/>
  <c r="D22" i="15"/>
  <c r="D31" i="15"/>
  <c r="D38" i="15"/>
  <c r="AN38" i="15" s="1"/>
  <c r="AC14" i="15"/>
  <c r="AH14" i="15"/>
  <c r="AK20" i="15"/>
  <c r="AH20" i="15"/>
  <c r="AJ20" i="15"/>
  <c r="AL20" i="15"/>
  <c r="AM20" i="15"/>
  <c r="AE20" i="15"/>
  <c r="AF20" i="15"/>
  <c r="AC20" i="15"/>
  <c r="AE3" i="15"/>
  <c r="B20" i="6"/>
  <c r="I4" i="15"/>
  <c r="AE3" i="1"/>
  <c r="B5" i="6"/>
  <c r="AO54" i="15"/>
  <c r="AO53" i="15"/>
  <c r="AO52" i="15"/>
  <c r="AO51" i="15"/>
  <c r="AO50" i="15"/>
  <c r="AO49" i="15"/>
  <c r="AO46" i="15"/>
  <c r="AO45" i="15"/>
  <c r="AO44" i="15"/>
  <c r="Q41" i="15"/>
  <c r="Q40" i="15"/>
  <c r="AN39" i="15"/>
  <c r="AA39" i="15"/>
  <c r="Q39" i="15"/>
  <c r="AO39" i="15" s="1"/>
  <c r="Q38" i="15"/>
  <c r="AN36" i="15"/>
  <c r="AA36" i="15"/>
  <c r="Q36" i="15"/>
  <c r="AO36" i="15" s="1"/>
  <c r="AN35" i="15"/>
  <c r="AN57" i="15" s="1"/>
  <c r="AM34" i="15"/>
  <c r="AL34" i="15"/>
  <c r="AK34" i="15"/>
  <c r="AJ34" i="15"/>
  <c r="AI34" i="15"/>
  <c r="AG34" i="15"/>
  <c r="AF34" i="15"/>
  <c r="AE34" i="15"/>
  <c r="AD34" i="15"/>
  <c r="AB34" i="15"/>
  <c r="AA34" i="15"/>
  <c r="AM33" i="15"/>
  <c r="AL33" i="15"/>
  <c r="AK33" i="15"/>
  <c r="AJ33" i="15"/>
  <c r="AI33" i="15"/>
  <c r="AG33" i="15"/>
  <c r="AF33" i="15"/>
  <c r="AE33" i="15"/>
  <c r="AD33" i="15"/>
  <c r="AB33" i="15"/>
  <c r="AA33" i="15"/>
  <c r="AO33" i="15"/>
  <c r="AM32" i="15"/>
  <c r="AL32" i="15"/>
  <c r="AK32" i="15"/>
  <c r="AJ32" i="15"/>
  <c r="AI32" i="15"/>
  <c r="AG32" i="15"/>
  <c r="AF32" i="15"/>
  <c r="AE32" i="15"/>
  <c r="AD32" i="15"/>
  <c r="AB32" i="15"/>
  <c r="AA32" i="15"/>
  <c r="AO32" i="15"/>
  <c r="AM30" i="15"/>
  <c r="AL30" i="15"/>
  <c r="AK30" i="15"/>
  <c r="AJ30" i="15"/>
  <c r="AI30" i="15"/>
  <c r="AG30" i="15"/>
  <c r="AF30" i="15"/>
  <c r="AE30" i="15"/>
  <c r="AD30" i="15"/>
  <c r="AB30" i="15"/>
  <c r="AA30" i="15"/>
  <c r="AO30" i="15"/>
  <c r="AM29" i="15"/>
  <c r="AL29" i="15"/>
  <c r="AK29" i="15"/>
  <c r="AJ29" i="15"/>
  <c r="AI29" i="15"/>
  <c r="AG29" i="15"/>
  <c r="AF29" i="15"/>
  <c r="AE29" i="15"/>
  <c r="AD29" i="15"/>
  <c r="AB29" i="15"/>
  <c r="AA29" i="15"/>
  <c r="AO29" i="15"/>
  <c r="AM17" i="15"/>
  <c r="AL17" i="15"/>
  <c r="AK17" i="15"/>
  <c r="AJ17" i="15"/>
  <c r="AF17" i="15"/>
  <c r="AE17" i="15"/>
  <c r="AM16" i="15"/>
  <c r="AL16" i="15"/>
  <c r="AK16" i="15"/>
  <c r="AJ16" i="15"/>
  <c r="AI16" i="15"/>
  <c r="AG16" i="15"/>
  <c r="AF16" i="15"/>
  <c r="AE16" i="15"/>
  <c r="AD16" i="15"/>
  <c r="AB16" i="15"/>
  <c r="AA16" i="15"/>
  <c r="AO16" i="15"/>
  <c r="AM15" i="15"/>
  <c r="AL15" i="15"/>
  <c r="AK15" i="15"/>
  <c r="AJ15" i="15"/>
  <c r="AI15" i="15"/>
  <c r="AG15" i="15"/>
  <c r="AF15" i="15"/>
  <c r="AE15" i="15"/>
  <c r="AD15" i="15"/>
  <c r="AB15" i="15"/>
  <c r="AA15" i="15"/>
  <c r="AO15" i="15"/>
  <c r="AM14" i="15"/>
  <c r="AL14" i="15"/>
  <c r="AK14" i="15"/>
  <c r="AJ14" i="15"/>
  <c r="AI14" i="15"/>
  <c r="AG14" i="15"/>
  <c r="AF14" i="15"/>
  <c r="AE14" i="15"/>
  <c r="AD14" i="15"/>
  <c r="AB14" i="15"/>
  <c r="AA14" i="15"/>
  <c r="AO14" i="15"/>
  <c r="AJ13" i="15"/>
  <c r="AI13" i="15"/>
  <c r="AM12" i="15"/>
  <c r="AL12" i="15"/>
  <c r="AK12" i="15"/>
  <c r="AJ12" i="15"/>
  <c r="AF12" i="15"/>
  <c r="AE12" i="15"/>
  <c r="AM11" i="15"/>
  <c r="AL11" i="15"/>
  <c r="AK11" i="15"/>
  <c r="AJ11" i="15"/>
  <c r="AF11" i="15"/>
  <c r="AE11" i="15"/>
  <c r="AM10" i="15"/>
  <c r="AL10" i="15"/>
  <c r="AK10" i="15"/>
  <c r="AJ10" i="15"/>
  <c r="AI10" i="15"/>
  <c r="AF10" i="15"/>
  <c r="AE10" i="15"/>
  <c r="AD10" i="15"/>
  <c r="AB10" i="15"/>
  <c r="AA10" i="15"/>
  <c r="AO10" i="15"/>
  <c r="AA40" i="1"/>
  <c r="AO40" i="1"/>
  <c r="D24" i="14"/>
  <c r="H24" i="14" s="1"/>
  <c r="D23" i="14"/>
  <c r="H23" i="14" s="1"/>
  <c r="E14" i="14"/>
  <c r="G96" i="14"/>
  <c r="G34" i="14" s="1"/>
  <c r="G35" i="14" s="1"/>
  <c r="G94" i="14"/>
  <c r="G32" i="14" s="1"/>
  <c r="G79" i="14"/>
  <c r="G17" i="14" s="1"/>
  <c r="G51" i="14"/>
  <c r="E51" i="14"/>
  <c r="D51" i="14"/>
  <c r="H51" i="14" s="1"/>
  <c r="G50" i="14"/>
  <c r="E50" i="14"/>
  <c r="D50" i="14"/>
  <c r="H50" i="14" s="1"/>
  <c r="G49" i="14"/>
  <c r="E49" i="14"/>
  <c r="D49" i="14"/>
  <c r="G48" i="14"/>
  <c r="E48" i="14"/>
  <c r="D48" i="14"/>
  <c r="G46" i="14"/>
  <c r="E46" i="14"/>
  <c r="D46" i="14"/>
  <c r="G45" i="14"/>
  <c r="E45" i="14"/>
  <c r="D45" i="14"/>
  <c r="G44" i="14"/>
  <c r="E44" i="14"/>
  <c r="D44" i="14"/>
  <c r="G43" i="14"/>
  <c r="E43" i="14"/>
  <c r="D43" i="14"/>
  <c r="G41" i="14"/>
  <c r="E41" i="14"/>
  <c r="D41" i="14"/>
  <c r="H41" i="14" s="1"/>
  <c r="G40" i="14"/>
  <c r="E40" i="14"/>
  <c r="D40" i="14"/>
  <c r="G39" i="14"/>
  <c r="E39" i="14"/>
  <c r="D39" i="14"/>
  <c r="H39" i="14" s="1"/>
  <c r="G38" i="14"/>
  <c r="E38" i="14"/>
  <c r="D38" i="14"/>
  <c r="G33" i="14"/>
  <c r="E33" i="14"/>
  <c r="D33" i="14"/>
  <c r="G31" i="14"/>
  <c r="E31" i="14"/>
  <c r="D31" i="14"/>
  <c r="G30" i="14"/>
  <c r="E30" i="14"/>
  <c r="D30" i="14"/>
  <c r="G29" i="14"/>
  <c r="D29" i="14"/>
  <c r="D27" i="14"/>
  <c r="H27" i="14" s="1"/>
  <c r="D26" i="14"/>
  <c r="H26" i="14" s="1"/>
  <c r="D25" i="14"/>
  <c r="H25" i="14" s="1"/>
  <c r="G22" i="14"/>
  <c r="F22" i="14"/>
  <c r="G21" i="14"/>
  <c r="F21" i="14"/>
  <c r="G20" i="14"/>
  <c r="F20" i="14"/>
  <c r="G19" i="14"/>
  <c r="F19" i="14"/>
  <c r="G18" i="14"/>
  <c r="H18" i="14" s="1"/>
  <c r="G15" i="14"/>
  <c r="G16" i="14" s="1"/>
  <c r="E15" i="14"/>
  <c r="E16" i="14" s="1"/>
  <c r="D15" i="14"/>
  <c r="D16" i="14" s="1"/>
  <c r="G14" i="14"/>
  <c r="D14" i="14"/>
  <c r="G13" i="14"/>
  <c r="E13" i="14"/>
  <c r="D13" i="14"/>
  <c r="G12" i="14"/>
  <c r="E12" i="14"/>
  <c r="D12" i="14"/>
  <c r="G11" i="14"/>
  <c r="E11" i="14"/>
  <c r="D11" i="14"/>
  <c r="G10" i="14"/>
  <c r="E10" i="14"/>
  <c r="D10" i="14"/>
  <c r="G9" i="14"/>
  <c r="E9" i="14"/>
  <c r="D9" i="14"/>
  <c r="G8" i="14"/>
  <c r="E8" i="14"/>
  <c r="D8" i="14"/>
  <c r="G7" i="14"/>
  <c r="E7" i="14"/>
  <c r="D7" i="14"/>
  <c r="G6" i="14"/>
  <c r="D6" i="14"/>
  <c r="AO39" i="1" l="1"/>
  <c r="AH13" i="1"/>
  <c r="AM13" i="15"/>
  <c r="AC13" i="1"/>
  <c r="AL13" i="15"/>
  <c r="AK13" i="15"/>
  <c r="AO13" i="15"/>
  <c r="AA13" i="15"/>
  <c r="AC13" i="15"/>
  <c r="AH13" i="15"/>
  <c r="AF13" i="15"/>
  <c r="AB13" i="15"/>
  <c r="AD13" i="15"/>
  <c r="AE13" i="15"/>
  <c r="AN41" i="1"/>
  <c r="H7" i="14"/>
  <c r="E19" i="15"/>
  <c r="E20" i="15"/>
  <c r="H18" i="15"/>
  <c r="H17" i="15"/>
  <c r="H12" i="15"/>
  <c r="H12" i="1"/>
  <c r="F20" i="15"/>
  <c r="F19" i="15"/>
  <c r="H20" i="15"/>
  <c r="H19" i="15"/>
  <c r="E11" i="1"/>
  <c r="E11" i="15"/>
  <c r="F11" i="1"/>
  <c r="F11" i="15"/>
  <c r="H11" i="15"/>
  <c r="H11" i="1"/>
  <c r="H40" i="14"/>
  <c r="E21" i="15"/>
  <c r="F21" i="15"/>
  <c r="H49" i="14"/>
  <c r="H21" i="15"/>
  <c r="AL22" i="15"/>
  <c r="AE22" i="15"/>
  <c r="AH22" i="15"/>
  <c r="AK22" i="15"/>
  <c r="AO22" i="15"/>
  <c r="AC22" i="15"/>
  <c r="AI22" i="15"/>
  <c r="AJ22" i="15"/>
  <c r="AB22" i="15"/>
  <c r="AG22" i="15"/>
  <c r="AM22" i="15"/>
  <c r="AD22" i="15"/>
  <c r="AA22" i="15"/>
  <c r="AF22" i="15"/>
  <c r="D23" i="15"/>
  <c r="AM31" i="15"/>
  <c r="AL31" i="15"/>
  <c r="AA31" i="15"/>
  <c r="AG31" i="15"/>
  <c r="AO31" i="15"/>
  <c r="AF31" i="15"/>
  <c r="AI31" i="15"/>
  <c r="AE31" i="15"/>
  <c r="AJ31" i="15"/>
  <c r="AB31" i="15"/>
  <c r="AD31" i="15"/>
  <c r="AK31" i="15"/>
  <c r="AO38" i="15"/>
  <c r="AA38" i="15"/>
  <c r="AH31" i="15"/>
  <c r="AC31" i="15"/>
  <c r="H19" i="14"/>
  <c r="H45" i="14"/>
  <c r="D17" i="14"/>
  <c r="E17" i="14"/>
  <c r="H14" i="14"/>
  <c r="H30" i="14"/>
  <c r="M59" i="16" s="1"/>
  <c r="H6" i="14"/>
  <c r="H9" i="14"/>
  <c r="H22" i="14"/>
  <c r="H20" i="14"/>
  <c r="H29" i="14"/>
  <c r="H8" i="14"/>
  <c r="H17" i="14"/>
  <c r="H33" i="14"/>
  <c r="H44" i="14"/>
  <c r="H11" i="14"/>
  <c r="H21" i="14"/>
  <c r="H38" i="14"/>
  <c r="H48" i="14"/>
  <c r="D34" i="14"/>
  <c r="H16" i="14"/>
  <c r="E34" i="14"/>
  <c r="E35" i="14" s="1"/>
  <c r="H31" i="14"/>
  <c r="H43" i="14"/>
  <c r="H12" i="14"/>
  <c r="H10" i="14"/>
  <c r="H13" i="14"/>
  <c r="H46" i="14"/>
  <c r="AO56" i="15"/>
  <c r="AO48" i="15"/>
  <c r="AP47" i="15" s="1"/>
  <c r="AN58" i="15"/>
  <c r="D32" i="14"/>
  <c r="E32" i="14"/>
  <c r="H15" i="14"/>
  <c r="AA41" i="1" l="1"/>
  <c r="D40" i="15"/>
  <c r="AN40" i="15" s="1"/>
  <c r="AO41" i="1"/>
  <c r="AA11" i="1"/>
  <c r="Q11" i="1"/>
  <c r="AO11" i="1" s="1"/>
  <c r="AI19" i="15"/>
  <c r="AD19" i="15"/>
  <c r="M32" i="16"/>
  <c r="F12" i="15"/>
  <c r="Q21" i="15"/>
  <c r="AO21" i="15" s="1"/>
  <c r="AA21" i="15"/>
  <c r="AD18" i="15"/>
  <c r="AI18" i="15"/>
  <c r="AB21" i="15"/>
  <c r="AG21" i="15"/>
  <c r="AB20" i="15"/>
  <c r="AG20" i="15"/>
  <c r="AI17" i="15"/>
  <c r="AD17" i="15"/>
  <c r="AI12" i="15"/>
  <c r="AD12" i="15"/>
  <c r="E12" i="15"/>
  <c r="E12" i="1"/>
  <c r="Q12" i="1" s="1"/>
  <c r="AI11" i="15"/>
  <c r="AD11" i="15"/>
  <c r="Q20" i="15"/>
  <c r="AO20" i="15" s="1"/>
  <c r="AA20" i="15"/>
  <c r="Q19" i="15"/>
  <c r="AO19" i="15" s="1"/>
  <c r="AA19" i="15"/>
  <c r="F18" i="15"/>
  <c r="F17" i="15"/>
  <c r="AI21" i="15"/>
  <c r="AD21" i="15"/>
  <c r="E18" i="15"/>
  <c r="E17" i="15"/>
  <c r="AI20" i="15"/>
  <c r="AD20" i="15"/>
  <c r="AB19" i="15"/>
  <c r="AG19" i="15"/>
  <c r="AG11" i="15"/>
  <c r="AB11" i="15"/>
  <c r="Q11" i="15"/>
  <c r="AO11" i="15" s="1"/>
  <c r="AA11" i="15"/>
  <c r="AP55" i="15"/>
  <c r="C28" i="6"/>
  <c r="AJ23" i="15"/>
  <c r="AJ35" i="15" s="1"/>
  <c r="AJ57" i="15" s="1"/>
  <c r="AG23" i="15"/>
  <c r="AM23" i="15"/>
  <c r="AM35" i="15" s="1"/>
  <c r="AM57" i="15" s="1"/>
  <c r="AC23" i="15"/>
  <c r="AC35" i="15" s="1"/>
  <c r="AL23" i="15"/>
  <c r="AL35" i="15" s="1"/>
  <c r="AF23" i="15"/>
  <c r="AF35" i="15" s="1"/>
  <c r="AD23" i="15"/>
  <c r="AB23" i="15"/>
  <c r="AH23" i="15"/>
  <c r="AH35" i="15" s="1"/>
  <c r="AA23" i="15"/>
  <c r="AE23" i="15"/>
  <c r="AE35" i="15" s="1"/>
  <c r="AE58" i="15" s="1"/>
  <c r="AK23" i="15"/>
  <c r="AK35" i="15" s="1"/>
  <c r="AI23" i="15"/>
  <c r="AO23" i="15"/>
  <c r="AN42" i="1"/>
  <c r="AO42" i="1"/>
  <c r="AO44" i="1" s="1"/>
  <c r="D41" i="15"/>
  <c r="AA42" i="1"/>
  <c r="AP51" i="15"/>
  <c r="AP44" i="15"/>
  <c r="AP49" i="15"/>
  <c r="AP52" i="15"/>
  <c r="AP50" i="15"/>
  <c r="AP46" i="15"/>
  <c r="AP53" i="15"/>
  <c r="AP45" i="15"/>
  <c r="AP54" i="15"/>
  <c r="H32" i="14"/>
  <c r="M60" i="16" s="1"/>
  <c r="H34" i="14"/>
  <c r="D35" i="14"/>
  <c r="H35" i="14" s="1"/>
  <c r="C27" i="6"/>
  <c r="AA40" i="15" l="1"/>
  <c r="AO40" i="15"/>
  <c r="AI35" i="15"/>
  <c r="AI58" i="15" s="1"/>
  <c r="Q12" i="15"/>
  <c r="AO12" i="15" s="1"/>
  <c r="AA12" i="15"/>
  <c r="AB12" i="15"/>
  <c r="AG12" i="15"/>
  <c r="AD35" i="15"/>
  <c r="AD57" i="15" s="1"/>
  <c r="Q17" i="15"/>
  <c r="AO17" i="15" s="1"/>
  <c r="AA17" i="15"/>
  <c r="Q18" i="15"/>
  <c r="AO18" i="15" s="1"/>
  <c r="AA18" i="15"/>
  <c r="AB18" i="15"/>
  <c r="AG18" i="15"/>
  <c r="AB17" i="15"/>
  <c r="AG17" i="15"/>
  <c r="AE57" i="15"/>
  <c r="AL58" i="15"/>
  <c r="AL57" i="15"/>
  <c r="AF58" i="15"/>
  <c r="AF57" i="15"/>
  <c r="AK57" i="15"/>
  <c r="AK58" i="15"/>
  <c r="AJ58" i="15"/>
  <c r="AM58" i="15"/>
  <c r="AN41" i="15"/>
  <c r="AA41" i="15"/>
  <c r="AO41" i="15"/>
  <c r="AP56" i="15"/>
  <c r="AP48" i="15"/>
  <c r="AI57" i="15" l="1"/>
  <c r="AG35" i="15"/>
  <c r="AG58" i="15" s="1"/>
  <c r="AA35" i="15"/>
  <c r="AA57" i="15" s="1"/>
  <c r="AO35" i="15"/>
  <c r="AP17" i="15" s="1"/>
  <c r="AB35" i="15"/>
  <c r="AB58" i="15" s="1"/>
  <c r="AD58" i="15"/>
  <c r="AO43" i="15"/>
  <c r="AP24" i="15" l="1"/>
  <c r="AP10" i="15"/>
  <c r="AA58" i="15"/>
  <c r="AP16" i="15"/>
  <c r="AP15" i="15"/>
  <c r="AO58" i="15"/>
  <c r="AR24" i="15" s="1"/>
  <c r="AP12" i="15"/>
  <c r="AB57" i="15"/>
  <c r="AP34" i="15"/>
  <c r="AP11" i="15"/>
  <c r="AG57" i="15"/>
  <c r="AP14" i="15"/>
  <c r="AP21" i="15"/>
  <c r="AP22" i="15"/>
  <c r="AP32" i="15"/>
  <c r="AP33" i="15"/>
  <c r="AP30" i="15"/>
  <c r="AP13" i="15"/>
  <c r="AP23" i="15"/>
  <c r="AP19" i="15"/>
  <c r="AP20" i="15"/>
  <c r="AP26" i="15"/>
  <c r="AP28" i="15"/>
  <c r="AP27" i="15"/>
  <c r="AR28" i="15"/>
  <c r="AR51" i="15"/>
  <c r="AR17" i="15"/>
  <c r="AO57" i="15"/>
  <c r="AQ20" i="15" s="1"/>
  <c r="AP25" i="15"/>
  <c r="AR25" i="15"/>
  <c r="AR50" i="15"/>
  <c r="AP31" i="15"/>
  <c r="AP18" i="15"/>
  <c r="AP29" i="15"/>
  <c r="C26" i="6"/>
  <c r="AP37" i="15"/>
  <c r="AP42" i="15"/>
  <c r="AP39" i="15"/>
  <c r="C29" i="6"/>
  <c r="AP38" i="15"/>
  <c r="AP36" i="15"/>
  <c r="AP40" i="15"/>
  <c r="AP41" i="15"/>
  <c r="F18" i="6"/>
  <c r="F34" i="6" s="1"/>
  <c r="F17" i="6"/>
  <c r="F33" i="6" s="1"/>
  <c r="AR20" i="15" l="1"/>
  <c r="AR32" i="15"/>
  <c r="AR47" i="15"/>
  <c r="AR53" i="15"/>
  <c r="AR27" i="15"/>
  <c r="AR11" i="15"/>
  <c r="AR54" i="15"/>
  <c r="AR55" i="15"/>
  <c r="AR34" i="15"/>
  <c r="AR30" i="15"/>
  <c r="AR31" i="15"/>
  <c r="AR46" i="15"/>
  <c r="AR12" i="15"/>
  <c r="AR15" i="15"/>
  <c r="AR23" i="15"/>
  <c r="AR26" i="15"/>
  <c r="AR52" i="15"/>
  <c r="AR21" i="15"/>
  <c r="AR14" i="15"/>
  <c r="AR22" i="15"/>
  <c r="AR16" i="15"/>
  <c r="AR49" i="15"/>
  <c r="AR13" i="15"/>
  <c r="AR29" i="15"/>
  <c r="AR19" i="15"/>
  <c r="AR45" i="15"/>
  <c r="AR18" i="15"/>
  <c r="AR44" i="15"/>
  <c r="AR10" i="15"/>
  <c r="AR33" i="15"/>
  <c r="AQ21" i="15"/>
  <c r="AQ12" i="15"/>
  <c r="AQ15" i="15"/>
  <c r="AQ44" i="15"/>
  <c r="AQ11" i="15"/>
  <c r="AQ47" i="15"/>
  <c r="AQ26" i="15"/>
  <c r="AQ23" i="15"/>
  <c r="AQ45" i="15"/>
  <c r="AP35" i="15"/>
  <c r="AQ24" i="15"/>
  <c r="AQ33" i="15"/>
  <c r="AQ46" i="15"/>
  <c r="AQ32" i="15"/>
  <c r="AQ25" i="15"/>
  <c r="AQ27" i="15"/>
  <c r="AQ31" i="15"/>
  <c r="AQ34" i="15"/>
  <c r="AQ28" i="15"/>
  <c r="AQ18" i="15"/>
  <c r="AQ10" i="15"/>
  <c r="AQ17" i="15"/>
  <c r="AQ13" i="15"/>
  <c r="AQ14" i="15"/>
  <c r="AQ29" i="15"/>
  <c r="AQ22" i="15"/>
  <c r="AQ16" i="15"/>
  <c r="AQ30" i="15"/>
  <c r="AQ19" i="15"/>
  <c r="E27" i="6"/>
  <c r="E28" i="6"/>
  <c r="C30" i="6"/>
  <c r="D33" i="6" s="1"/>
  <c r="E26" i="6"/>
  <c r="C31" i="6"/>
  <c r="D34" i="6" s="1"/>
  <c r="AP43" i="15"/>
  <c r="AM10" i="1"/>
  <c r="AL10" i="1"/>
  <c r="AK10" i="1"/>
  <c r="AJ10" i="1"/>
  <c r="AI10" i="1"/>
  <c r="AR57" i="15" l="1"/>
  <c r="E31" i="6"/>
  <c r="AQ57" i="15"/>
  <c r="D9" i="13"/>
  <c r="F9" i="13"/>
  <c r="F10" i="13"/>
  <c r="E10" i="13"/>
  <c r="E9" i="13"/>
  <c r="D10" i="13"/>
  <c r="G10" i="13" l="1"/>
  <c r="G9" i="13"/>
  <c r="AI11" i="1"/>
  <c r="AJ11" i="1"/>
  <c r="AK11" i="1"/>
  <c r="AG12" i="1"/>
  <c r="AI12" i="1"/>
  <c r="AJ12" i="1"/>
  <c r="AK12" i="1"/>
  <c r="AG13" i="1"/>
  <c r="AI13" i="1"/>
  <c r="AJ13" i="1"/>
  <c r="AG11" i="1" s="1"/>
  <c r="AK13" i="1"/>
  <c r="F7" i="13" l="1"/>
  <c r="E6" i="13"/>
  <c r="D6" i="13"/>
  <c r="E7" i="13"/>
  <c r="D7" i="13"/>
  <c r="G7" i="13" s="1"/>
  <c r="G68" i="13"/>
  <c r="F25" i="13" s="1"/>
  <c r="F26" i="13" s="1"/>
  <c r="G66" i="13"/>
  <c r="E23" i="13" s="1"/>
  <c r="G57" i="13"/>
  <c r="F17" i="13" s="1"/>
  <c r="F42" i="13"/>
  <c r="E42" i="13"/>
  <c r="D42" i="13"/>
  <c r="G42" i="13" s="1"/>
  <c r="F41" i="13"/>
  <c r="E41" i="13"/>
  <c r="D41" i="13"/>
  <c r="G41" i="13" s="1"/>
  <c r="F40" i="13"/>
  <c r="E40" i="13"/>
  <c r="D40" i="13"/>
  <c r="F39" i="13"/>
  <c r="E39" i="13"/>
  <c r="D39" i="13"/>
  <c r="F37" i="13"/>
  <c r="E37" i="13"/>
  <c r="D37" i="13"/>
  <c r="F36" i="13"/>
  <c r="E36" i="13"/>
  <c r="D36" i="13"/>
  <c r="F35" i="13"/>
  <c r="E35" i="13"/>
  <c r="D35" i="13"/>
  <c r="G35" i="13" s="1"/>
  <c r="F34" i="13"/>
  <c r="E34" i="13"/>
  <c r="D34" i="13"/>
  <c r="F32" i="13"/>
  <c r="E32" i="13"/>
  <c r="D32" i="13"/>
  <c r="G32" i="13" s="1"/>
  <c r="F31" i="13"/>
  <c r="E31" i="13"/>
  <c r="D31" i="13"/>
  <c r="G31" i="13" s="1"/>
  <c r="F30" i="13"/>
  <c r="E30" i="13"/>
  <c r="D30" i="13"/>
  <c r="F29" i="13"/>
  <c r="E29" i="13"/>
  <c r="D29" i="13"/>
  <c r="F24" i="13"/>
  <c r="E24" i="13"/>
  <c r="D24" i="13"/>
  <c r="F23" i="13"/>
  <c r="D23" i="13"/>
  <c r="F22" i="13"/>
  <c r="E22" i="13"/>
  <c r="D22" i="13"/>
  <c r="F21" i="13"/>
  <c r="E21" i="13"/>
  <c r="D21" i="13"/>
  <c r="G21" i="13" s="1"/>
  <c r="F20" i="13"/>
  <c r="E20" i="13"/>
  <c r="D20" i="13"/>
  <c r="G20" i="13" s="1"/>
  <c r="D17" i="13"/>
  <c r="F15" i="13"/>
  <c r="F16" i="13" s="1"/>
  <c r="E15" i="13"/>
  <c r="E16" i="13" s="1"/>
  <c r="D15" i="13"/>
  <c r="F14" i="13"/>
  <c r="E14" i="13"/>
  <c r="D14" i="13"/>
  <c r="G14" i="13" s="1"/>
  <c r="F13" i="13"/>
  <c r="E13" i="13"/>
  <c r="D13" i="13"/>
  <c r="G13" i="13" s="1"/>
  <c r="F12" i="13"/>
  <c r="E12" i="13"/>
  <c r="D12" i="13"/>
  <c r="G12" i="13" s="1"/>
  <c r="F11" i="13"/>
  <c r="E11" i="13"/>
  <c r="D11" i="13"/>
  <c r="G11" i="13" s="1"/>
  <c r="F8" i="13"/>
  <c r="E8" i="13"/>
  <c r="D8" i="13"/>
  <c r="F6" i="13"/>
  <c r="E25" i="13" l="1"/>
  <c r="E26" i="13" s="1"/>
  <c r="G22" i="13"/>
  <c r="G34" i="13"/>
  <c r="D25" i="13"/>
  <c r="G37" i="13"/>
  <c r="G23" i="13"/>
  <c r="G29" i="13"/>
  <c r="G39" i="13"/>
  <c r="G6" i="13"/>
  <c r="D16" i="13"/>
  <c r="G16" i="13" s="1"/>
  <c r="G15" i="13"/>
  <c r="G24" i="13"/>
  <c r="G36" i="13"/>
  <c r="G8" i="13"/>
  <c r="G30" i="13"/>
  <c r="G40" i="13"/>
  <c r="E17" i="13"/>
  <c r="G17" i="13" s="1"/>
  <c r="D26" i="13" l="1"/>
  <c r="G26" i="13" s="1"/>
  <c r="G25" i="13"/>
  <c r="F4" i="6"/>
  <c r="I4" i="1"/>
  <c r="G4" i="3"/>
  <c r="G4" i="9"/>
  <c r="G3" i="10"/>
  <c r="F3" i="16" s="1"/>
  <c r="F3" i="6"/>
  <c r="I3" i="1"/>
  <c r="G3" i="3"/>
  <c r="G3" i="9"/>
  <c r="AF13" i="1" l="1"/>
  <c r="AO55" i="1" l="1"/>
  <c r="AO54" i="1"/>
  <c r="AO53" i="1"/>
  <c r="AO52" i="1"/>
  <c r="AO51" i="1"/>
  <c r="AO50" i="1"/>
  <c r="AO47" i="1"/>
  <c r="AO46" i="1"/>
  <c r="AO45" i="1"/>
  <c r="AO49" i="1" s="1"/>
  <c r="AN40" i="1"/>
  <c r="AN39" i="1"/>
  <c r="AN36" i="1"/>
  <c r="AN59" i="1" s="1"/>
  <c r="AM13" i="1"/>
  <c r="AL13" i="1"/>
  <c r="AE13" i="1"/>
  <c r="AD13" i="1"/>
  <c r="AB13" i="1"/>
  <c r="AA13" i="1"/>
  <c r="AO13" i="1"/>
  <c r="AM12" i="1"/>
  <c r="AL12" i="1"/>
  <c r="AF12" i="1"/>
  <c r="AE12" i="1"/>
  <c r="AD12" i="1"/>
  <c r="AB12" i="1"/>
  <c r="AA12" i="1"/>
  <c r="AO12" i="1"/>
  <c r="AM11" i="1"/>
  <c r="AL11" i="1"/>
  <c r="AF11" i="1"/>
  <c r="AE11" i="1"/>
  <c r="AD11" i="1"/>
  <c r="AB11" i="1"/>
  <c r="AF10" i="1"/>
  <c r="AE10" i="1"/>
  <c r="AO57" i="1" l="1"/>
  <c r="AP50" i="1" s="1"/>
  <c r="AP45" i="1"/>
  <c r="AN58" i="1"/>
  <c r="AP43" i="1" l="1"/>
  <c r="AP38" i="1"/>
  <c r="AP39" i="1"/>
  <c r="AP42" i="1"/>
  <c r="AP41" i="1"/>
  <c r="AP40" i="1"/>
  <c r="C13" i="6"/>
  <c r="AP37" i="1"/>
  <c r="AP46" i="1"/>
  <c r="AP52" i="1"/>
  <c r="C12" i="6"/>
  <c r="AP47" i="1"/>
  <c r="AP48" i="1"/>
  <c r="C11" i="6"/>
  <c r="AP56" i="1"/>
  <c r="AP53" i="1"/>
  <c r="AP51" i="1"/>
  <c r="AP54" i="1"/>
  <c r="AP55" i="1"/>
  <c r="AP49" i="1" l="1"/>
  <c r="AP44" i="1"/>
  <c r="AP57" i="1"/>
  <c r="AE36" i="1" l="1"/>
  <c r="AM36" i="1"/>
  <c r="AH36" i="1"/>
  <c r="AI36" i="1"/>
  <c r="AI58" i="1" s="1"/>
  <c r="AJ36" i="1"/>
  <c r="AJ59" i="1" s="1"/>
  <c r="AD36" i="1"/>
  <c r="AF36" i="1"/>
  <c r="AF58" i="1" s="1"/>
  <c r="AO36" i="1"/>
  <c r="AG36" i="1"/>
  <c r="AA36" i="1"/>
  <c r="AB36" i="1"/>
  <c r="AC36" i="1"/>
  <c r="AK36" i="1"/>
  <c r="AL36" i="1"/>
  <c r="AL58" i="1" s="1"/>
  <c r="M37" i="16"/>
  <c r="AP17" i="1" l="1"/>
  <c r="AP29" i="1"/>
  <c r="AP33" i="1"/>
  <c r="AP20" i="1"/>
  <c r="AP21" i="1"/>
  <c r="AP25" i="1"/>
  <c r="AP26" i="1"/>
  <c r="AP23" i="1"/>
  <c r="AP31" i="1"/>
  <c r="AP28" i="1"/>
  <c r="AP19" i="1"/>
  <c r="AP32" i="1"/>
  <c r="AP22" i="1"/>
  <c r="AP24" i="1"/>
  <c r="AP34" i="1"/>
  <c r="AP18" i="1"/>
  <c r="AP27" i="1"/>
  <c r="AP16" i="1"/>
  <c r="AP30" i="1"/>
  <c r="AP35" i="1"/>
  <c r="AM59" i="1"/>
  <c r="AM58" i="1"/>
  <c r="AO58" i="1"/>
  <c r="AO59" i="1"/>
  <c r="AP11" i="1"/>
  <c r="N55" i="16"/>
  <c r="N31" i="16"/>
  <c r="AJ58" i="1"/>
  <c r="N59" i="16"/>
  <c r="N26" i="16"/>
  <c r="N53" i="16"/>
  <c r="N49" i="16"/>
  <c r="N43" i="16"/>
  <c r="N63" i="16"/>
  <c r="N27" i="16"/>
  <c r="N36" i="16"/>
  <c r="N41" i="16"/>
  <c r="N50" i="16"/>
  <c r="N29" i="16"/>
  <c r="N46" i="16"/>
  <c r="N54" i="16"/>
  <c r="N65" i="16"/>
  <c r="N38" i="16"/>
  <c r="N52" i="16"/>
  <c r="N25" i="16"/>
  <c r="N69" i="16"/>
  <c r="N40" i="16"/>
  <c r="N35" i="16"/>
  <c r="N45" i="16"/>
  <c r="N24" i="16"/>
  <c r="N30" i="16"/>
  <c r="N64" i="16"/>
  <c r="N42" i="16"/>
  <c r="N60" i="16"/>
  <c r="N37" i="16"/>
  <c r="N44" i="16"/>
  <c r="N28" i="16"/>
  <c r="N22" i="16"/>
  <c r="N23" i="16"/>
  <c r="AL59" i="1"/>
  <c r="AF59" i="1"/>
  <c r="AG59" i="1"/>
  <c r="AG58" i="1"/>
  <c r="AK59" i="1"/>
  <c r="AK58" i="1"/>
  <c r="AD59" i="1"/>
  <c r="AD58" i="1"/>
  <c r="AA58" i="1"/>
  <c r="AA59" i="1"/>
  <c r="AE59" i="1"/>
  <c r="AE58" i="1"/>
  <c r="AB59" i="1"/>
  <c r="AB58" i="1"/>
  <c r="AI59" i="1"/>
  <c r="AR34" i="1" l="1"/>
  <c r="AR26" i="1"/>
  <c r="AR23" i="1"/>
  <c r="AR31" i="1"/>
  <c r="AR30" i="1"/>
  <c r="AR35" i="1"/>
  <c r="AR25" i="1"/>
  <c r="AR17" i="1"/>
  <c r="AR28" i="1"/>
  <c r="AR19" i="1"/>
  <c r="AR24" i="1"/>
  <c r="AR32" i="1"/>
  <c r="AR16" i="1"/>
  <c r="AR27" i="1"/>
  <c r="AR21" i="1"/>
  <c r="AR18" i="1"/>
  <c r="AR22" i="1"/>
  <c r="AR20" i="1"/>
  <c r="AR33" i="1"/>
  <c r="AR29" i="1"/>
  <c r="AQ11" i="1"/>
  <c r="AQ33" i="1"/>
  <c r="AQ35" i="1"/>
  <c r="AQ19" i="1"/>
  <c r="AQ28" i="1"/>
  <c r="AQ25" i="1"/>
  <c r="AQ24" i="1"/>
  <c r="AQ29" i="1"/>
  <c r="AQ32" i="1"/>
  <c r="AQ23" i="1"/>
  <c r="AQ27" i="1"/>
  <c r="AQ16" i="1"/>
  <c r="AQ31" i="1"/>
  <c r="AQ18" i="1"/>
  <c r="AQ22" i="1"/>
  <c r="AQ17" i="1"/>
  <c r="AQ20" i="1"/>
  <c r="AQ34" i="1"/>
  <c r="AQ21" i="1"/>
  <c r="AQ26" i="1"/>
  <c r="AQ30" i="1"/>
  <c r="N32" i="16"/>
  <c r="AP14" i="1"/>
  <c r="AP15" i="1"/>
  <c r="C10" i="6"/>
  <c r="C14" i="6" s="1"/>
  <c r="AP13" i="1"/>
  <c r="AP10" i="1"/>
  <c r="AP12" i="1"/>
  <c r="AP36" i="1" l="1"/>
  <c r="AR15" i="1"/>
  <c r="AR14" i="1"/>
  <c r="AQ15" i="1"/>
  <c r="AQ14" i="1"/>
  <c r="E10" i="6"/>
  <c r="E11" i="6"/>
  <c r="C15" i="6"/>
  <c r="D18" i="6" s="1"/>
  <c r="D10" i="6"/>
  <c r="E12" i="6"/>
  <c r="AQ13" i="1"/>
  <c r="AQ48" i="1"/>
  <c r="AQ12" i="1"/>
  <c r="AQ45" i="1"/>
  <c r="AQ47" i="1"/>
  <c r="AQ10" i="1"/>
  <c r="AQ46" i="1"/>
  <c r="AR52" i="1"/>
  <c r="AR50" i="1"/>
  <c r="AR47" i="1"/>
  <c r="AR11" i="1"/>
  <c r="AR53" i="1"/>
  <c r="AR51" i="1"/>
  <c r="AR46" i="1"/>
  <c r="AR54" i="1"/>
  <c r="AR55" i="1"/>
  <c r="AR45" i="1"/>
  <c r="AR56" i="1"/>
  <c r="AR12" i="1"/>
  <c r="AR10" i="1"/>
  <c r="AR48" i="1"/>
  <c r="AR13" i="1"/>
  <c r="AQ58" i="1" l="1"/>
  <c r="AR58" i="1"/>
  <c r="E15" i="6"/>
  <c r="D26" i="6"/>
  <c r="D27" i="6"/>
  <c r="D11" i="6"/>
  <c r="D14" i="6" s="1"/>
  <c r="D17" i="6"/>
  <c r="D3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4" authorId="0" shapeId="0" xr:uid="{47B87C13-012C-409E-9676-3F0FFDE6191A}">
      <text>
        <r>
          <rPr>
            <b/>
            <sz val="11"/>
            <color indexed="81"/>
            <rFont val="Tahoma"/>
            <family val="2"/>
          </rPr>
          <t>Lenovo:</t>
        </r>
        <r>
          <rPr>
            <sz val="11"/>
            <color indexed="81"/>
            <rFont val="Tahoma"/>
            <family val="2"/>
          </rPr>
          <t xml:space="preserve">
- 3.78541-เปลี่ยนหน่วย Gallon to L
- 0.88 kg/L density of biodiesel</t>
        </r>
      </text>
    </comment>
    <comment ref="C35" authorId="0" shapeId="0" xr:uid="{5D6D54DE-5C9A-456A-B44B-98875A6D29F9}">
      <text>
        <r>
          <rPr>
            <b/>
            <sz val="11"/>
            <color indexed="81"/>
            <rFont val="Tahoma"/>
            <family val="2"/>
          </rPr>
          <t>Lenovo:</t>
        </r>
        <r>
          <rPr>
            <sz val="11"/>
            <color indexed="81"/>
            <rFont val="Tahoma"/>
            <family val="2"/>
          </rPr>
          <t xml:space="preserve">
- 0.79 kg/L density of ethanol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H2" authorId="0" shapeId="0" xr:uid="{5EE01501-4B9B-47B3-B36E-493C0A931AAB}">
      <text>
        <r>
          <rPr>
            <b/>
            <sz val="10"/>
            <color indexed="81"/>
            <rFont val="Tahoma"/>
            <family val="2"/>
          </rPr>
          <t>Lenovo:</t>
        </r>
        <r>
          <rPr>
            <sz val="10"/>
            <color indexed="81"/>
            <rFont val="Tahoma"/>
            <family val="2"/>
          </rPr>
          <t xml:space="preserve">
Density of biodiesel = 0.87 kg/L</t>
        </r>
      </text>
    </comment>
    <comment ref="K2" authorId="0" shapeId="0" xr:uid="{FF440101-4D5A-45A6-8B26-8FB36F34F44E}">
      <text>
        <r>
          <rPr>
            <b/>
            <sz val="10"/>
            <color indexed="81"/>
            <rFont val="Tahoma"/>
            <family val="2"/>
          </rPr>
          <t>Lenovo:</t>
        </r>
        <r>
          <rPr>
            <sz val="10"/>
            <color indexed="81"/>
            <rFont val="Tahoma"/>
            <family val="2"/>
          </rPr>
          <t xml:space="preserve">
Density of ethanol = 0.79 kg/L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<sst xmlns="http://schemas.openxmlformats.org/spreadsheetml/2006/main" count="1153" uniqueCount="387">
  <si>
    <t>ชื่อฟอร์ม</t>
  </si>
  <si>
    <t>รหัสฟอร์ม</t>
  </si>
  <si>
    <t>Fr-04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</si>
  <si>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</si>
  <si>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</si>
  <si>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</si>
  <si>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</si>
  <si>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</si>
  <si>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</si>
  <si>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ผลคูณ (TonCO2e)</t>
  </si>
  <si>
    <t>Total GHG</t>
  </si>
  <si>
    <t>คำอธิบายเพิ่มเติม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</si>
  <si>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</si>
  <si>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t>ที่มา</t>
  </si>
  <si>
    <t>IPCC, AR4</t>
  </si>
  <si>
    <r>
      <t>GWP</t>
    </r>
    <r>
      <rPr>
        <b/>
        <vertAlign val="subscript"/>
        <sz val="8"/>
        <color theme="0"/>
        <rFont val="Tahoma"/>
        <family val="2"/>
      </rPr>
      <t>100</t>
    </r>
  </si>
  <si>
    <t>CO2</t>
  </si>
  <si>
    <t>หน่วย</t>
  </si>
  <si>
    <t>ปริมาณ</t>
  </si>
  <si>
    <r>
      <t>CO</t>
    </r>
    <r>
      <rPr>
        <b/>
        <vertAlign val="subscript"/>
        <sz val="8"/>
        <color theme="0"/>
        <rFont val="Tahoma"/>
        <family val="2"/>
      </rPr>
      <t>2</t>
    </r>
  </si>
  <si>
    <r>
      <t>CH</t>
    </r>
    <r>
      <rPr>
        <b/>
        <vertAlign val="subscript"/>
        <sz val="8"/>
        <color theme="0"/>
        <rFont val="Tahoma"/>
        <family val="2"/>
      </rPr>
      <t>4</t>
    </r>
  </si>
  <si>
    <r>
      <t>N</t>
    </r>
    <r>
      <rPr>
        <b/>
        <vertAlign val="subscript"/>
        <sz val="8"/>
        <color theme="0"/>
        <rFont val="Tahoma"/>
        <family val="2"/>
      </rPr>
      <t>2</t>
    </r>
    <r>
      <rPr>
        <b/>
        <sz val="8"/>
        <color theme="0"/>
        <rFont val="Tahoma"/>
        <family val="2"/>
      </rPr>
      <t>O</t>
    </r>
  </si>
  <si>
    <r>
      <t>SF</t>
    </r>
    <r>
      <rPr>
        <b/>
        <vertAlign val="subscript"/>
        <sz val="8"/>
        <color theme="0"/>
        <rFont val="Tahoma"/>
        <family val="2"/>
      </rPr>
      <t>6</t>
    </r>
  </si>
  <si>
    <r>
      <t>NF</t>
    </r>
    <r>
      <rPr>
        <b/>
        <vertAlign val="subscript"/>
        <sz val="8"/>
        <color theme="0"/>
        <rFont val="Tahoma"/>
        <family val="2"/>
      </rPr>
      <t>3</t>
    </r>
  </si>
  <si>
    <t>HFCs</t>
  </si>
  <si>
    <t>PFCs</t>
  </si>
  <si>
    <t>CH4</t>
  </si>
  <si>
    <t>N2O</t>
  </si>
  <si>
    <t>SF6</t>
  </si>
  <si>
    <t>NF3</t>
  </si>
  <si>
    <t>Other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</si>
  <si>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</si>
  <si>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</si>
  <si>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</si>
  <si>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</si>
  <si>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จัดทำโดย</t>
  </si>
  <si>
    <t>เสร็จสิ้นวันที่</t>
  </si>
  <si>
    <t>แผนภาพแสดงโครงสร้างขององค์กรและหน้าที่ความรับผิดชอบ</t>
  </si>
  <si>
    <t>อื่น ๆ</t>
  </si>
  <si>
    <t>สรุปการปล่อยก๊าซเรือนกระจกขององค์กร</t>
  </si>
  <si>
    <t>Fr-05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</si>
  <si>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</si>
  <si>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</si>
  <si>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</si>
  <si>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รวม Scope 1 &amp; 2</t>
  </si>
  <si>
    <t>ชื่อ</t>
  </si>
  <si>
    <t>Units</t>
  </si>
  <si>
    <t>EMISSION FACTORS</t>
  </si>
  <si>
    <t>แหล่งอ้างอิงข้อมูล</t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</si>
  <si>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</si>
  <si>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</si>
  <si>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</si>
  <si>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Total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</si>
  <si>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</si>
  <si>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</si>
  <si>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</si>
  <si>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t>Stationary Combustion</t>
  </si>
  <si>
    <t>Natural gas</t>
  </si>
  <si>
    <t>scf</t>
  </si>
  <si>
    <t>IPCC Vol.2 table 2.2, DEDE</t>
  </si>
  <si>
    <t>Lignite</t>
  </si>
  <si>
    <t>kg</t>
  </si>
  <si>
    <t>litre</t>
  </si>
  <si>
    <t>Gas/Diesel oil</t>
  </si>
  <si>
    <t>Anthracite</t>
  </si>
  <si>
    <t>Sub-bituminous coal</t>
  </si>
  <si>
    <t>Jet Kerosene</t>
  </si>
  <si>
    <t>LPG</t>
  </si>
  <si>
    <t>Mobile Combustion (On road)</t>
  </si>
  <si>
    <t xml:space="preserve">Motor Gasoline - uncontrolled </t>
  </si>
  <si>
    <t>IPCC Vol.2 table 3.2.1, 3.2.2, DEDE</t>
  </si>
  <si>
    <t>Motor Gasoline -oxydation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</si>
  <si>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</si>
  <si>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</si>
  <si>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</si>
  <si>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</si>
  <si>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</si>
  <si>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</si>
  <si>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</si>
  <si>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</si>
  <si>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</si>
  <si>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</si>
  <si>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</si>
  <si>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</si>
  <si>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</si>
  <si>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</si>
  <si>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</si>
  <si>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</si>
  <si>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</si>
  <si>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</si>
  <si>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</si>
  <si>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</si>
  <si>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</si>
  <si>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gasoline</t>
  </si>
  <si>
    <t>*ref. from PTT</t>
  </si>
  <si>
    <t xml:space="preserve">Mobile Combustion (Off road) </t>
  </si>
  <si>
    <t>รายละเอียดขององค์กร</t>
  </si>
  <si>
    <t>บัญชีรายการก๊าซเรือนกระจก</t>
  </si>
  <si>
    <t>องค์กร</t>
  </si>
  <si>
    <t xml:space="preserve">หน้าที่ </t>
  </si>
  <si>
    <t>Fr-01</t>
  </si>
  <si>
    <t>ผู้จัดทำ</t>
  </si>
  <si>
    <t>วันที่จัดทำ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</si>
  <si>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</si>
  <si>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</si>
  <si>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</si>
  <si>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</si>
  <si>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</si>
  <si>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</si>
  <si>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</si>
  <si>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</si>
  <si>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</si>
  <si>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</si>
  <si>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</si>
  <si>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</si>
  <si>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</si>
  <si>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</si>
  <si>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Subsitute</t>
  </si>
  <si>
    <t>แหล่งอ้างอิง</t>
  </si>
  <si>
    <t>1st</t>
  </si>
  <si>
    <t>2nd</t>
  </si>
  <si>
    <t>Self collct</t>
  </si>
  <si>
    <t>Supplier</t>
  </si>
  <si>
    <t>TH LCI DB</t>
  </si>
  <si>
    <t>TGO EF</t>
  </si>
  <si>
    <t>Thai Res.</t>
  </si>
  <si>
    <t>Int. DB</t>
  </si>
  <si>
    <t>ผลคูณ (Ton GHG)</t>
  </si>
  <si>
    <t>ค่า EF (kg GHG/หน่วย)</t>
  </si>
  <si>
    <t>ประเภท 1</t>
  </si>
  <si>
    <t>สัดส่วน (%)</t>
  </si>
  <si>
    <t>สัดส่วน (%) (SCOPE 1+2)</t>
  </si>
  <si>
    <t>สัดส่วน (%) (SCOPE 1+2+3)</t>
  </si>
  <si>
    <t>บันทึกการแก้ไข</t>
  </si>
  <si>
    <t>ลำดับ</t>
  </si>
  <si>
    <t>Sheet</t>
  </si>
  <si>
    <t>Cell</t>
  </si>
  <si>
    <t>รายละเอียด</t>
  </si>
  <si>
    <t>AM,AN,AO</t>
  </si>
  <si>
    <t>เพิ่มการคำนวณสัดส่วน (%)</t>
  </si>
  <si>
    <t>C10-C13</t>
  </si>
  <si>
    <t>ลบสูตร Round up</t>
  </si>
  <si>
    <t>รวม Scope 1 &amp; 2 &amp; 3</t>
  </si>
  <si>
    <t>B15</t>
  </si>
  <si>
    <t>เพิ่มการคำนวณรวม Scope 1 &amp; 2 &amp; 3</t>
  </si>
  <si>
    <t>TGO_EF</t>
  </si>
  <si>
    <t>เพิ่ม EF  Gasoline Stationary Combustion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</si>
  <si>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</si>
  <si>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Motor gasoline</t>
  </si>
  <si>
    <t>Motor Gasoline - oxydation catalyst</t>
  </si>
  <si>
    <t>MJ</t>
  </si>
  <si>
    <t>IPCC, AR5</t>
  </si>
  <si>
    <t>เพิ่ม Sheet EF TGO AR5</t>
  </si>
  <si>
    <t>Fuel oil A</t>
  </si>
  <si>
    <t>Residual fuel oil (Fuel oil A)</t>
  </si>
  <si>
    <t>Residual fuel oil (Fuel oil C)</t>
  </si>
  <si>
    <t>Fuel oil C</t>
  </si>
  <si>
    <t>IPCC Vol.2 table 2.2, PTT</t>
  </si>
  <si>
    <t>IPCC Vol.2 table 2.2, DEDE LPG 1 litre = 0.54 kg</t>
  </si>
  <si>
    <t>IPCC Vol.2 table 3.2.1, 3.2.2, DEDE LPG 1 litre = 0.54 kg</t>
  </si>
  <si>
    <t>PASS: 12345678</t>
  </si>
  <si>
    <t>ผู้ทำการแก้ไข</t>
  </si>
  <si>
    <t>มนต์ชัย จิตติปัญญากุล</t>
  </si>
  <si>
    <t>แก้ไขสูตรการคำนวณให้ใช้ GWP AR5</t>
  </si>
  <si>
    <t>ใส่สูตร Roundup ในแต่ละ SCOPE</t>
  </si>
  <si>
    <t>Electricity, grid mix (ไฟฟ้า)</t>
  </si>
  <si>
    <t>ไฟฟ้าแบบ grid mix ปี 2016-2018; LCIA
method IPCC 2013 GWP 100a V1.03</t>
  </si>
  <si>
    <t>kWh</t>
  </si>
  <si>
    <t>Thai National LCI Database,
TIISMTEC-NSTDA, AR5
(with TGO electricity 2016-2018)</t>
  </si>
  <si>
    <t>Refrigerants (สารทำความเย็น)</t>
  </si>
  <si>
    <t>R-32</t>
  </si>
  <si>
    <t>R-134</t>
  </si>
  <si>
    <t>R-134a</t>
  </si>
  <si>
    <t>IPCC 2013, AR5</t>
  </si>
  <si>
    <t>R-22 (HCFC-22)</t>
  </si>
  <si>
    <t xml:space="preserve"> -</t>
  </si>
  <si>
    <t>เพิ่ม EF  ไฟฟ้า และสารทำความเย็น</t>
  </si>
  <si>
    <t>Carbon intensity (Scope 1+2)</t>
  </si>
  <si>
    <t>Carbon intensity (Scope 1+2+3)</t>
  </si>
  <si>
    <t>ผลผลิต</t>
  </si>
  <si>
    <t>Fr-01 Fr-05</t>
  </si>
  <si>
    <t>TonCO2eq/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</si>
  <si>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</si>
  <si>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</si>
  <si>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</si>
  <si>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</si>
  <si>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</si>
  <si>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</si>
  <si>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</si>
  <si>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</si>
  <si>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</si>
  <si>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</si>
  <si>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R-125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</si>
  <si>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</si>
  <si>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</si>
  <si>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</si>
  <si>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</si>
  <si>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</si>
  <si>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</si>
  <si>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</si>
  <si>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 xml:space="preserve"> (TonCO2e)</t>
  </si>
  <si>
    <t>บัญชีรายการก๊าซเรือนกระจก ปีฐาน (base year)</t>
  </si>
  <si>
    <t>ระบุความแตกต่างระหว่างการรายงานปริมาณก๊าซเรือนกระจกของปีฐานและปีปัจจุบัน</t>
  </si>
  <si>
    <t>ปีฐาน</t>
  </si>
  <si>
    <t>ปีปัจจุบัน</t>
  </si>
  <si>
    <t>ปีที่เก็บข้อมูล</t>
  </si>
  <si>
    <t>Fr-04.1</t>
  </si>
  <si>
    <t>เปรียบเทียบ</t>
  </si>
  <si>
    <t>ผลผลิตปีฐาน</t>
  </si>
  <si>
    <t>Fr-01, Fr-04.2, Fr-05</t>
  </si>
  <si>
    <t>EF TGO AR5</t>
  </si>
  <si>
    <t>m3</t>
  </si>
  <si>
    <t>ประเมินความมีนัยสำคัญของการปล่อยก๊าซเรือนกระจกทางอ้อม (SCOPE 3)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</si>
  <si>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</si>
  <si>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</si>
  <si>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</si>
  <si>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</si>
  <si>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</si>
  <si>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</si>
  <si>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</si>
  <si>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</si>
  <si>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</si>
  <si>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</si>
  <si>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</si>
  <si>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</si>
  <si>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</si>
  <si>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</si>
  <si>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</si>
  <si>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</si>
  <si>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</si>
  <si>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</si>
  <si>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Category</t>
  </si>
  <si>
    <t>Magnitude</t>
  </si>
  <si>
    <t>Level of influence (Reduction of potential)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</si>
  <si>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</si>
  <si>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</si>
  <si>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</si>
  <si>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</si>
  <si>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</si>
  <si>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</si>
  <si>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</si>
  <si>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</si>
  <si>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</si>
  <si>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</si>
  <si>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</si>
  <si>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</si>
  <si>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</si>
  <si>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</si>
  <si>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</si>
  <si>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Fr-03.2</t>
  </si>
  <si>
    <t>Fr-03.1</t>
  </si>
  <si>
    <t>เพิ่ม การคำนวณ Carbon Intensity</t>
  </si>
  <si>
    <t>เพิ่ม การคำนวณปีฐาน</t>
  </si>
  <si>
    <t>เพิ่ม EF Biomass</t>
  </si>
  <si>
    <t>เพิ่ม Fr-03.2 ประเมินความมีนัยสำคัญของการปล่อยก๊าซเรือนกระจกทางอ้อม (SCOPE 3)</t>
  </si>
  <si>
    <t xml:space="preserve">Fr-03.2 </t>
  </si>
  <si>
    <t xml:space="preserve">Fossil CH4 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</si>
  <si>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</si>
  <si>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</si>
  <si>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Fr-04.2</t>
  </si>
  <si>
    <t>เพิ่มคอลัมน์ Fossil CH4</t>
  </si>
  <si>
    <r>
      <t>Fossil 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</si>
  <si>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t>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</si>
  <si>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rPr>
        <b/>
        <sz val="12"/>
        <rFont val="Tahoma"/>
        <family val="2"/>
      </rPr>
      <t>TCFO_R_01</t>
    </r>
    <r>
      <rPr>
        <sz val="11"/>
        <rFont val="Tahoma"/>
        <family val="2"/>
      </rPr>
      <t xml:space="preserve">
</t>
    </r>
    <r>
      <rPr>
        <sz val="8"/>
        <rFont val="Tahoma"/>
        <family val="2"/>
      </rPr>
      <t>Version 04 : 21/2/2020</t>
    </r>
  </si>
  <si>
    <r>
      <rPr>
        <b/>
        <sz val="10"/>
        <rFont val="Tahoma"/>
        <family val="2"/>
      </rPr>
      <t>TCFO_R_01</t>
    </r>
    <r>
      <rPr>
        <sz val="10"/>
        <rFont val="Tahoma"/>
        <family val="2"/>
      </rPr>
      <t xml:space="preserve">
Version 04 : 21/2/2020</t>
    </r>
  </si>
  <si>
    <t>ประเมินความมีนัยสำคัญ Scope3</t>
  </si>
  <si>
    <t>Stationary combustion</t>
  </si>
  <si>
    <t>หลักฐาน</t>
  </si>
  <si>
    <t xml:space="preserve">หน่วย </t>
  </si>
  <si>
    <t>รวม</t>
  </si>
  <si>
    <t>ปริมาณการใช้แต่ละเดือน/2566</t>
  </si>
  <si>
    <t xml:space="preserve"> L</t>
  </si>
  <si>
    <t>Acetylene Gas (ซ่อมบำรุง)</t>
  </si>
  <si>
    <t>ใบกำกับภาษี</t>
  </si>
  <si>
    <t>L</t>
  </si>
  <si>
    <t>R410a</t>
  </si>
  <si>
    <t>ไม่มี</t>
  </si>
  <si>
    <t>-</t>
  </si>
  <si>
    <t>สารทำความเย็น</t>
  </si>
  <si>
    <t>น้ำหนักประเด็นที่พิจารณา</t>
  </si>
  <si>
    <t>Source of EF</t>
  </si>
  <si>
    <t xml:space="preserve">Risk </t>
  </si>
  <si>
    <t>Oppoturnity</t>
  </si>
  <si>
    <t>ผลคะแนน</t>
  </si>
  <si>
    <t>ผลการประเมิน</t>
  </si>
  <si>
    <t xml:space="preserve">ผลการคัดเลือก </t>
  </si>
  <si>
    <t>GHG 
(tCO2eq.)</t>
  </si>
  <si>
    <t>%</t>
  </si>
  <si>
    <t>มีนัยสำคัญ</t>
  </si>
  <si>
    <t>เลือกประเมิน</t>
  </si>
  <si>
    <t>ไม่มีนัยสำคัญ</t>
  </si>
  <si>
    <t>ไม่มีนัยสำคัญ/มีนัยสำคัญ</t>
  </si>
  <si>
    <t xml:space="preserve">เกณฑ์การประเมินความมีนัยสำคัญ </t>
  </si>
  <si>
    <t>ระดับคะแนน</t>
  </si>
  <si>
    <t>มี</t>
  </si>
  <si>
    <t>ถ้า Source of GHG and Source of Ef อันใดอันหนึ่งไม่มี จะไม่ทำการประเมินต่อ</t>
  </si>
  <si>
    <t>ไม่ได้</t>
  </si>
  <si>
    <t>ได้</t>
  </si>
  <si>
    <t>Magnitude/ Size</t>
  </si>
  <si>
    <t>0&lt;GHG of Scope 3&lt;5%</t>
  </si>
  <si>
    <t>5%≤GHG of Scope 3≤40%</t>
  </si>
  <si>
    <t>&gt;40% of Scope 3</t>
  </si>
  <si>
    <t>องค์กรไม่มีเป้าประสงค์ในการลดก๊าซเรือนกระจก</t>
  </si>
  <si>
    <t>องค์กรยังไม่มีเป้าประสงค์ในการลดก๊าซเรือนกระจก แต่มีแนวทางในการลดก๊าซเรือนกระจกที่อาจประยุกต์ใช้ได้</t>
  </si>
  <si>
    <t>องค์กรมีเป้าประสงค์ในการลดก๊าซเรือนกระจกและมีแนวทางในการลดก๊าซเรือนกระจกที่ประยุกต์ใช้ได้</t>
  </si>
  <si>
    <t>Risk</t>
  </si>
  <si>
    <t>ไม่มีกฎระเบียบหรือข้อบังคับให้ต้องทำการรายงาน</t>
  </si>
  <si>
    <t>ลูกค้า/ผู้มีส่วนได้เสีย ร้องขอให้รายงาน</t>
  </si>
  <si>
    <t>กฎหมายบังคับให้รายงาน</t>
  </si>
  <si>
    <t>Opportunity</t>
  </si>
  <si>
    <t>ยังไม่มีช่องทางของโอกาสด้านธุรกิจเกี่ยวกับการรายงาน GHG</t>
  </si>
  <si>
    <t>มีโอกาสเข้าสู่ช่องทางตลาดใหม่ หากทำรายงาน GHG</t>
  </si>
  <si>
    <t>EF of Acetylene</t>
  </si>
  <si>
    <r>
      <rPr>
        <b/>
        <sz val="12"/>
        <color rgb="FF0000FF"/>
        <rFont val="Tahoma"/>
        <family val="2"/>
      </rPr>
      <t>2</t>
    </r>
    <r>
      <rPr>
        <sz val="12"/>
        <color theme="1"/>
        <rFont val="Tahoma"/>
        <family val="2"/>
      </rPr>
      <t>C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 xml:space="preserve">2 </t>
    </r>
    <r>
      <rPr>
        <sz val="12"/>
        <color theme="1"/>
        <rFont val="Tahoma"/>
        <family val="2"/>
      </rPr>
      <t xml:space="preserve">+ </t>
    </r>
    <r>
      <rPr>
        <b/>
        <sz val="12"/>
        <color rgb="FF0000FF"/>
        <rFont val="Tahoma"/>
        <family val="2"/>
      </rPr>
      <t>5</t>
    </r>
    <r>
      <rPr>
        <sz val="12"/>
        <color theme="1"/>
        <rFont val="Tahoma"/>
        <family val="2"/>
      </rPr>
      <t>O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 xml:space="preserve">  </t>
    </r>
    <r>
      <rPr>
        <sz val="12"/>
        <color theme="1"/>
        <rFont val="Wingdings 3"/>
        <family val="1"/>
        <charset val="2"/>
      </rPr>
      <t>"</t>
    </r>
    <r>
      <rPr>
        <sz val="12"/>
        <color theme="1"/>
        <rFont val="Tahoma"/>
        <family val="2"/>
      </rPr>
      <t xml:space="preserve"> </t>
    </r>
    <r>
      <rPr>
        <b/>
        <sz val="12"/>
        <color rgb="FF0000FF"/>
        <rFont val="Tahoma"/>
        <family val="2"/>
      </rPr>
      <t>4</t>
    </r>
    <r>
      <rPr>
        <sz val="12"/>
        <color theme="1"/>
        <rFont val="Tahoma"/>
        <family val="2"/>
      </rPr>
      <t>CO</t>
    </r>
    <r>
      <rPr>
        <vertAlign val="subscript"/>
        <sz val="12"/>
        <color theme="1"/>
        <rFont val="Tahoma"/>
        <family val="2"/>
      </rPr>
      <t xml:space="preserve">2 </t>
    </r>
    <r>
      <rPr>
        <sz val="12"/>
        <color theme="1"/>
        <rFont val="Tahoma"/>
        <family val="2"/>
      </rPr>
      <t xml:space="preserve">+ </t>
    </r>
    <r>
      <rPr>
        <b/>
        <sz val="12"/>
        <color rgb="FF0000FF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O</t>
    </r>
  </si>
  <si>
    <t>MW</t>
  </si>
  <si>
    <t>#mole</t>
  </si>
  <si>
    <r>
      <t>C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2</t>
    </r>
  </si>
  <si>
    <r>
      <t>CO</t>
    </r>
    <r>
      <rPr>
        <vertAlign val="subscript"/>
        <sz val="12"/>
        <color theme="1"/>
        <rFont val="Tahoma"/>
        <family val="2"/>
      </rPr>
      <t>2</t>
    </r>
  </si>
  <si>
    <t>Efacetylene =</t>
  </si>
  <si>
    <r>
      <t>kg CO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/Kg C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 xml:space="preserve"> </t>
    </r>
  </si>
  <si>
    <t xml:space="preserve">    สารทำความเย็น</t>
  </si>
  <si>
    <t>R-123</t>
  </si>
  <si>
    <t>HCFC-123</t>
  </si>
  <si>
    <t>IPCC-AR5 Report</t>
  </si>
  <si>
    <t>HFC-236fa</t>
  </si>
  <si>
    <t>R-404a</t>
  </si>
  <si>
    <t>HFC-125 (44%)/HFC-143a (52%)/HFC-134a (4%)</t>
  </si>
  <si>
    <t>R-407c</t>
  </si>
  <si>
    <t>HFC-32 (23%)/HFC-125 (25%)/HFC-134a (52%)</t>
  </si>
  <si>
    <t>อ้างอิง</t>
  </si>
  <si>
    <t>https://ghgprotocol.org/sites/default/files/ghgp/Global-Warming-Potential-Values%20%28Feb%2016%202016%29_1.pdf</t>
  </si>
  <si>
    <t>TGO CFO EF (เมษายน 2565):Gas/Diesel oil</t>
  </si>
  <si>
    <t>TGO CFO EF (เมษายน 2565):  Motor Gasoline</t>
  </si>
  <si>
    <t>/</t>
  </si>
  <si>
    <t xml:space="preserve">น้ำมัน Diesel B7 (Fire Pump) </t>
  </si>
  <si>
    <t>B7</t>
  </si>
  <si>
    <t>91/95</t>
  </si>
  <si>
    <t>&gt;5 - 7 คะแนน เป็นแหล่งปล่อยที่มีนัยสำคัญ นับรวมในขอบเขตการประเมิน</t>
  </si>
  <si>
    <t>0 - &lt;=5 คะแนน เป็นแหล่งปล่อยที่ไม่มีนัยสำคัญ ไม่นับรวมในขอบเขตการประเมิน</t>
  </si>
  <si>
    <t>Biodiesel</t>
  </si>
  <si>
    <t>Biogenic CO2</t>
  </si>
  <si>
    <t>https://www.ipcc-nggip.iges.or.jp/public/2006gl/pdf/2_Volume2/V2_2_Ch2_Stationary_Combustion.pdf</t>
  </si>
  <si>
    <t>IPCC, 2006, Volume 2, Chapter 3 Table 3.2.2</t>
  </si>
  <si>
    <t>IPCC, 2006, Volume 2, Chapter 2 Table 2.2</t>
  </si>
  <si>
    <t>NCV (TJ/kg)</t>
  </si>
  <si>
    <t>Biogasoline (Ethanol)</t>
  </si>
  <si>
    <t>น้ำมัน Gasohol 91/95 (เครื่องตัดหญ้า)</t>
  </si>
  <si>
    <t>การเผาไหม้</t>
  </si>
  <si>
    <t>https://www.ipcc-nggip.iges.or.jp/public/2006gl/pdf/2_Volume2/V2_3_Ch3_Mobile_Combustion.pdf</t>
  </si>
  <si>
    <t>Biodiesel (Stationary combustion)</t>
  </si>
  <si>
    <t>Biogasoline (Ethanol) (Stationary combustion)</t>
  </si>
  <si>
    <t>EF of Ethanol</t>
  </si>
  <si>
    <r>
      <t>C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5</t>
    </r>
    <r>
      <rPr>
        <sz val="12"/>
        <color theme="1"/>
        <rFont val="Tahoma"/>
        <family val="2"/>
      </rPr>
      <t>OH</t>
    </r>
    <r>
      <rPr>
        <vertAlign val="subscript"/>
        <sz val="12"/>
        <color theme="1"/>
        <rFont val="Tahoma"/>
        <family val="2"/>
      </rPr>
      <t xml:space="preserve"> </t>
    </r>
    <r>
      <rPr>
        <sz val="12"/>
        <color theme="1"/>
        <rFont val="Tahoma"/>
        <family val="2"/>
      </rPr>
      <t xml:space="preserve">+ </t>
    </r>
    <r>
      <rPr>
        <b/>
        <sz val="12"/>
        <color rgb="FF0000FF"/>
        <rFont val="Tahoma"/>
        <family val="2"/>
      </rPr>
      <t>3</t>
    </r>
    <r>
      <rPr>
        <sz val="12"/>
        <color theme="1"/>
        <rFont val="Tahoma"/>
        <family val="2"/>
      </rPr>
      <t>O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 xml:space="preserve">  </t>
    </r>
    <r>
      <rPr>
        <sz val="12"/>
        <color theme="1"/>
        <rFont val="Wingdings 3"/>
        <family val="1"/>
        <charset val="2"/>
      </rPr>
      <t>"</t>
    </r>
    <r>
      <rPr>
        <sz val="12"/>
        <color theme="1"/>
        <rFont val="Tahoma"/>
        <family val="2"/>
      </rPr>
      <t xml:space="preserve"> </t>
    </r>
    <r>
      <rPr>
        <b/>
        <sz val="12"/>
        <color rgb="FF0000FF"/>
        <rFont val="Tahoma"/>
        <family val="2"/>
      </rPr>
      <t>2</t>
    </r>
    <r>
      <rPr>
        <sz val="12"/>
        <color theme="1"/>
        <rFont val="Tahoma"/>
        <family val="2"/>
      </rPr>
      <t>CO</t>
    </r>
    <r>
      <rPr>
        <vertAlign val="subscript"/>
        <sz val="12"/>
        <color theme="1"/>
        <rFont val="Tahoma"/>
        <family val="2"/>
      </rPr>
      <t xml:space="preserve">2 </t>
    </r>
    <r>
      <rPr>
        <sz val="12"/>
        <color theme="1"/>
        <rFont val="Tahoma"/>
        <family val="2"/>
      </rPr>
      <t xml:space="preserve">+ </t>
    </r>
    <r>
      <rPr>
        <b/>
        <sz val="12"/>
        <color rgb="FF0000FF"/>
        <rFont val="Tahoma"/>
        <family val="2"/>
      </rPr>
      <t>3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O</t>
    </r>
  </si>
  <si>
    <r>
      <t>C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5</t>
    </r>
    <r>
      <rPr>
        <sz val="12"/>
        <color theme="1"/>
        <rFont val="Tahoma"/>
        <family val="2"/>
      </rPr>
      <t>OH</t>
    </r>
  </si>
  <si>
    <r>
      <t>kg CO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/Kg C</t>
    </r>
    <r>
      <rPr>
        <vertAlign val="subscript"/>
        <sz val="12"/>
        <color theme="1"/>
        <rFont val="Tahoma"/>
        <family val="2"/>
      </rPr>
      <t>2</t>
    </r>
    <r>
      <rPr>
        <sz val="12"/>
        <color theme="1"/>
        <rFont val="Tahoma"/>
        <family val="2"/>
      </rPr>
      <t>H</t>
    </r>
    <r>
      <rPr>
        <vertAlign val="subscript"/>
        <sz val="12"/>
        <color theme="1"/>
        <rFont val="Tahoma"/>
        <family val="2"/>
      </rPr>
      <t>5</t>
    </r>
    <r>
      <rPr>
        <sz val="12"/>
        <color theme="1"/>
        <rFont val="Tahoma"/>
        <family val="2"/>
      </rPr>
      <t>OH</t>
    </r>
  </si>
  <si>
    <t>Ethanol =</t>
  </si>
  <si>
    <t>IPCC, 2006</t>
  </si>
  <si>
    <t>https://www.ipcc-nggip.iges.or.jp/public/2006gl/pdf/2_Volume2/V2_1_Ch1_Introduction.pdf</t>
  </si>
  <si>
    <r>
      <t>GHG emission (kg CO</t>
    </r>
    <r>
      <rPr>
        <b/>
        <vertAlign val="subscript"/>
        <sz val="10"/>
        <color theme="1"/>
        <rFont val="Tahoma"/>
        <family val="2"/>
      </rPr>
      <t>2</t>
    </r>
    <r>
      <rPr>
        <b/>
        <sz val="10"/>
        <color theme="1"/>
        <rFont val="Tahoma"/>
        <family val="2"/>
      </rPr>
      <t>/TJ)</t>
    </r>
  </si>
  <si>
    <t>EF (1) สมการเคมี</t>
  </si>
  <si>
    <t>บริษัท มัลติแบกซ์ จำกัด (มหาชน)</t>
  </si>
  <si>
    <t>ผลิตสินค้าเม็ดพลาสติก</t>
  </si>
  <si>
    <t>ผลิตสินค้าถุงพลาสติก</t>
  </si>
  <si>
    <t>บริษัท อีโค เซ็นทริก คอร์ปอเรชั่น จำกัด</t>
  </si>
  <si>
    <t>ตัน</t>
  </si>
  <si>
    <t xml:space="preserve">Ethanol </t>
  </si>
  <si>
    <t>ชนิด</t>
  </si>
  <si>
    <t>ปริมาณน้ำมัน</t>
  </si>
  <si>
    <t>Mobile combustion (on road)</t>
  </si>
  <si>
    <t>Mobile combustion (off road)</t>
  </si>
  <si>
    <t>IPCC, 2006, Volume 2, Chapter 3 Table 3.3.1</t>
  </si>
  <si>
    <t>บิลเงินสด/ใบกำกับภาษี</t>
  </si>
  <si>
    <t>1 มกราคม - 31 ธันวาคม 2566</t>
  </si>
  <si>
    <t>211 หมู่ที่ 3 ต.ทุ่งสุขลา อ.ศรีราชา จ.ชลบุรี</t>
  </si>
  <si>
    <t>No. TGO</t>
  </si>
  <si>
    <t>Scope in ISO 14064-1</t>
  </si>
  <si>
    <r>
      <t>CO2 emission (kgCO</t>
    </r>
    <r>
      <rPr>
        <b/>
        <vertAlign val="subscript"/>
        <sz val="9"/>
        <color theme="1"/>
        <rFont val="Tahoma"/>
        <family val="2"/>
      </rPr>
      <t>2</t>
    </r>
    <r>
      <rPr>
        <b/>
        <sz val="9"/>
        <color theme="1"/>
        <rFont val="Tahoma"/>
        <family val="2"/>
      </rPr>
      <t>/kg)</t>
    </r>
  </si>
  <si>
    <t>https://www.epa.gov/system/files/documents/2024-02/ghg-emission-factors-hub-2024.pdf</t>
  </si>
  <si>
    <t>รายงานแยก</t>
  </si>
  <si>
    <t>Purchased Goods &amp; Services</t>
  </si>
  <si>
    <t>*3.10</t>
  </si>
  <si>
    <t>Diesel  (Stationary combustion)</t>
  </si>
  <si>
    <t>Ethanol  (Stationary combustion)</t>
  </si>
  <si>
    <t>Gasoline  (Stationary combustion)</t>
  </si>
  <si>
    <t>HFC-32</t>
  </si>
  <si>
    <t>HFC-125</t>
  </si>
  <si>
    <t>HFC-32 (50%)/HFC-125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</si>
</sst>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87" formatCode="&quot;$&quot;#,##0.00_);[Red]\(&quot;$&quot;#,##0.00\)"/>
    <numFmt numFmtId="188" formatCode="_(&quot;$&quot;* #,##0_);_(&quot;$&quot;* \(#,##0\);_(&quot;$&quot;* &quot;-&quot;_);_(@_)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_(* #,##0.0000_);_(* \(#,##0.0000\);_(* &quot;-&quot;??_);_(@_)"/>
    <numFmt numFmtId="193" formatCode="&quot;True&quot;;&quot;True&quot;;&quot;False&quot;"/>
    <numFmt numFmtId="194" formatCode="_(* #,##0_);_(* \(#,##0\);_(* &quot;-&quot;??_);_(@_)"/>
    <numFmt numFmtId="195" formatCode="\t&quot;฿&quot;#,##0_);[Red]\(\t&quot;฿&quot;#,##0\)"/>
    <numFmt numFmtId="196" formatCode="\t&quot;$&quot;#,##0.00_);[Red]\(\t&quot;$&quot;#,##0.00\)"/>
    <numFmt numFmtId="197" formatCode="_-* #,##0.0000_-;\-* #,##0.0000_-;_-* &quot;-&quot;??_-;_-@_-"/>
    <numFmt numFmtId="198" formatCode="0.000000"/>
    <numFmt numFmtId="199" formatCode="_-* #,##0.00\ &quot;F&quot;_-;\-* #,##0.00\ &quot;F&quot;_-;_-* &quot;-&quot;??\ &quot;F&quot;_-;_-@_-"/>
    <numFmt numFmtId="200" formatCode="0.00_)"/>
    <numFmt numFmtId="201" formatCode="#,##0\ &quot;F&quot;;[Red]\-#,##0\ &quot;F&quot;"/>
    <numFmt numFmtId="202" formatCode="#,##0\ &quot;FB&quot;;\-#,##0\ &quot;FB&quot;"/>
    <numFmt numFmtId="203" formatCode="0.0000000000000000"/>
    <numFmt numFmtId="204" formatCode="0.0000"/>
    <numFmt numFmtId="205" formatCode="_(* #,##0.000000_);_(* \(#,##0.000000\);_(* &quot;-&quot;??_);_(@_)"/>
    <numFmt numFmtId="206" formatCode="_-* #,##0.00_-;\-* #,##0.00_-;_-* &quot;-&quot;??_-;_-@"/>
    <numFmt numFmtId="207" formatCode="[$-1070000]d/mm/yyyy;@"/>
  </numFmts>
  <fonts count="12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Tahoma"/>
      <family val="2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  <scheme val="minor"/>
    </font>
    <font>
      <sz val="9"/>
      <name val="Tahoma"/>
      <family val="2"/>
    </font>
    <font>
      <b/>
      <u/>
      <sz val="8"/>
      <name val="Tahoma"/>
      <family val="2"/>
    </font>
    <font>
      <sz val="14"/>
      <color theme="1"/>
      <name val="FreesiaUPC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Calibri"/>
      <family val="2"/>
      <charset val="222"/>
    </font>
    <font>
      <sz val="11"/>
      <color theme="1"/>
      <name val="Tahoma"/>
      <family val="2"/>
      <charset val="222"/>
      <scheme val="minor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Tahoma"/>
      <family val="2"/>
      <charset val="222"/>
      <scheme val="minor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indexed="8"/>
      <name val="Tahoma"/>
      <family val="2"/>
      <charset val="222"/>
    </font>
    <font>
      <sz val="14"/>
      <name val="CordiaUPC"/>
      <family val="2"/>
    </font>
    <font>
      <b/>
      <sz val="12"/>
      <color indexed="63"/>
      <name val="Arial"/>
      <family val="2"/>
    </font>
    <font>
      <sz val="8"/>
      <name val="Arial"/>
      <family val="2"/>
    </font>
    <font>
      <sz val="10"/>
      <name val="MS Sans Serif"/>
      <family val="2"/>
      <charset val="22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charset val="222"/>
    </font>
    <font>
      <sz val="11"/>
      <color indexed="62"/>
      <name val="Tahoma"/>
      <family val="2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indexed="12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b/>
      <sz val="9"/>
      <name val="Tahoma"/>
      <family val="2"/>
    </font>
    <font>
      <i/>
      <sz val="9"/>
      <color indexed="12"/>
      <name val="Tahoma"/>
      <family val="2"/>
    </font>
    <font>
      <b/>
      <sz val="9"/>
      <color theme="0"/>
      <name val="Tahoma"/>
      <family val="2"/>
    </font>
    <font>
      <b/>
      <i/>
      <sz val="9"/>
      <color theme="0"/>
      <name val="Tahoma"/>
      <family val="2"/>
    </font>
    <font>
      <sz val="11"/>
      <color theme="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vertAlign val="subscript"/>
      <sz val="10"/>
      <color theme="0"/>
      <name val="Arial"/>
      <family val="2"/>
    </font>
    <font>
      <b/>
      <sz val="11"/>
      <name val="Tahoma"/>
      <family val="2"/>
      <scheme val="minor"/>
    </font>
    <font>
      <sz val="10"/>
      <name val="Letter Gothic"/>
      <family val="3"/>
    </font>
    <font>
      <sz val="14"/>
      <name val="AngsanaUPC"/>
      <family val="1"/>
    </font>
    <font>
      <b/>
      <sz val="11"/>
      <color indexed="16"/>
      <name val="Arial Narrow"/>
      <family val="2"/>
    </font>
    <font>
      <b/>
      <sz val="10"/>
      <color indexed="18"/>
      <name val="Arial"/>
      <family val="2"/>
      <charset val="222"/>
    </font>
    <font>
      <sz val="7"/>
      <name val="Small Fonts"/>
      <family val="2"/>
    </font>
    <font>
      <sz val="10"/>
      <name val="Arial"/>
      <family val="2"/>
    </font>
    <font>
      <b/>
      <sz val="10"/>
      <color rgb="FFFFFF00"/>
      <name val="Tahoma"/>
      <family val="2"/>
    </font>
    <font>
      <b/>
      <sz val="10"/>
      <color rgb="FFFFFF00"/>
      <name val="Arial"/>
      <family val="2"/>
    </font>
    <font>
      <sz val="10"/>
      <color theme="0" tint="-0.14999847407452621"/>
      <name val="Tahoma"/>
      <family val="2"/>
    </font>
    <font>
      <b/>
      <sz val="10"/>
      <color rgb="FF3333FF"/>
      <name val="Tahoma"/>
      <family val="2"/>
    </font>
    <font>
      <sz val="11"/>
      <name val="Tahoma"/>
      <family val="2"/>
    </font>
    <font>
      <sz val="8"/>
      <name val="Tahoma"/>
      <family val="2"/>
      <scheme val="minor"/>
    </font>
    <font>
      <b/>
      <i/>
      <sz val="8"/>
      <color rgb="FF3333FF"/>
      <name val="Tahoma"/>
      <family val="2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b/>
      <sz val="18"/>
      <name val="Tahoma"/>
      <family val="2"/>
    </font>
    <font>
      <b/>
      <sz val="12"/>
      <name val="Tahoma"/>
      <family val="2"/>
    </font>
    <font>
      <b/>
      <sz val="10"/>
      <color rgb="FF0070C0"/>
      <name val="Tahoma"/>
      <family val="2"/>
    </font>
    <font>
      <sz val="10"/>
      <color rgb="FF0070C0"/>
      <name val="Tahoma"/>
      <family val="2"/>
    </font>
    <font>
      <sz val="18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i/>
      <sz val="10"/>
      <color rgb="FF0000FF"/>
      <name val="Tahoma"/>
      <family val="2"/>
    </font>
    <font>
      <sz val="11"/>
      <color theme="1"/>
      <name val="Tahoma"/>
      <family val="2"/>
    </font>
    <font>
      <b/>
      <i/>
      <sz val="10"/>
      <color theme="3" tint="0.3999755851924192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0"/>
      <color theme="1"/>
      <name val="Tahoma"/>
      <family val="2"/>
    </font>
    <font>
      <b/>
      <u val="singleAccounting"/>
      <sz val="10"/>
      <color theme="1"/>
      <name val="Tahoma"/>
      <family val="2"/>
    </font>
    <font>
      <sz val="10"/>
      <color rgb="FFFF0000"/>
      <name val="Tahoma"/>
      <family val="2"/>
    </font>
    <font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vertAlign val="subscript"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rgb="FF0000FF"/>
      <name val="Tahoma"/>
      <family val="2"/>
    </font>
    <font>
      <u/>
      <sz val="10"/>
      <name val="Tahoma"/>
      <family val="2"/>
    </font>
    <font>
      <b/>
      <sz val="11"/>
      <color theme="1"/>
      <name val="Tahoma"/>
      <family val="2"/>
    </font>
    <font>
      <sz val="12"/>
      <color theme="1"/>
      <name val="Wingdings 3"/>
      <family val="1"/>
      <charset val="2"/>
    </font>
    <font>
      <vertAlign val="subscript"/>
      <sz val="12"/>
      <color theme="1"/>
      <name val="Tahoma"/>
      <family val="2"/>
    </font>
    <font>
      <b/>
      <sz val="12"/>
      <color rgb="FF0000FF"/>
      <name val="Tahoma"/>
      <family val="2"/>
    </font>
    <font>
      <u/>
      <sz val="12"/>
      <color theme="1"/>
      <name val="Tahoma"/>
      <family val="2"/>
    </font>
    <font>
      <sz val="11"/>
      <color theme="0"/>
      <name val="Tahoma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5"/>
      <color rgb="FF212529"/>
      <name val="Segoe UI"/>
      <family val="2"/>
    </font>
    <font>
      <b/>
      <sz val="8"/>
      <color rgb="FF0000FF"/>
      <name val="Tahoma"/>
      <family val="2"/>
    </font>
    <font>
      <sz val="10"/>
      <name val="MS Sans Serif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vertAlign val="subscript"/>
      <sz val="9"/>
      <color theme="1"/>
      <name val="Tahoma"/>
      <family val="2"/>
    </font>
  </fonts>
  <fills count="7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96">
    <xf numFmtId="0" fontId="0" fillId="0" borderId="0"/>
    <xf numFmtId="191" fontId="3" fillId="0" borderId="0" applyFont="0" applyFill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25" fillId="17" borderId="0" applyNumberFormat="0" applyBorder="0" applyAlignment="0" applyProtection="0"/>
    <xf numFmtId="0" fontId="26" fillId="34" borderId="39" applyNumberFormat="0" applyAlignment="0" applyProtection="0"/>
    <xf numFmtId="0" fontId="27" fillId="35" borderId="40" applyNumberFormat="0" applyAlignment="0" applyProtection="0"/>
    <xf numFmtId="43" fontId="28" fillId="0" borderId="0" applyFont="0" applyFill="0" applyBorder="0" applyAlignment="0" applyProtection="0"/>
    <xf numFmtId="191" fontId="28" fillId="0" borderId="0" applyFont="0" applyFill="0" applyBorder="0" applyAlignment="0" applyProtection="0"/>
    <xf numFmtId="191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28" fillId="0" borderId="0" applyFont="0" applyFill="0" applyBorder="0" applyAlignment="0" applyProtection="0"/>
    <xf numFmtId="43" fontId="30" fillId="0" borderId="0" applyFont="0" applyFill="0" applyBorder="0" applyAlignment="0" applyProtection="0"/>
    <xf numFmtId="193" fontId="28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1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0" fontId="29" fillId="36" borderId="0" applyNumberFormat="0" applyFont="0" applyBorder="0" applyAlignment="0"/>
    <xf numFmtId="0" fontId="2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18" borderId="0" applyNumberFormat="0" applyBorder="0" applyAlignment="0" applyProtection="0"/>
    <xf numFmtId="0" fontId="34" fillId="0" borderId="41" applyNumberFormat="0" applyFill="0" applyAlignment="0" applyProtection="0"/>
    <xf numFmtId="0" fontId="35" fillId="0" borderId="42" applyNumberFormat="0" applyFill="0" applyAlignment="0" applyProtection="0"/>
    <xf numFmtId="0" fontId="36" fillId="0" borderId="43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9" fillId="21" borderId="39" applyNumberFormat="0" applyAlignment="0" applyProtection="0"/>
    <xf numFmtId="0" fontId="40" fillId="21" borderId="39" applyNumberFormat="0" applyAlignment="0" applyProtection="0"/>
    <xf numFmtId="0" fontId="41" fillId="0" borderId="44" applyNumberFormat="0" applyFill="0" applyAlignment="0" applyProtection="0"/>
    <xf numFmtId="0" fontId="29" fillId="37" borderId="0" applyNumberFormat="0" applyFont="0" applyBorder="0" applyAlignment="0"/>
    <xf numFmtId="0" fontId="42" fillId="38" borderId="0" applyNumberFormat="0" applyBorder="0" applyAlignment="0" applyProtection="0"/>
    <xf numFmtId="0" fontId="43" fillId="0" borderId="0"/>
    <xf numFmtId="0" fontId="29" fillId="0" borderId="0"/>
    <xf numFmtId="0" fontId="44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28" fillId="0" borderId="0"/>
    <xf numFmtId="0" fontId="29" fillId="0" borderId="0"/>
    <xf numFmtId="0" fontId="29" fillId="0" borderId="0"/>
    <xf numFmtId="0" fontId="31" fillId="0" borderId="0"/>
    <xf numFmtId="0" fontId="46" fillId="0" borderId="0"/>
    <xf numFmtId="0" fontId="31" fillId="0" borderId="0"/>
    <xf numFmtId="0" fontId="30" fillId="0" borderId="0"/>
    <xf numFmtId="0" fontId="31" fillId="0" borderId="0"/>
    <xf numFmtId="0" fontId="28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23" fillId="39" borderId="45" applyNumberFormat="0" applyFont="0" applyAlignment="0" applyProtection="0"/>
    <xf numFmtId="0" fontId="47" fillId="34" borderId="46" applyNumberFormat="0" applyAlignment="0" applyProtection="0"/>
    <xf numFmtId="9" fontId="29" fillId="0" borderId="0" applyFont="0" applyFill="0" applyBorder="0" applyAlignment="0" applyProtection="0"/>
    <xf numFmtId="4" fontId="48" fillId="38" borderId="47" applyNumberFormat="0" applyProtection="0">
      <alignment vertical="center"/>
    </xf>
    <xf numFmtId="4" fontId="48" fillId="36" borderId="47" applyNumberFormat="0" applyProtection="0">
      <alignment horizontal="left" vertical="center" indent="1"/>
    </xf>
    <xf numFmtId="4" fontId="48" fillId="28" borderId="47" applyNumberFormat="0" applyProtection="0">
      <alignment horizontal="left" vertical="center" indent="1"/>
    </xf>
    <xf numFmtId="4" fontId="48" fillId="40" borderId="47" applyNumberFormat="0" applyProtection="0">
      <alignment horizontal="right" vertical="center"/>
    </xf>
    <xf numFmtId="4" fontId="48" fillId="0" borderId="47" applyNumberFormat="0" applyProtection="0">
      <alignment horizontal="right" vertical="center"/>
    </xf>
    <xf numFmtId="4" fontId="48" fillId="28" borderId="47" applyNumberFormat="0" applyProtection="0">
      <alignment horizontal="left" vertical="center" indent="1"/>
    </xf>
    <xf numFmtId="0" fontId="49" fillId="0" borderId="0"/>
    <xf numFmtId="0" fontId="50" fillId="0" borderId="0" applyNumberFormat="0" applyFill="0" applyBorder="0" applyAlignment="0" applyProtection="0"/>
    <xf numFmtId="0" fontId="51" fillId="0" borderId="48" applyNumberFormat="0" applyFill="0" applyAlignment="0" applyProtection="0"/>
    <xf numFmtId="0" fontId="52" fillId="0" borderId="0" applyNumberFormat="0" applyFill="0" applyBorder="0" applyAlignment="0" applyProtection="0"/>
    <xf numFmtId="0" fontId="53" fillId="36" borderId="0">
      <alignment horizontal="left" vertical="center" indent="1"/>
    </xf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9" fillId="0" borderId="0"/>
    <xf numFmtId="0" fontId="28" fillId="0" borderId="0"/>
    <xf numFmtId="0" fontId="29" fillId="0" borderId="0"/>
    <xf numFmtId="0" fontId="54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5" fillId="21" borderId="39" applyNumberFormat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57" fillId="0" borderId="0"/>
    <xf numFmtId="195" fontId="28" fillId="0" borderId="0" applyFont="0" applyFill="0" applyBorder="0" applyAlignment="0" applyProtection="0"/>
    <xf numFmtId="196" fontId="28" fillId="0" borderId="0" applyFont="0" applyFill="0" applyBorder="0" applyAlignment="0" applyProtection="0"/>
    <xf numFmtId="199" fontId="71" fillId="0" borderId="0"/>
    <xf numFmtId="200" fontId="72" fillId="0" borderId="0"/>
    <xf numFmtId="201" fontId="72" fillId="0" borderId="0"/>
    <xf numFmtId="38" fontId="48" fillId="46" borderId="0" applyNumberFormat="0" applyBorder="0" applyAlignment="0" applyProtection="0"/>
    <xf numFmtId="0" fontId="73" fillId="0" borderId="0"/>
    <xf numFmtId="0" fontId="74" fillId="0" borderId="0"/>
    <xf numFmtId="10" fontId="48" fillId="47" borderId="2" applyNumberFormat="0" applyBorder="0" applyAlignment="0" applyProtection="0"/>
    <xf numFmtId="189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88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37" fontId="75" fillId="0" borderId="0"/>
    <xf numFmtId="202" fontId="72" fillId="0" borderId="0"/>
    <xf numFmtId="0" fontId="29" fillId="0" borderId="0"/>
    <xf numFmtId="10" fontId="29" fillId="0" borderId="0" applyFont="0" applyFill="0" applyBorder="0" applyAlignment="0" applyProtection="0"/>
    <xf numFmtId="1" fontId="29" fillId="0" borderId="7" applyNumberFormat="0" applyFill="0" applyAlignment="0" applyProtection="0">
      <alignment horizontal="center" vertical="center"/>
    </xf>
    <xf numFmtId="203" fontId="72" fillId="0" borderId="4"/>
    <xf numFmtId="187" fontId="49" fillId="0" borderId="0" applyFont="0" applyFill="0" applyBorder="0" applyAlignment="0" applyProtection="0"/>
    <xf numFmtId="191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7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43" fontId="29" fillId="0" borderId="0" applyFont="0" applyFill="0" applyBorder="0" applyAlignment="0" applyProtection="0"/>
    <xf numFmtId="0" fontId="117" fillId="0" borderId="0"/>
  </cellStyleXfs>
  <cellXfs count="765">
    <xf numFmtId="0" fontId="0" fillId="0" borderId="0" xfId="0"/>
    <xf numFmtId="192" fontId="7" fillId="0" borderId="0" xfId="0" applyNumberFormat="1" applyFont="1" applyAlignment="1">
      <alignment horizontal="center"/>
    </xf>
    <xf numFmtId="0" fontId="0" fillId="0" borderId="2" xfId="0" applyBorder="1"/>
    <xf numFmtId="0" fontId="11" fillId="10" borderId="2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191" fontId="11" fillId="8" borderId="4" xfId="1" applyFont="1" applyFill="1" applyBorder="1" applyAlignment="1">
      <alignment horizontal="center" vertical="center"/>
    </xf>
    <xf numFmtId="0" fontId="11" fillId="9" borderId="30" xfId="0" applyFont="1" applyFill="1" applyBorder="1" applyAlignment="1">
      <alignment horizontal="center" vertical="center" wrapText="1"/>
    </xf>
    <xf numFmtId="0" fontId="11" fillId="9" borderId="31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10" borderId="34" xfId="0" applyFon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11" fillId="10" borderId="30" xfId="0" applyFont="1" applyFill="1" applyBorder="1" applyAlignment="1">
      <alignment horizontal="center" vertical="center"/>
    </xf>
    <xf numFmtId="0" fontId="11" fillId="10" borderId="31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vertical="center" wrapText="1"/>
    </xf>
    <xf numFmtId="0" fontId="14" fillId="0" borderId="11" xfId="0" applyFont="1" applyBorder="1"/>
    <xf numFmtId="0" fontId="15" fillId="0" borderId="11" xfId="0" applyFont="1" applyBorder="1" applyAlignment="1">
      <alignment horizontal="center"/>
    </xf>
    <xf numFmtId="191" fontId="15" fillId="0" borderId="1" xfId="1" applyFont="1" applyBorder="1"/>
    <xf numFmtId="192" fontId="15" fillId="0" borderId="1" xfId="1" applyNumberFormat="1" applyFont="1" applyBorder="1"/>
    <xf numFmtId="192" fontId="15" fillId="0" borderId="0" xfId="1" applyNumberFormat="1" applyFont="1"/>
    <xf numFmtId="192" fontId="15" fillId="0" borderId="11" xfId="1" applyNumberFormat="1" applyFont="1" applyBorder="1"/>
    <xf numFmtId="192" fontId="15" fillId="12" borderId="1" xfId="1" applyNumberFormat="1" applyFont="1" applyFill="1" applyBorder="1"/>
    <xf numFmtId="192" fontId="15" fillId="12" borderId="0" xfId="1" applyNumberFormat="1" applyFont="1" applyFill="1"/>
    <xf numFmtId="192" fontId="15" fillId="13" borderId="2" xfId="1" applyNumberFormat="1" applyFont="1" applyFill="1" applyBorder="1"/>
    <xf numFmtId="191" fontId="15" fillId="13" borderId="1" xfId="1" applyFont="1" applyFill="1" applyBorder="1"/>
    <xf numFmtId="191" fontId="15" fillId="12" borderId="1" xfId="1" applyFont="1" applyFill="1" applyBorder="1"/>
    <xf numFmtId="0" fontId="15" fillId="0" borderId="2" xfId="0" applyFont="1" applyBorder="1"/>
    <xf numFmtId="0" fontId="15" fillId="0" borderId="11" xfId="0" applyFont="1" applyBorder="1"/>
    <xf numFmtId="191" fontId="15" fillId="0" borderId="7" xfId="1" applyFont="1" applyBorder="1"/>
    <xf numFmtId="192" fontId="15" fillId="0" borderId="7" xfId="1" applyNumberFormat="1" applyFont="1" applyBorder="1"/>
    <xf numFmtId="192" fontId="15" fillId="12" borderId="7" xfId="1" applyNumberFormat="1" applyFont="1" applyFill="1" applyBorder="1"/>
    <xf numFmtId="191" fontId="16" fillId="0" borderId="2" xfId="0" applyNumberFormat="1" applyFont="1" applyBorder="1"/>
    <xf numFmtId="192" fontId="8" fillId="0" borderId="0" xfId="0" applyNumberFormat="1" applyFont="1"/>
    <xf numFmtId="191" fontId="16" fillId="0" borderId="2" xfId="1" applyFont="1" applyBorder="1"/>
    <xf numFmtId="191" fontId="15" fillId="0" borderId="7" xfId="1" applyFont="1" applyBorder="1" applyAlignment="1">
      <alignment vertical="center" wrapText="1"/>
    </xf>
    <xf numFmtId="192" fontId="15" fillId="12" borderId="11" xfId="1" applyNumberFormat="1" applyFont="1" applyFill="1" applyBorder="1"/>
    <xf numFmtId="0" fontId="16" fillId="0" borderId="2" xfId="0" applyFont="1" applyBorder="1"/>
    <xf numFmtId="191" fontId="15" fillId="0" borderId="8" xfId="1" applyFont="1" applyBorder="1" applyAlignment="1">
      <alignment vertical="center" wrapText="1"/>
    </xf>
    <xf numFmtId="192" fontId="15" fillId="0" borderId="8" xfId="1" applyNumberFormat="1" applyFont="1" applyBorder="1"/>
    <xf numFmtId="192" fontId="15" fillId="0" borderId="23" xfId="1" applyNumberFormat="1" applyFont="1" applyBorder="1"/>
    <xf numFmtId="0" fontId="15" fillId="14" borderId="3" xfId="0" applyFont="1" applyFill="1" applyBorder="1"/>
    <xf numFmtId="0" fontId="14" fillId="14" borderId="2" xfId="0" applyFont="1" applyFill="1" applyBorder="1" applyAlignment="1">
      <alignment horizontal="center"/>
    </xf>
    <xf numFmtId="191" fontId="15" fillId="14" borderId="10" xfId="1" applyFont="1" applyFill="1" applyBorder="1"/>
    <xf numFmtId="191" fontId="11" fillId="14" borderId="1" xfId="1" applyFont="1" applyFill="1" applyBorder="1"/>
    <xf numFmtId="191" fontId="17" fillId="14" borderId="2" xfId="0" applyNumberFormat="1" applyFont="1" applyFill="1" applyBorder="1"/>
    <xf numFmtId="0" fontId="15" fillId="0" borderId="1" xfId="0" applyFont="1" applyBorder="1"/>
    <xf numFmtId="0" fontId="18" fillId="0" borderId="1" xfId="0" applyFont="1" applyBorder="1" applyAlignment="1">
      <alignment horizontal="center"/>
    </xf>
    <xf numFmtId="191" fontId="19" fillId="0" borderId="1" xfId="1" applyFont="1" applyBorder="1"/>
    <xf numFmtId="192" fontId="15" fillId="12" borderId="6" xfId="1" applyNumberFormat="1" applyFont="1" applyFill="1" applyBorder="1"/>
    <xf numFmtId="192" fontId="15" fillId="12" borderId="9" xfId="1" applyNumberFormat="1" applyFont="1" applyFill="1" applyBorder="1"/>
    <xf numFmtId="192" fontId="15" fillId="12" borderId="10" xfId="1" applyNumberFormat="1" applyFont="1" applyFill="1" applyBorder="1"/>
    <xf numFmtId="191" fontId="15" fillId="12" borderId="6" xfId="1" applyFont="1" applyFill="1" applyBorder="1"/>
    <xf numFmtId="191" fontId="15" fillId="12" borderId="9" xfId="1" applyFont="1" applyFill="1" applyBorder="1"/>
    <xf numFmtId="0" fontId="15" fillId="0" borderId="7" xfId="0" applyFont="1" applyBorder="1"/>
    <xf numFmtId="0" fontId="18" fillId="0" borderId="7" xfId="0" applyFont="1" applyBorder="1" applyAlignment="1">
      <alignment horizontal="center"/>
    </xf>
    <xf numFmtId="191" fontId="19" fillId="0" borderId="7" xfId="1" applyFont="1" applyBorder="1"/>
    <xf numFmtId="192" fontId="15" fillId="12" borderId="35" xfId="1" applyNumberFormat="1" applyFont="1" applyFill="1" applyBorder="1"/>
    <xf numFmtId="191" fontId="15" fillId="12" borderId="11" xfId="1" applyFont="1" applyFill="1" applyBorder="1"/>
    <xf numFmtId="191" fontId="15" fillId="12" borderId="0" xfId="1" applyFont="1" applyFill="1"/>
    <xf numFmtId="191" fontId="16" fillId="0" borderId="5" xfId="0" applyNumberFormat="1" applyFont="1" applyBorder="1"/>
    <xf numFmtId="191" fontId="19" fillId="12" borderId="0" xfId="1" applyFont="1" applyFill="1"/>
    <xf numFmtId="0" fontId="15" fillId="0" borderId="5" xfId="0" applyFont="1" applyBorder="1"/>
    <xf numFmtId="192" fontId="8" fillId="0" borderId="0" xfId="1" applyNumberFormat="1" applyFont="1"/>
    <xf numFmtId="192" fontId="15" fillId="12" borderId="23" xfId="1" applyNumberFormat="1" applyFont="1" applyFill="1" applyBorder="1"/>
    <xf numFmtId="192" fontId="15" fillId="12" borderId="12" xfId="1" applyNumberFormat="1" applyFont="1" applyFill="1" applyBorder="1"/>
    <xf numFmtId="191" fontId="19" fillId="12" borderId="12" xfId="1" applyFont="1" applyFill="1" applyBorder="1"/>
    <xf numFmtId="192" fontId="15" fillId="12" borderId="13" xfId="1" applyNumberFormat="1" applyFont="1" applyFill="1" applyBorder="1"/>
    <xf numFmtId="191" fontId="15" fillId="12" borderId="23" xfId="1" applyFont="1" applyFill="1" applyBorder="1"/>
    <xf numFmtId="191" fontId="15" fillId="12" borderId="12" xfId="1" applyFont="1" applyFill="1" applyBorder="1"/>
    <xf numFmtId="191" fontId="11" fillId="14" borderId="2" xfId="1" applyFont="1" applyFill="1" applyBorder="1"/>
    <xf numFmtId="191" fontId="11" fillId="14" borderId="8" xfId="1" applyFont="1" applyFill="1" applyBorder="1"/>
    <xf numFmtId="0" fontId="17" fillId="14" borderId="5" xfId="0" applyFont="1" applyFill="1" applyBorder="1"/>
    <xf numFmtId="0" fontId="15" fillId="0" borderId="0" xfId="0" applyFont="1"/>
    <xf numFmtId="191" fontId="18" fillId="0" borderId="1" xfId="1" applyFont="1" applyBorder="1"/>
    <xf numFmtId="192" fontId="15" fillId="0" borderId="36" xfId="0" applyNumberFormat="1" applyFont="1" applyBorder="1"/>
    <xf numFmtId="0" fontId="8" fillId="0" borderId="0" xfId="0" applyFont="1" applyAlignment="1">
      <alignment vertical="center" wrapText="1"/>
    </xf>
    <xf numFmtId="192" fontId="15" fillId="0" borderId="37" xfId="1" applyNumberFormat="1" applyFont="1" applyBorder="1"/>
    <xf numFmtId="191" fontId="8" fillId="0" borderId="0" xfId="0" applyNumberFormat="1" applyFont="1"/>
    <xf numFmtId="191" fontId="15" fillId="0" borderId="8" xfId="1" applyFont="1" applyBorder="1"/>
    <xf numFmtId="192" fontId="15" fillId="0" borderId="38" xfId="0" applyNumberFormat="1" applyFont="1" applyBorder="1"/>
    <xf numFmtId="0" fontId="7" fillId="0" borderId="0" xfId="0" applyFont="1" applyAlignment="1">
      <alignment horizontal="center" vertical="center"/>
    </xf>
    <xf numFmtId="0" fontId="17" fillId="14" borderId="2" xfId="0" applyFont="1" applyFill="1" applyBorder="1"/>
    <xf numFmtId="0" fontId="15" fillId="0" borderId="1" xfId="0" applyFont="1" applyBorder="1" applyAlignment="1">
      <alignment horizontal="center"/>
    </xf>
    <xf numFmtId="191" fontId="15" fillId="0" borderId="9" xfId="1" applyFont="1" applyBorder="1"/>
    <xf numFmtId="0" fontId="15" fillId="0" borderId="7" xfId="0" applyFont="1" applyBorder="1" applyAlignment="1">
      <alignment horizontal="center"/>
    </xf>
    <xf numFmtId="191" fontId="15" fillId="0" borderId="0" xfId="1" applyFont="1"/>
    <xf numFmtId="0" fontId="8" fillId="0" borderId="0" xfId="0" applyFont="1"/>
    <xf numFmtId="0" fontId="15" fillId="0" borderId="8" xfId="0" applyFont="1" applyBorder="1"/>
    <xf numFmtId="0" fontId="14" fillId="0" borderId="11" xfId="0" applyFont="1" applyBorder="1" applyAlignment="1">
      <alignment horizontal="center" vertical="center" textRotation="90"/>
    </xf>
    <xf numFmtId="0" fontId="15" fillId="0" borderId="0" xfId="0" applyFont="1" applyAlignment="1">
      <alignment horizontal="center"/>
    </xf>
    <xf numFmtId="191" fontId="21" fillId="3" borderId="5" xfId="1" applyFont="1" applyFill="1" applyBorder="1" applyAlignment="1">
      <alignment horizontal="right" vertical="center"/>
    </xf>
    <xf numFmtId="0" fontId="14" fillId="0" borderId="5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191" fontId="8" fillId="0" borderId="0" xfId="1" applyFont="1"/>
    <xf numFmtId="192" fontId="8" fillId="0" borderId="0" xfId="0" applyNumberFormat="1" applyFont="1" applyAlignment="1">
      <alignment horizontal="center" vertical="center"/>
    </xf>
    <xf numFmtId="0" fontId="22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63" fillId="43" borderId="3" xfId="0" applyFont="1" applyFill="1" applyBorder="1" applyAlignment="1">
      <alignment horizontal="center" vertical="center" wrapText="1"/>
    </xf>
    <xf numFmtId="191" fontId="64" fillId="0" borderId="5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3" fillId="43" borderId="3" xfId="0" applyFont="1" applyFill="1" applyBorder="1" applyAlignment="1">
      <alignment horizontal="center" vertical="center"/>
    </xf>
    <xf numFmtId="0" fontId="63" fillId="43" borderId="2" xfId="0" applyFont="1" applyFill="1" applyBorder="1" applyAlignment="1">
      <alignment horizontal="center" vertical="center"/>
    </xf>
    <xf numFmtId="191" fontId="64" fillId="0" borderId="2" xfId="1" applyFont="1" applyBorder="1" applyAlignment="1">
      <alignment horizontal="center" vertical="center"/>
    </xf>
    <xf numFmtId="191" fontId="66" fillId="14" borderId="2" xfId="1" applyFont="1" applyFill="1" applyBorder="1" applyAlignment="1">
      <alignment horizontal="center" vertical="center"/>
    </xf>
    <xf numFmtId="0" fontId="62" fillId="2" borderId="0" xfId="0" applyFont="1" applyFill="1" applyAlignment="1">
      <alignment vertical="center"/>
    </xf>
    <xf numFmtId="0" fontId="15" fillId="14" borderId="10" xfId="0" applyFont="1" applyFill="1" applyBorder="1"/>
    <xf numFmtId="0" fontId="15" fillId="14" borderId="13" xfId="0" applyFont="1" applyFill="1" applyBorder="1"/>
    <xf numFmtId="0" fontId="6" fillId="15" borderId="4" xfId="0" applyFont="1" applyFill="1" applyBorder="1" applyAlignment="1">
      <alignment horizontal="center" vertical="center"/>
    </xf>
    <xf numFmtId="0" fontId="15" fillId="14" borderId="5" xfId="0" applyFont="1" applyFill="1" applyBorder="1"/>
    <xf numFmtId="192" fontId="15" fillId="0" borderId="49" xfId="1" applyNumberFormat="1" applyFont="1" applyBorder="1"/>
    <xf numFmtId="192" fontId="15" fillId="0" borderId="50" xfId="1" applyNumberFormat="1" applyFont="1" applyBorder="1"/>
    <xf numFmtId="0" fontId="29" fillId="0" borderId="0" xfId="161"/>
    <xf numFmtId="0" fontId="8" fillId="0" borderId="0" xfId="161" applyFont="1"/>
    <xf numFmtId="0" fontId="8" fillId="0" borderId="0" xfId="161" applyFont="1" applyAlignment="1">
      <alignment vertical="center"/>
    </xf>
    <xf numFmtId="0" fontId="8" fillId="0" borderId="0" xfId="161" applyFont="1" applyAlignment="1">
      <alignment horizontal="left" vertical="center"/>
    </xf>
    <xf numFmtId="0" fontId="8" fillId="5" borderId="11" xfId="161" applyFont="1" applyFill="1" applyBorder="1"/>
    <xf numFmtId="0" fontId="8" fillId="5" borderId="35" xfId="161" applyFont="1" applyFill="1" applyBorder="1"/>
    <xf numFmtId="0" fontId="8" fillId="5" borderId="11" xfId="161" applyFont="1" applyFill="1" applyBorder="1" applyAlignment="1">
      <alignment vertical="center"/>
    </xf>
    <xf numFmtId="0" fontId="8" fillId="5" borderId="35" xfId="161" applyFont="1" applyFill="1" applyBorder="1" applyAlignment="1">
      <alignment vertical="center"/>
    </xf>
    <xf numFmtId="0" fontId="8" fillId="13" borderId="2" xfId="161" applyFont="1" applyFill="1" applyBorder="1" applyAlignment="1">
      <alignment horizontal="center"/>
    </xf>
    <xf numFmtId="0" fontId="8" fillId="5" borderId="3" xfId="169" applyFont="1" applyFill="1" applyBorder="1"/>
    <xf numFmtId="0" fontId="8" fillId="5" borderId="4" xfId="169" applyFont="1" applyFill="1" applyBorder="1"/>
    <xf numFmtId="0" fontId="8" fillId="5" borderId="5" xfId="169" applyFont="1" applyFill="1" applyBorder="1"/>
    <xf numFmtId="0" fontId="81" fillId="0" borderId="0" xfId="175" applyFont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2" fillId="2" borderId="23" xfId="0" applyFont="1" applyFill="1" applyBorder="1" applyAlignment="1">
      <alignment horizontal="center" vertical="center"/>
    </xf>
    <xf numFmtId="194" fontId="66" fillId="14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8" fillId="45" borderId="0" xfId="0" applyFont="1" applyFill="1"/>
    <xf numFmtId="0" fontId="68" fillId="45" borderId="2" xfId="0" applyFont="1" applyFill="1" applyBorder="1"/>
    <xf numFmtId="0" fontId="68" fillId="45" borderId="2" xfId="0" applyFont="1" applyFill="1" applyBorder="1" applyAlignment="1">
      <alignment horizontal="center" vertical="top"/>
    </xf>
    <xf numFmtId="0" fontId="68" fillId="45" borderId="2" xfId="0" applyFont="1" applyFill="1" applyBorder="1" applyAlignment="1">
      <alignment vertical="top"/>
    </xf>
    <xf numFmtId="0" fontId="68" fillId="45" borderId="2" xfId="0" applyFont="1" applyFill="1" applyBorder="1" applyAlignment="1">
      <alignment horizontal="center" vertical="center"/>
    </xf>
    <xf numFmtId="0" fontId="68" fillId="45" borderId="2" xfId="0" applyFont="1" applyFill="1" applyBorder="1" applyAlignment="1">
      <alignment horizontal="center"/>
    </xf>
    <xf numFmtId="0" fontId="70" fillId="45" borderId="2" xfId="0" applyFont="1" applyFill="1" applyBorder="1" applyAlignment="1">
      <alignment vertical="top"/>
    </xf>
    <xf numFmtId="49" fontId="68" fillId="45" borderId="2" xfId="0" applyNumberFormat="1" applyFont="1" applyFill="1" applyBorder="1" applyAlignment="1">
      <alignment vertical="top"/>
    </xf>
    <xf numFmtId="0" fontId="4" fillId="4" borderId="0" xfId="0" applyFont="1" applyFill="1"/>
    <xf numFmtId="0" fontId="68" fillId="4" borderId="0" xfId="0" applyFont="1" applyFill="1"/>
    <xf numFmtId="197" fontId="68" fillId="45" borderId="0" xfId="1" applyNumberFormat="1" applyFont="1" applyFill="1"/>
    <xf numFmtId="197" fontId="68" fillId="45" borderId="0" xfId="1" applyNumberFormat="1" applyFont="1" applyFill="1" applyAlignment="1">
      <alignment horizontal="center"/>
    </xf>
    <xf numFmtId="197" fontId="68" fillId="45" borderId="2" xfId="1" applyNumberFormat="1" applyFont="1" applyFill="1" applyBorder="1" applyAlignment="1">
      <alignment horizontal="center"/>
    </xf>
    <xf numFmtId="0" fontId="68" fillId="45" borderId="2" xfId="1" applyNumberFormat="1" applyFont="1" applyFill="1" applyBorder="1" applyAlignment="1">
      <alignment horizontal="center" vertical="top"/>
    </xf>
    <xf numFmtId="0" fontId="68" fillId="45" borderId="2" xfId="1" applyNumberFormat="1" applyFont="1" applyFill="1" applyBorder="1" applyAlignment="1">
      <alignment horizontal="center"/>
    </xf>
    <xf numFmtId="0" fontId="68" fillId="45" borderId="0" xfId="1" applyNumberFormat="1" applyFont="1" applyFill="1" applyAlignment="1">
      <alignment horizontal="center"/>
    </xf>
    <xf numFmtId="197" fontId="68" fillId="45" borderId="2" xfId="1" applyNumberFormat="1" applyFont="1" applyFill="1" applyBorder="1"/>
    <xf numFmtId="191" fontId="15" fillId="13" borderId="10" xfId="1" applyFont="1" applyFill="1" applyBorder="1"/>
    <xf numFmtId="191" fontId="11" fillId="14" borderId="5" xfId="1" applyFont="1" applyFill="1" applyBorder="1"/>
    <xf numFmtId="198" fontId="68" fillId="45" borderId="2" xfId="1" applyNumberFormat="1" applyFont="1" applyFill="1" applyBorder="1" applyAlignment="1">
      <alignment horizontal="center" vertical="top"/>
    </xf>
    <xf numFmtId="0" fontId="9" fillId="44" borderId="2" xfId="0" applyFont="1" applyFill="1" applyBorder="1" applyAlignment="1">
      <alignment horizontal="center" vertical="center"/>
    </xf>
    <xf numFmtId="0" fontId="59" fillId="45" borderId="2" xfId="0" applyFont="1" applyFill="1" applyBorder="1" applyAlignment="1">
      <alignment horizontal="left" vertical="center"/>
    </xf>
    <xf numFmtId="0" fontId="59" fillId="45" borderId="2" xfId="0" applyFont="1" applyFill="1" applyBorder="1" applyAlignment="1">
      <alignment horizontal="center" vertical="center"/>
    </xf>
    <xf numFmtId="11" fontId="59" fillId="45" borderId="2" xfId="0" applyNumberFormat="1" applyFont="1" applyFill="1" applyBorder="1" applyAlignment="1">
      <alignment horizontal="center" vertical="center"/>
    </xf>
    <xf numFmtId="204" fontId="59" fillId="45" borderId="2" xfId="0" applyNumberFormat="1" applyFont="1" applyFill="1" applyBorder="1" applyAlignment="1">
      <alignment horizontal="center" vertical="center"/>
    </xf>
    <xf numFmtId="0" fontId="68" fillId="45" borderId="0" xfId="0" applyFont="1" applyFill="1" applyAlignment="1">
      <alignment horizontal="left" vertical="top"/>
    </xf>
    <xf numFmtId="197" fontId="68" fillId="45" borderId="0" xfId="1" applyNumberFormat="1" applyFont="1" applyFill="1" applyAlignment="1">
      <alignment horizontal="left" vertical="top"/>
    </xf>
    <xf numFmtId="0" fontId="68" fillId="4" borderId="0" xfId="0" applyFont="1" applyFill="1" applyAlignment="1">
      <alignment horizontal="left" vertical="top"/>
    </xf>
    <xf numFmtId="197" fontId="68" fillId="4" borderId="0" xfId="1" applyNumberFormat="1" applyFont="1" applyFill="1" applyAlignment="1">
      <alignment horizontal="left" vertical="top"/>
    </xf>
    <xf numFmtId="197" fontId="68" fillId="4" borderId="0" xfId="1" applyNumberFormat="1" applyFont="1" applyFill="1" applyAlignment="1">
      <alignment horizontal="left" vertical="top" wrapText="1"/>
    </xf>
    <xf numFmtId="197" fontId="68" fillId="4" borderId="0" xfId="1" applyNumberFormat="1" applyFont="1" applyFill="1"/>
    <xf numFmtId="192" fontId="68" fillId="45" borderId="0" xfId="1" applyNumberFormat="1" applyFont="1" applyFill="1"/>
    <xf numFmtId="191" fontId="68" fillId="45" borderId="0" xfId="1" applyFont="1" applyFill="1"/>
    <xf numFmtId="204" fontId="68" fillId="45" borderId="0" xfId="0" applyNumberFormat="1" applyFont="1" applyFill="1"/>
    <xf numFmtId="0" fontId="68" fillId="45" borderId="0" xfId="0" applyFont="1" applyFill="1" applyAlignment="1">
      <alignment horizontal="center"/>
    </xf>
    <xf numFmtId="2" fontId="68" fillId="45" borderId="2" xfId="1" applyNumberFormat="1" applyFont="1" applyFill="1" applyBorder="1" applyAlignment="1">
      <alignment horizontal="center"/>
    </xf>
    <xf numFmtId="194" fontId="0" fillId="0" borderId="2" xfId="1" applyNumberFormat="1" applyFont="1" applyBorder="1"/>
    <xf numFmtId="191" fontId="64" fillId="0" borderId="2" xfId="0" applyNumberFormat="1" applyFont="1" applyBorder="1" applyAlignment="1">
      <alignment horizontal="center" vertical="center"/>
    </xf>
    <xf numFmtId="0" fontId="10" fillId="8" borderId="4" xfId="161" applyFont="1" applyFill="1" applyBorder="1" applyAlignment="1">
      <alignment horizontal="left" vertical="center"/>
    </xf>
    <xf numFmtId="0" fontId="68" fillId="45" borderId="2" xfId="0" applyFont="1" applyFill="1" applyBorder="1" applyAlignment="1">
      <alignment horizontal="center" vertical="center" wrapText="1"/>
    </xf>
    <xf numFmtId="0" fontId="68" fillId="45" borderId="2" xfId="0" applyFont="1" applyFill="1" applyBorder="1" applyAlignment="1">
      <alignment vertical="center"/>
    </xf>
    <xf numFmtId="0" fontId="68" fillId="45" borderId="2" xfId="0" applyFont="1" applyFill="1" applyBorder="1" applyAlignment="1">
      <alignment vertical="center" wrapText="1"/>
    </xf>
    <xf numFmtId="192" fontId="9" fillId="44" borderId="2" xfId="1" applyNumberFormat="1" applyFont="1" applyFill="1" applyBorder="1" applyAlignment="1">
      <alignment horizontal="center" vertical="center"/>
    </xf>
    <xf numFmtId="192" fontId="59" fillId="45" borderId="2" xfId="1" applyNumberFormat="1" applyFont="1" applyFill="1" applyBorder="1" applyAlignment="1">
      <alignment horizontal="center" vertical="center"/>
    </xf>
    <xf numFmtId="192" fontId="59" fillId="45" borderId="0" xfId="1" applyNumberFormat="1" applyFont="1" applyFill="1" applyBorder="1" applyAlignment="1">
      <alignment horizontal="center" vertical="center"/>
    </xf>
    <xf numFmtId="192" fontId="68" fillId="4" borderId="0" xfId="1" applyNumberFormat="1" applyFont="1" applyFill="1"/>
    <xf numFmtId="192" fontId="68" fillId="45" borderId="0" xfId="1" applyNumberFormat="1" applyFont="1" applyFill="1" applyAlignment="1">
      <alignment horizontal="center"/>
    </xf>
    <xf numFmtId="192" fontId="68" fillId="45" borderId="2" xfId="1" applyNumberFormat="1" applyFont="1" applyFill="1" applyBorder="1" applyAlignment="1">
      <alignment horizontal="center"/>
    </xf>
    <xf numFmtId="192" fontId="68" fillId="45" borderId="2" xfId="1" applyNumberFormat="1" applyFont="1" applyFill="1" applyBorder="1"/>
    <xf numFmtId="0" fontId="70" fillId="45" borderId="2" xfId="0" applyFont="1" applyFill="1" applyBorder="1" applyAlignment="1">
      <alignment vertical="center"/>
    </xf>
    <xf numFmtId="0" fontId="8" fillId="45" borderId="23" xfId="0" applyFont="1" applyFill="1" applyBorder="1"/>
    <xf numFmtId="0" fontId="8" fillId="45" borderId="12" xfId="0" applyFont="1" applyFill="1" applyBorder="1"/>
    <xf numFmtId="0" fontId="8" fillId="45" borderId="13" xfId="0" applyFont="1" applyFill="1" applyBorder="1"/>
    <xf numFmtId="0" fontId="8" fillId="45" borderId="0" xfId="0" applyFont="1" applyFill="1"/>
    <xf numFmtId="0" fontId="65" fillId="42" borderId="2" xfId="0" applyFont="1" applyFill="1" applyBorder="1" applyAlignment="1">
      <alignment horizontal="center" vertical="center" wrapText="1"/>
    </xf>
    <xf numFmtId="0" fontId="8" fillId="45" borderId="11" xfId="0" applyFont="1" applyFill="1" applyBorder="1"/>
    <xf numFmtId="0" fontId="8" fillId="45" borderId="35" xfId="0" applyFont="1" applyFill="1" applyBorder="1"/>
    <xf numFmtId="0" fontId="8" fillId="5" borderId="0" xfId="161" applyFont="1" applyFill="1"/>
    <xf numFmtId="0" fontId="83" fillId="13" borderId="2" xfId="161" applyFont="1" applyFill="1" applyBorder="1" applyAlignment="1">
      <alignment horizontal="center" vertical="center"/>
    </xf>
    <xf numFmtId="0" fontId="8" fillId="13" borderId="3" xfId="0" applyFont="1" applyFill="1" applyBorder="1"/>
    <xf numFmtId="0" fontId="8" fillId="13" borderId="2" xfId="0" applyFont="1" applyFill="1" applyBorder="1"/>
    <xf numFmtId="0" fontId="8" fillId="13" borderId="3" xfId="0" applyFont="1" applyFill="1" applyBorder="1" applyAlignment="1">
      <alignment horizontal="right"/>
    </xf>
    <xf numFmtId="0" fontId="8" fillId="13" borderId="5" xfId="0" applyFont="1" applyFill="1" applyBorder="1"/>
    <xf numFmtId="0" fontId="61" fillId="13" borderId="3" xfId="161" applyFont="1" applyFill="1" applyBorder="1" applyAlignment="1">
      <alignment horizontal="center"/>
    </xf>
    <xf numFmtId="0" fontId="61" fillId="13" borderId="4" xfId="161" applyFont="1" applyFill="1" applyBorder="1" applyAlignment="1">
      <alignment horizontal="center"/>
    </xf>
    <xf numFmtId="0" fontId="61" fillId="13" borderId="5" xfId="161" applyFont="1" applyFill="1" applyBorder="1" applyAlignment="1">
      <alignment horizontal="center"/>
    </xf>
    <xf numFmtId="0" fontId="68" fillId="45" borderId="0" xfId="0" applyFont="1" applyFill="1" applyAlignment="1">
      <alignment vertical="center"/>
    </xf>
    <xf numFmtId="0" fontId="68" fillId="45" borderId="0" xfId="0" applyFont="1" applyFill="1" applyAlignment="1">
      <alignment vertical="center" wrapText="1"/>
    </xf>
    <xf numFmtId="0" fontId="68" fillId="45" borderId="0" xfId="0" applyFont="1" applyFill="1" applyAlignment="1">
      <alignment horizontal="center" vertical="center"/>
    </xf>
    <xf numFmtId="11" fontId="59" fillId="45" borderId="0" xfId="0" applyNumberFormat="1" applyFont="1" applyFill="1" applyAlignment="1">
      <alignment horizontal="center" vertical="center"/>
    </xf>
    <xf numFmtId="0" fontId="68" fillId="45" borderId="0" xfId="0" applyFont="1" applyFill="1" applyAlignment="1">
      <alignment horizontal="center" vertical="center" wrapText="1"/>
    </xf>
    <xf numFmtId="49" fontId="68" fillId="45" borderId="0" xfId="0" applyNumberFormat="1" applyFont="1" applyFill="1" applyAlignment="1">
      <alignment vertical="top"/>
    </xf>
    <xf numFmtId="11" fontId="84" fillId="45" borderId="0" xfId="176" applyNumberFormat="1" applyFill="1" applyBorder="1" applyAlignment="1">
      <alignment horizontal="left" vertical="center"/>
    </xf>
    <xf numFmtId="0" fontId="68" fillId="0" borderId="2" xfId="1" applyNumberFormat="1" applyFont="1" applyFill="1" applyBorder="1" applyAlignment="1">
      <alignment horizontal="center" vertical="top"/>
    </xf>
    <xf numFmtId="0" fontId="68" fillId="0" borderId="2" xfId="0" applyFont="1" applyBorder="1" applyAlignment="1">
      <alignment horizontal="center" vertical="top"/>
    </xf>
    <xf numFmtId="0" fontId="68" fillId="0" borderId="2" xfId="0" applyFont="1" applyBorder="1" applyAlignment="1">
      <alignment vertical="top"/>
    </xf>
    <xf numFmtId="192" fontId="68" fillId="45" borderId="0" xfId="0" applyNumberFormat="1" applyFont="1" applyFill="1"/>
    <xf numFmtId="0" fontId="0" fillId="0" borderId="2" xfId="0" applyBorder="1" applyAlignment="1">
      <alignment horizontal="center" vertical="center"/>
    </xf>
    <xf numFmtId="0" fontId="8" fillId="45" borderId="0" xfId="0" applyFont="1" applyFill="1" applyAlignment="1">
      <alignment horizontal="center"/>
    </xf>
    <xf numFmtId="0" fontId="8" fillId="45" borderId="35" xfId="0" applyFont="1" applyFill="1" applyBorder="1" applyAlignment="1">
      <alignment horizontal="center"/>
    </xf>
    <xf numFmtId="0" fontId="8" fillId="45" borderId="11" xfId="0" applyFont="1" applyFill="1" applyBorder="1" applyAlignment="1">
      <alignment horizontal="center"/>
    </xf>
    <xf numFmtId="0" fontId="8" fillId="45" borderId="11" xfId="0" applyFont="1" applyFill="1" applyBorder="1" applyAlignment="1">
      <alignment horizontal="left"/>
    </xf>
    <xf numFmtId="205" fontId="15" fillId="0" borderId="1" xfId="1" applyNumberFormat="1" applyFont="1" applyBorder="1"/>
    <xf numFmtId="192" fontId="15" fillId="12" borderId="0" xfId="1" applyNumberFormat="1" applyFont="1" applyFill="1" applyBorder="1"/>
    <xf numFmtId="191" fontId="15" fillId="12" borderId="0" xfId="1" applyFont="1" applyFill="1" applyBorder="1"/>
    <xf numFmtId="0" fontId="7" fillId="0" borderId="2" xfId="161" applyFont="1" applyBorder="1" applyAlignment="1">
      <alignment horizontal="left" vertical="center"/>
    </xf>
    <xf numFmtId="0" fontId="7" fillId="0" borderId="2" xfId="161" applyFont="1" applyBorder="1" applyAlignment="1">
      <alignment horizontal="center" vertical="center"/>
    </xf>
    <xf numFmtId="0" fontId="89" fillId="0" borderId="2" xfId="161" applyFont="1" applyBorder="1" applyAlignment="1">
      <alignment horizontal="center" vertical="center"/>
    </xf>
    <xf numFmtId="0" fontId="7" fillId="0" borderId="2" xfId="175" applyFont="1" applyBorder="1" applyAlignment="1">
      <alignment horizontal="left" vertical="center"/>
    </xf>
    <xf numFmtId="0" fontId="7" fillId="0" borderId="2" xfId="175" applyFont="1" applyBorder="1" applyAlignment="1">
      <alignment horizontal="center" vertical="center"/>
    </xf>
    <xf numFmtId="0" fontId="89" fillId="0" borderId="2" xfId="175" applyFont="1" applyBorder="1" applyAlignment="1">
      <alignment horizontal="center" vertical="center"/>
    </xf>
    <xf numFmtId="0" fontId="6" fillId="15" borderId="2" xfId="0" applyFont="1" applyFill="1" applyBorder="1" applyAlignment="1">
      <alignment horizontal="center"/>
    </xf>
    <xf numFmtId="0" fontId="93" fillId="15" borderId="4" xfId="0" applyFont="1" applyFill="1" applyBorder="1"/>
    <xf numFmtId="0" fontId="94" fillId="0" borderId="0" xfId="0" applyFont="1"/>
    <xf numFmtId="0" fontId="61" fillId="15" borderId="4" xfId="0" applyFont="1" applyFill="1" applyBorder="1"/>
    <xf numFmtId="0" fontId="61" fillId="15" borderId="5" xfId="0" applyFont="1" applyFill="1" applyBorder="1"/>
    <xf numFmtId="0" fontId="61" fillId="0" borderId="0" xfId="0" applyFont="1"/>
    <xf numFmtId="0" fontId="8" fillId="0" borderId="0" xfId="175" applyFont="1"/>
    <xf numFmtId="0" fontId="94" fillId="45" borderId="11" xfId="0" applyFont="1" applyFill="1" applyBorder="1"/>
    <xf numFmtId="0" fontId="94" fillId="45" borderId="0" xfId="0" applyFont="1" applyFill="1"/>
    <xf numFmtId="0" fontId="94" fillId="45" borderId="35" xfId="0" applyFont="1" applyFill="1" applyBorder="1"/>
    <xf numFmtId="0" fontId="94" fillId="45" borderId="23" xfId="0" applyFont="1" applyFill="1" applyBorder="1"/>
    <xf numFmtId="0" fontId="94" fillId="45" borderId="12" xfId="0" applyFont="1" applyFill="1" applyBorder="1"/>
    <xf numFmtId="0" fontId="94" fillId="45" borderId="13" xfId="0" applyFont="1" applyFill="1" applyBorder="1"/>
    <xf numFmtId="0" fontId="8" fillId="0" borderId="0" xfId="174" applyFont="1"/>
    <xf numFmtId="0" fontId="7" fillId="0" borderId="2" xfId="174" applyFont="1" applyBorder="1" applyAlignment="1">
      <alignment horizontal="left" vertical="center"/>
    </xf>
    <xf numFmtId="0" fontId="7" fillId="0" borderId="2" xfId="174" applyFont="1" applyBorder="1" applyAlignment="1">
      <alignment horizontal="center" vertical="center"/>
    </xf>
    <xf numFmtId="0" fontId="88" fillId="45" borderId="3" xfId="174" applyFont="1" applyFill="1" applyBorder="1" applyAlignment="1">
      <alignment vertical="center"/>
    </xf>
    <xf numFmtId="0" fontId="88" fillId="45" borderId="5" xfId="174" applyFont="1" applyFill="1" applyBorder="1" applyAlignment="1">
      <alignment vertical="center"/>
    </xf>
    <xf numFmtId="0" fontId="88" fillId="45" borderId="4" xfId="174" applyFont="1" applyFill="1" applyBorder="1" applyAlignment="1">
      <alignment vertical="center"/>
    </xf>
    <xf numFmtId="0" fontId="88" fillId="0" borderId="5" xfId="174" applyFont="1" applyBorder="1" applyAlignment="1">
      <alignment horizontal="left" vertical="center"/>
    </xf>
    <xf numFmtId="0" fontId="7" fillId="0" borderId="2" xfId="169" applyFont="1" applyBorder="1" applyAlignment="1">
      <alignment horizontal="left" vertical="center"/>
    </xf>
    <xf numFmtId="0" fontId="7" fillId="0" borderId="2" xfId="169" applyFont="1" applyBorder="1" applyAlignment="1">
      <alignment vertical="center"/>
    </xf>
    <xf numFmtId="0" fontId="7" fillId="0" borderId="2" xfId="169" applyFont="1" applyBorder="1" applyAlignment="1">
      <alignment horizontal="center" vertical="center"/>
    </xf>
    <xf numFmtId="0" fontId="89" fillId="0" borderId="2" xfId="169" applyFont="1" applyBorder="1" applyAlignment="1">
      <alignment horizontal="center" vertical="center"/>
    </xf>
    <xf numFmtId="0" fontId="7" fillId="0" borderId="2" xfId="173" applyFont="1" applyBorder="1" applyAlignment="1">
      <alignment horizontal="center" vertical="center"/>
    </xf>
    <xf numFmtId="0" fontId="7" fillId="0" borderId="2" xfId="173" applyFont="1" applyBorder="1" applyAlignment="1">
      <alignment vertical="center"/>
    </xf>
    <xf numFmtId="0" fontId="89" fillId="0" borderId="2" xfId="173" applyFont="1" applyBorder="1" applyAlignment="1">
      <alignment horizontal="center" vertical="center"/>
    </xf>
    <xf numFmtId="0" fontId="7" fillId="49" borderId="6" xfId="173" applyFont="1" applyFill="1" applyBorder="1" applyAlignment="1">
      <alignment horizontal="center"/>
    </xf>
    <xf numFmtId="0" fontId="61" fillId="45" borderId="11" xfId="0" applyFont="1" applyFill="1" applyBorder="1"/>
    <xf numFmtId="0" fontId="61" fillId="45" borderId="0" xfId="0" applyFont="1" applyFill="1"/>
    <xf numFmtId="0" fontId="6" fillId="12" borderId="2" xfId="0" applyFont="1" applyFill="1" applyBorder="1" applyAlignment="1">
      <alignment horizontal="center" vertical="center" wrapText="1"/>
    </xf>
    <xf numFmtId="0" fontId="6" fillId="51" borderId="2" xfId="0" applyFont="1" applyFill="1" applyBorder="1" applyAlignment="1">
      <alignment horizontal="center" vertical="center" wrapText="1"/>
    </xf>
    <xf numFmtId="0" fontId="97" fillId="52" borderId="2" xfId="0" applyFont="1" applyFill="1" applyBorder="1" applyAlignment="1">
      <alignment horizontal="center" vertical="center" wrapText="1"/>
    </xf>
    <xf numFmtId="0" fontId="97" fillId="53" borderId="2" xfId="0" applyFont="1" applyFill="1" applyBorder="1" applyAlignment="1">
      <alignment horizontal="center" vertical="center" wrapText="1"/>
    </xf>
    <xf numFmtId="0" fontId="61" fillId="0" borderId="2" xfId="0" applyFont="1" applyBorder="1" applyAlignment="1">
      <alignment horizontal="center"/>
    </xf>
    <xf numFmtId="0" fontId="61" fillId="0" borderId="2" xfId="0" applyFont="1" applyBorder="1"/>
    <xf numFmtId="0" fontId="98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" fillId="56" borderId="56" xfId="0" applyFont="1" applyFill="1" applyBorder="1" applyAlignment="1">
      <alignment horizontal="center" vertical="center"/>
    </xf>
    <xf numFmtId="0" fontId="6" fillId="57" borderId="56" xfId="0" applyFont="1" applyFill="1" applyBorder="1" applyAlignment="1">
      <alignment vertical="center"/>
    </xf>
    <xf numFmtId="0" fontId="6" fillId="57" borderId="56" xfId="0" applyFont="1" applyFill="1" applyBorder="1" applyAlignment="1">
      <alignment horizontal="center" vertical="center"/>
    </xf>
    <xf numFmtId="43" fontId="99" fillId="58" borderId="56" xfId="0" applyNumberFormat="1" applyFont="1" applyFill="1" applyBorder="1" applyAlignment="1">
      <alignment horizontal="center" vertical="center"/>
    </xf>
    <xf numFmtId="191" fontId="61" fillId="0" borderId="56" xfId="1" applyFont="1" applyBorder="1" applyAlignment="1">
      <alignment horizontal="center" vertical="center"/>
    </xf>
    <xf numFmtId="191" fontId="61" fillId="59" borderId="56" xfId="1" applyFont="1" applyFill="1" applyBorder="1" applyAlignment="1">
      <alignment horizontal="center" vertical="center"/>
    </xf>
    <xf numFmtId="0" fontId="6" fillId="57" borderId="51" xfId="0" applyFont="1" applyFill="1" applyBorder="1" applyAlignment="1">
      <alignment horizontal="center" vertical="center"/>
    </xf>
    <xf numFmtId="0" fontId="6" fillId="57" borderId="51" xfId="0" applyFont="1" applyFill="1" applyBorder="1" applyAlignment="1">
      <alignment vertical="center"/>
    </xf>
    <xf numFmtId="0" fontId="61" fillId="0" borderId="6" xfId="0" applyFont="1" applyBorder="1" applyAlignment="1">
      <alignment vertical="center"/>
    </xf>
    <xf numFmtId="0" fontId="61" fillId="0" borderId="1" xfId="0" applyFont="1" applyBorder="1" applyAlignment="1">
      <alignment horizontal="center" vertical="center"/>
    </xf>
    <xf numFmtId="0" fontId="61" fillId="0" borderId="54" xfId="0" applyFont="1" applyBorder="1" applyAlignment="1">
      <alignment horizontal="center" vertical="center"/>
    </xf>
    <xf numFmtId="43" fontId="61" fillId="0" borderId="56" xfId="0" applyNumberFormat="1" applyFont="1" applyBorder="1" applyAlignment="1">
      <alignment horizontal="center" vertical="center"/>
    </xf>
    <xf numFmtId="0" fontId="61" fillId="0" borderId="11" xfId="0" applyFont="1" applyBorder="1" applyAlignment="1">
      <alignment vertical="center"/>
    </xf>
    <xf numFmtId="0" fontId="61" fillId="0" borderId="7" xfId="0" applyFont="1" applyBorder="1" applyAlignment="1">
      <alignment horizontal="center" vertical="center"/>
    </xf>
    <xf numFmtId="0" fontId="61" fillId="59" borderId="54" xfId="0" applyFont="1" applyFill="1" applyBorder="1" applyAlignment="1">
      <alignment horizontal="center" vertical="center"/>
    </xf>
    <xf numFmtId="0" fontId="61" fillId="0" borderId="23" xfId="0" applyFont="1" applyBorder="1" applyAlignment="1">
      <alignment horizontal="left" vertical="center" shrinkToFit="1"/>
    </xf>
    <xf numFmtId="0" fontId="61" fillId="0" borderId="8" xfId="0" applyFont="1" applyBorder="1" applyAlignment="1">
      <alignment horizontal="center" vertical="center"/>
    </xf>
    <xf numFmtId="206" fontId="61" fillId="0" borderId="56" xfId="0" applyNumberFormat="1" applyFont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1" fillId="0" borderId="2" xfId="0" applyFont="1" applyBorder="1" applyAlignment="1">
      <alignment horizontal="center" vertical="center"/>
    </xf>
    <xf numFmtId="206" fontId="61" fillId="0" borderId="2" xfId="0" applyNumberFormat="1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6" fillId="57" borderId="56" xfId="0" applyFont="1" applyFill="1" applyBorder="1" applyAlignment="1">
      <alignment horizontal="left" vertical="center"/>
    </xf>
    <xf numFmtId="0" fontId="6" fillId="6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45" borderId="2" xfId="0" applyFont="1" applyFill="1" applyBorder="1" applyAlignment="1">
      <alignment horizontal="center"/>
    </xf>
    <xf numFmtId="0" fontId="5" fillId="64" borderId="2" xfId="0" applyFont="1" applyFill="1" applyBorder="1" applyAlignment="1">
      <alignment horizontal="center" vertical="center" wrapText="1"/>
    </xf>
    <xf numFmtId="9" fontId="5" fillId="4" borderId="2" xfId="177" applyFont="1" applyFill="1" applyBorder="1" applyAlignment="1">
      <alignment horizontal="center" vertical="center"/>
    </xf>
    <xf numFmtId="0" fontId="7" fillId="65" borderId="2" xfId="0" applyFont="1" applyFill="1" applyBorder="1" applyAlignment="1">
      <alignment horizontal="center" vertical="center" wrapText="1"/>
    </xf>
    <xf numFmtId="0" fontId="7" fillId="65" borderId="3" xfId="0" applyFont="1" applyFill="1" applyBorder="1" applyAlignment="1">
      <alignment horizontal="center" vertical="center" wrapText="1"/>
    </xf>
    <xf numFmtId="0" fontId="97" fillId="58" borderId="2" xfId="0" applyFont="1" applyFill="1" applyBorder="1" applyAlignment="1">
      <alignment horizontal="center" vertical="center" wrapText="1"/>
    </xf>
    <xf numFmtId="0" fontId="7" fillId="63" borderId="3" xfId="0" applyFont="1" applyFill="1" applyBorder="1" applyAlignment="1">
      <alignment horizontal="center" vertical="center" wrapText="1"/>
    </xf>
    <xf numFmtId="0" fontId="7" fillId="66" borderId="2" xfId="0" applyFont="1" applyFill="1" applyBorder="1" applyAlignment="1">
      <alignment horizontal="center" vertical="center" wrapText="1"/>
    </xf>
    <xf numFmtId="0" fontId="7" fillId="6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100" fillId="54" borderId="2" xfId="0" applyFont="1" applyFill="1" applyBorder="1" applyAlignment="1">
      <alignment horizontal="center"/>
    </xf>
    <xf numFmtId="0" fontId="96" fillId="55" borderId="8" xfId="177" applyNumberFormat="1" applyFont="1" applyFill="1" applyBorder="1" applyAlignment="1">
      <alignment horizontal="center"/>
    </xf>
    <xf numFmtId="0" fontId="96" fillId="65" borderId="8" xfId="177" applyNumberFormat="1" applyFont="1" applyFill="1" applyBorder="1" applyAlignment="1">
      <alignment horizontal="center"/>
    </xf>
    <xf numFmtId="2" fontId="96" fillId="61" borderId="3" xfId="177" applyNumberFormat="1" applyFont="1" applyFill="1" applyBorder="1" applyAlignment="1"/>
    <xf numFmtId="10" fontId="96" fillId="49" borderId="3" xfId="177" applyNumberFormat="1" applyFont="1" applyFill="1" applyBorder="1" applyAlignment="1"/>
    <xf numFmtId="43" fontId="96" fillId="43" borderId="2" xfId="32" applyFont="1" applyFill="1" applyBorder="1" applyAlignment="1"/>
    <xf numFmtId="10" fontId="96" fillId="43" borderId="2" xfId="177" applyNumberFormat="1" applyFont="1" applyFill="1" applyBorder="1" applyAlignment="1"/>
    <xf numFmtId="0" fontId="8" fillId="67" borderId="2" xfId="0" applyFont="1" applyFill="1" applyBorder="1"/>
    <xf numFmtId="2" fontId="96" fillId="43" borderId="2" xfId="177" applyNumberFormat="1" applyFont="1" applyFill="1" applyBorder="1" applyAlignment="1"/>
    <xf numFmtId="10" fontId="105" fillId="49" borderId="3" xfId="177" applyNumberFormat="1" applyFont="1" applyFill="1" applyBorder="1" applyAlignment="1"/>
    <xf numFmtId="0" fontId="6" fillId="0" borderId="2" xfId="0" applyFont="1" applyBorder="1"/>
    <xf numFmtId="0" fontId="96" fillId="68" borderId="2" xfId="177" applyNumberFormat="1" applyFont="1" applyFill="1" applyBorder="1" applyAlignment="1">
      <alignment horizontal="center"/>
    </xf>
    <xf numFmtId="10" fontId="96" fillId="68" borderId="2" xfId="177" applyNumberFormat="1" applyFont="1" applyFill="1" applyBorder="1" applyAlignment="1">
      <alignment horizontal="center"/>
    </xf>
    <xf numFmtId="2" fontId="96" fillId="68" borderId="3" xfId="177" applyNumberFormat="1" applyFont="1" applyFill="1" applyBorder="1" applyAlignment="1"/>
    <xf numFmtId="10" fontId="96" fillId="68" borderId="3" xfId="177" applyNumberFormat="1" applyFont="1" applyFill="1" applyBorder="1" applyAlignment="1"/>
    <xf numFmtId="43" fontId="96" fillId="68" borderId="2" xfId="32" applyFont="1" applyFill="1" applyBorder="1" applyAlignment="1"/>
    <xf numFmtId="10" fontId="96" fillId="68" borderId="2" xfId="177" applyNumberFormat="1" applyFont="1" applyFill="1" applyBorder="1" applyAlignment="1"/>
    <xf numFmtId="0" fontId="96" fillId="55" borderId="2" xfId="177" applyNumberFormat="1" applyFont="1" applyFill="1" applyBorder="1" applyAlignment="1">
      <alignment horizontal="center"/>
    </xf>
    <xf numFmtId="0" fontId="96" fillId="43" borderId="2" xfId="177" applyNumberFormat="1" applyFont="1" applyFill="1" applyBorder="1" applyAlignment="1"/>
    <xf numFmtId="0" fontId="106" fillId="0" borderId="2" xfId="0" applyFont="1" applyBorder="1"/>
    <xf numFmtId="0" fontId="100" fillId="68" borderId="2" xfId="0" applyFont="1" applyFill="1" applyBorder="1" applyAlignment="1">
      <alignment horizontal="center"/>
    </xf>
    <xf numFmtId="0" fontId="107" fillId="0" borderId="0" xfId="0" applyFont="1"/>
    <xf numFmtId="0" fontId="107" fillId="0" borderId="0" xfId="0" applyFont="1" applyAlignment="1">
      <alignment horizontal="center"/>
    </xf>
    <xf numFmtId="0" fontId="6" fillId="69" borderId="2" xfId="114" applyFont="1" applyFill="1" applyBorder="1" applyAlignment="1">
      <alignment horizontal="center" vertical="center"/>
    </xf>
    <xf numFmtId="0" fontId="61" fillId="43" borderId="2" xfId="114" applyFont="1" applyFill="1" applyBorder="1" applyAlignment="1">
      <alignment horizontal="center" vertical="center"/>
    </xf>
    <xf numFmtId="0" fontId="8" fillId="12" borderId="0" xfId="0" applyFont="1" applyFill="1"/>
    <xf numFmtId="0" fontId="61" fillId="43" borderId="3" xfId="114" applyFont="1" applyFill="1" applyBorder="1" applyAlignment="1">
      <alignment horizontal="center" vertical="center"/>
    </xf>
    <xf numFmtId="9" fontId="8" fillId="69" borderId="56" xfId="0" applyNumberFormat="1" applyFont="1" applyFill="1" applyBorder="1" applyAlignment="1">
      <alignment horizontal="center"/>
    </xf>
    <xf numFmtId="0" fontId="61" fillId="43" borderId="2" xfId="114" applyFont="1" applyFill="1" applyBorder="1" applyAlignment="1">
      <alignment horizontal="center" vertical="center" wrapText="1"/>
    </xf>
    <xf numFmtId="0" fontId="61" fillId="43" borderId="3" xfId="114" applyFont="1" applyFill="1" applyBorder="1" applyAlignment="1">
      <alignment horizontal="center" vertical="center" wrapText="1"/>
    </xf>
    <xf numFmtId="0" fontId="61" fillId="45" borderId="0" xfId="114" applyFont="1" applyFill="1"/>
    <xf numFmtId="0" fontId="101" fillId="0" borderId="0" xfId="0" applyFont="1"/>
    <xf numFmtId="0" fontId="101" fillId="0" borderId="0" xfId="0" applyFont="1" applyAlignment="1">
      <alignment horizontal="center" vertical="center"/>
    </xf>
    <xf numFmtId="0" fontId="101" fillId="15" borderId="0" xfId="0" applyFont="1" applyFill="1"/>
    <xf numFmtId="0" fontId="102" fillId="0" borderId="0" xfId="0" applyFont="1"/>
    <xf numFmtId="0" fontId="4" fillId="2" borderId="3" xfId="0" applyFont="1" applyFill="1" applyBorder="1" applyAlignment="1">
      <alignment vertical="center"/>
    </xf>
    <xf numFmtId="0" fontId="112" fillId="2" borderId="4" xfId="0" applyFont="1" applyFill="1" applyBorder="1"/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94" fontId="0" fillId="0" borderId="2" xfId="32" applyNumberFormat="1" applyFont="1" applyBorder="1" applyAlignment="1">
      <alignment horizontal="right" vertical="center"/>
    </xf>
    <xf numFmtId="192" fontId="81" fillId="0" borderId="2" xfId="178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84" fillId="0" borderId="0" xfId="176"/>
    <xf numFmtId="191" fontId="15" fillId="0" borderId="11" xfId="1" applyFont="1" applyBorder="1" applyAlignment="1">
      <alignment horizontal="center"/>
    </xf>
    <xf numFmtId="192" fontId="15" fillId="0" borderId="7" xfId="32" applyNumberFormat="1" applyFont="1" applyBorder="1"/>
    <xf numFmtId="0" fontId="111" fillId="0" borderId="0" xfId="0" applyFont="1"/>
    <xf numFmtId="192" fontId="15" fillId="0" borderId="35" xfId="1" applyNumberFormat="1" applyFont="1" applyBorder="1"/>
    <xf numFmtId="192" fontId="15" fillId="0" borderId="7" xfId="1" applyNumberFormat="1" applyFont="1" applyBorder="1" applyAlignment="1">
      <alignment horizontal="center" vertical="center"/>
    </xf>
    <xf numFmtId="194" fontId="0" fillId="0" borderId="0" xfId="1" applyNumberFormat="1" applyFont="1" applyBorder="1"/>
    <xf numFmtId="0" fontId="102" fillId="0" borderId="0" xfId="0" applyFont="1" applyAlignment="1">
      <alignment horizontal="left" vertical="center"/>
    </xf>
    <xf numFmtId="204" fontId="111" fillId="70" borderId="0" xfId="0" applyNumberFormat="1" applyFont="1" applyFill="1"/>
    <xf numFmtId="192" fontId="19" fillId="0" borderId="11" xfId="1" applyNumberFormat="1" applyFont="1" applyBorder="1"/>
    <xf numFmtId="194" fontId="61" fillId="0" borderId="2" xfId="1" applyNumberFormat="1" applyFont="1" applyBorder="1" applyAlignment="1">
      <alignment vertical="center"/>
    </xf>
    <xf numFmtId="11" fontId="61" fillId="0" borderId="2" xfId="0" applyNumberFormat="1" applyFont="1" applyBorder="1" applyAlignment="1">
      <alignment horizontal="center" vertical="center"/>
    </xf>
    <xf numFmtId="191" fontId="15" fillId="13" borderId="58" xfId="1" applyFont="1" applyFill="1" applyBorder="1"/>
    <xf numFmtId="0" fontId="15" fillId="0" borderId="7" xfId="0" applyFont="1" applyBorder="1" applyAlignment="1">
      <alignment horizontal="center" vertical="center"/>
    </xf>
    <xf numFmtId="0" fontId="115" fillId="0" borderId="0" xfId="0" applyFont="1"/>
    <xf numFmtId="0" fontId="18" fillId="0" borderId="2" xfId="0" applyFont="1" applyBorder="1" applyAlignment="1">
      <alignment horizontal="center" vertical="center" wrapText="1"/>
    </xf>
    <xf numFmtId="0" fontId="116" fillId="0" borderId="9" xfId="0" applyFont="1" applyBorder="1"/>
    <xf numFmtId="14" fontId="89" fillId="0" borderId="2" xfId="161" applyNumberFormat="1" applyFont="1" applyBorder="1" applyAlignment="1">
      <alignment horizontal="center" vertical="center"/>
    </xf>
    <xf numFmtId="14" fontId="89" fillId="0" borderId="2" xfId="169" applyNumberFormat="1" applyFont="1" applyBorder="1" applyAlignment="1">
      <alignment horizontal="center" vertical="center"/>
    </xf>
    <xf numFmtId="14" fontId="89" fillId="0" borderId="2" xfId="173" applyNumberFormat="1" applyFont="1" applyBorder="1" applyAlignment="1">
      <alignment horizontal="center" vertical="center"/>
    </xf>
    <xf numFmtId="14" fontId="89" fillId="0" borderId="2" xfId="175" applyNumberFormat="1" applyFont="1" applyBorder="1" applyAlignment="1">
      <alignment horizontal="center" vertical="center"/>
    </xf>
    <xf numFmtId="14" fontId="0" fillId="15" borderId="5" xfId="0" applyNumberFormat="1" applyFill="1" applyBorder="1" applyAlignment="1">
      <alignment horizontal="center" vertical="center"/>
    </xf>
    <xf numFmtId="0" fontId="61" fillId="60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43" fontId="61" fillId="0" borderId="2" xfId="0" applyNumberFormat="1" applyFont="1" applyBorder="1" applyAlignment="1">
      <alignment vertical="center"/>
    </xf>
    <xf numFmtId="43" fontId="99" fillId="49" borderId="2" xfId="0" applyNumberFormat="1" applyFont="1" applyFill="1" applyBorder="1" applyAlignment="1">
      <alignment vertical="center"/>
    </xf>
    <xf numFmtId="43" fontId="99" fillId="62" borderId="2" xfId="0" applyNumberFormat="1" applyFont="1" applyFill="1" applyBorder="1" applyAlignment="1">
      <alignment vertical="center"/>
    </xf>
    <xf numFmtId="192" fontId="15" fillId="0" borderId="0" xfId="1" applyNumberFormat="1" applyFont="1" applyBorder="1"/>
    <xf numFmtId="192" fontId="19" fillId="0" borderId="0" xfId="1" applyNumberFormat="1" applyFont="1" applyBorder="1"/>
    <xf numFmtId="191" fontId="15" fillId="0" borderId="7" xfId="1" applyFont="1" applyBorder="1" applyAlignment="1">
      <alignment horizontal="right" vertical="center"/>
    </xf>
    <xf numFmtId="192" fontId="15" fillId="13" borderId="5" xfId="1" applyNumberFormat="1" applyFont="1" applyFill="1" applyBorder="1"/>
    <xf numFmtId="191" fontId="19" fillId="0" borderId="35" xfId="1" applyFont="1" applyBorder="1"/>
    <xf numFmtId="191" fontId="19" fillId="0" borderId="13" xfId="1" applyFont="1" applyBorder="1"/>
    <xf numFmtId="0" fontId="0" fillId="0" borderId="13" xfId="0" applyBorder="1"/>
    <xf numFmtId="191" fontId="19" fillId="12" borderId="0" xfId="1" applyFont="1" applyFill="1" applyBorder="1"/>
    <xf numFmtId="191" fontId="15" fillId="12" borderId="35" xfId="1" applyFont="1" applyFill="1" applyBorder="1"/>
    <xf numFmtId="191" fontId="15" fillId="12" borderId="13" xfId="1" applyFont="1" applyFill="1" applyBorder="1"/>
    <xf numFmtId="191" fontId="15" fillId="13" borderId="57" xfId="1" applyFont="1" applyFill="1" applyBorder="1"/>
    <xf numFmtId="191" fontId="18" fillId="0" borderId="7" xfId="1" applyFont="1" applyBorder="1" applyAlignment="1">
      <alignment horizontal="center"/>
    </xf>
    <xf numFmtId="11" fontId="6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94" fontId="104" fillId="0" borderId="2" xfId="1" applyNumberFormat="1" applyFont="1" applyFill="1" applyBorder="1" applyAlignment="1">
      <alignment horizontal="center" vertical="center" wrapText="1"/>
    </xf>
    <xf numFmtId="192" fontId="61" fillId="0" borderId="2" xfId="1" applyNumberFormat="1" applyFont="1" applyFill="1" applyBorder="1" applyAlignment="1">
      <alignment vertical="center"/>
    </xf>
    <xf numFmtId="0" fontId="61" fillId="13" borderId="3" xfId="161" applyFont="1" applyFill="1" applyBorder="1" applyAlignment="1">
      <alignment horizontal="left" vertical="center"/>
    </xf>
    <xf numFmtId="0" fontId="61" fillId="13" borderId="4" xfId="161" applyFont="1" applyFill="1" applyBorder="1" applyAlignment="1">
      <alignment horizontal="left" vertical="center"/>
    </xf>
    <xf numFmtId="0" fontId="61" fillId="13" borderId="5" xfId="161" applyFont="1" applyFill="1" applyBorder="1" applyAlignment="1">
      <alignment horizontal="left" vertical="center"/>
    </xf>
    <xf numFmtId="0" fontId="5" fillId="8" borderId="6" xfId="161" applyFont="1" applyFill="1" applyBorder="1" applyAlignment="1">
      <alignment horizontal="left" vertical="center"/>
    </xf>
    <xf numFmtId="0" fontId="5" fillId="8" borderId="10" xfId="161" applyFont="1" applyFill="1" applyBorder="1" applyAlignment="1">
      <alignment horizontal="left" vertical="center"/>
    </xf>
    <xf numFmtId="0" fontId="5" fillId="8" borderId="11" xfId="161" applyFont="1" applyFill="1" applyBorder="1" applyAlignment="1">
      <alignment horizontal="left" vertical="center"/>
    </xf>
    <xf numFmtId="0" fontId="5" fillId="8" borderId="35" xfId="161" applyFont="1" applyFill="1" applyBorder="1" applyAlignment="1">
      <alignment horizontal="left" vertical="center"/>
    </xf>
    <xf numFmtId="0" fontId="5" fillId="8" borderId="23" xfId="161" applyFont="1" applyFill="1" applyBorder="1" applyAlignment="1">
      <alignment horizontal="left" vertical="center"/>
    </xf>
    <xf numFmtId="0" fontId="5" fillId="8" borderId="13" xfId="161" applyFont="1" applyFill="1" applyBorder="1" applyAlignment="1">
      <alignment horizontal="left" vertical="center"/>
    </xf>
    <xf numFmtId="0" fontId="61" fillId="13" borderId="3" xfId="161" applyFont="1" applyFill="1" applyBorder="1" applyAlignment="1">
      <alignment horizontal="left"/>
    </xf>
    <xf numFmtId="0" fontId="61" fillId="13" borderId="4" xfId="161" applyFont="1" applyFill="1" applyBorder="1" applyAlignment="1">
      <alignment horizontal="left"/>
    </xf>
    <xf numFmtId="0" fontId="61" fillId="13" borderId="5" xfId="161" applyFont="1" applyFill="1" applyBorder="1" applyAlignment="1">
      <alignment horizontal="left"/>
    </xf>
    <xf numFmtId="0" fontId="6" fillId="13" borderId="3" xfId="161" applyFont="1" applyFill="1" applyBorder="1" applyAlignment="1">
      <alignment horizontal="left" vertical="center"/>
    </xf>
    <xf numFmtId="0" fontId="6" fillId="13" borderId="4" xfId="161" applyFont="1" applyFill="1" applyBorder="1" applyAlignment="1">
      <alignment horizontal="left" vertical="center"/>
    </xf>
    <xf numFmtId="0" fontId="6" fillId="13" borderId="5" xfId="161" applyFont="1" applyFill="1" applyBorder="1" applyAlignment="1">
      <alignment horizontal="left" vertical="center"/>
    </xf>
    <xf numFmtId="0" fontId="83" fillId="13" borderId="3" xfId="161" applyFont="1" applyFill="1" applyBorder="1" applyAlignment="1">
      <alignment horizontal="center" vertical="center"/>
    </xf>
    <xf numFmtId="0" fontId="83" fillId="13" borderId="4" xfId="161" applyFont="1" applyFill="1" applyBorder="1" applyAlignment="1">
      <alignment horizontal="center" vertical="center"/>
    </xf>
    <xf numFmtId="0" fontId="83" fillId="13" borderId="5" xfId="161" applyFont="1" applyFill="1" applyBorder="1" applyAlignment="1">
      <alignment horizontal="center" vertical="center"/>
    </xf>
    <xf numFmtId="0" fontId="5" fillId="8" borderId="3" xfId="161" applyFont="1" applyFill="1" applyBorder="1" applyAlignment="1">
      <alignment horizontal="left" vertical="center"/>
    </xf>
    <xf numFmtId="0" fontId="5" fillId="8" borderId="5" xfId="161" applyFont="1" applyFill="1" applyBorder="1" applyAlignment="1">
      <alignment horizontal="left" vertical="center"/>
    </xf>
    <xf numFmtId="0" fontId="8" fillId="0" borderId="1" xfId="161" applyFont="1" applyBorder="1" applyAlignment="1">
      <alignment horizontal="center" vertical="center"/>
    </xf>
    <xf numFmtId="0" fontId="8" fillId="0" borderId="7" xfId="161" applyFont="1" applyBorder="1" applyAlignment="1">
      <alignment horizontal="center" vertical="center"/>
    </xf>
    <xf numFmtId="0" fontId="8" fillId="0" borderId="8" xfId="161" applyFont="1" applyBorder="1" applyAlignment="1">
      <alignment horizontal="center" vertical="center"/>
    </xf>
    <xf numFmtId="0" fontId="92" fillId="0" borderId="6" xfId="161" applyFont="1" applyBorder="1" applyAlignment="1">
      <alignment horizontal="center" vertical="center"/>
    </xf>
    <xf numFmtId="0" fontId="92" fillId="0" borderId="9" xfId="161" applyFont="1" applyBorder="1" applyAlignment="1">
      <alignment horizontal="center" vertical="center"/>
    </xf>
    <xf numFmtId="0" fontId="92" fillId="0" borderId="10" xfId="161" applyFont="1" applyBorder="1" applyAlignment="1">
      <alignment horizontal="center" vertical="center"/>
    </xf>
    <xf numFmtId="0" fontId="92" fillId="0" borderId="23" xfId="161" applyFont="1" applyBorder="1" applyAlignment="1">
      <alignment horizontal="center" vertical="center"/>
    </xf>
    <xf numFmtId="0" fontId="92" fillId="0" borderId="12" xfId="161" applyFont="1" applyBorder="1" applyAlignment="1">
      <alignment horizontal="center" vertical="center"/>
    </xf>
    <xf numFmtId="0" fontId="92" fillId="0" borderId="13" xfId="161" applyFont="1" applyBorder="1" applyAlignment="1">
      <alignment horizontal="center" vertical="center"/>
    </xf>
    <xf numFmtId="0" fontId="88" fillId="0" borderId="3" xfId="173" applyFont="1" applyBorder="1" applyAlignment="1">
      <alignment horizontal="left" vertical="center"/>
    </xf>
    <xf numFmtId="0" fontId="88" fillId="0" borderId="4" xfId="173" applyFont="1" applyBorder="1" applyAlignment="1">
      <alignment horizontal="left" vertical="center"/>
    </xf>
    <xf numFmtId="0" fontId="7" fillId="0" borderId="3" xfId="161" applyFont="1" applyBorder="1" applyAlignment="1">
      <alignment horizontal="center" vertical="center"/>
    </xf>
    <xf numFmtId="0" fontId="7" fillId="0" borderId="5" xfId="161" applyFont="1" applyBorder="1" applyAlignment="1">
      <alignment horizontal="center" vertical="center"/>
    </xf>
    <xf numFmtId="15" fontId="61" fillId="13" borderId="4" xfId="161" applyNumberFormat="1" applyFont="1" applyFill="1" applyBorder="1" applyAlignment="1">
      <alignment horizontal="left" vertical="center"/>
    </xf>
    <xf numFmtId="0" fontId="58" fillId="13" borderId="5" xfId="161" applyFont="1" applyFill="1" applyBorder="1" applyAlignment="1">
      <alignment horizontal="left" vertical="center"/>
    </xf>
    <xf numFmtId="0" fontId="10" fillId="8" borderId="4" xfId="161" applyFont="1" applyFill="1" applyBorder="1" applyAlignment="1">
      <alignment horizontal="left" vertical="center"/>
    </xf>
    <xf numFmtId="0" fontId="8" fillId="0" borderId="6" xfId="161" applyFont="1" applyBorder="1" applyAlignment="1">
      <alignment horizontal="center" vertical="center" wrapText="1"/>
    </xf>
    <xf numFmtId="0" fontId="8" fillId="0" borderId="10" xfId="161" applyFont="1" applyBorder="1" applyAlignment="1">
      <alignment horizontal="center" vertical="center" wrapText="1"/>
    </xf>
    <xf numFmtId="0" fontId="8" fillId="0" borderId="23" xfId="161" applyFont="1" applyBorder="1" applyAlignment="1">
      <alignment horizontal="center" vertical="center" wrapText="1"/>
    </xf>
    <xf numFmtId="0" fontId="8" fillId="0" borderId="13" xfId="161" applyFont="1" applyBorder="1" applyAlignment="1">
      <alignment horizontal="center" vertical="center" wrapText="1"/>
    </xf>
    <xf numFmtId="0" fontId="5" fillId="8" borderId="2" xfId="161" applyFont="1" applyFill="1" applyBorder="1" applyAlignment="1">
      <alignment horizontal="left" vertical="center"/>
    </xf>
    <xf numFmtId="0" fontId="60" fillId="0" borderId="3" xfId="161" applyFont="1" applyBorder="1" applyAlignment="1">
      <alignment horizontal="center" vertical="center"/>
    </xf>
    <xf numFmtId="0" fontId="60" fillId="0" borderId="4" xfId="161" applyFont="1" applyBorder="1" applyAlignment="1">
      <alignment horizontal="center" vertical="center"/>
    </xf>
    <xf numFmtId="0" fontId="60" fillId="0" borderId="5" xfId="161" applyFont="1" applyBorder="1" applyAlignment="1">
      <alignment horizontal="center" vertical="center"/>
    </xf>
    <xf numFmtId="191" fontId="80" fillId="13" borderId="3" xfId="1" applyFont="1" applyFill="1" applyBorder="1" applyAlignment="1">
      <alignment horizontal="center" vertical="center"/>
    </xf>
    <xf numFmtId="191" fontId="80" fillId="13" borderId="5" xfId="1" applyFont="1" applyFill="1" applyBorder="1" applyAlignment="1">
      <alignment horizontal="center" vertical="center"/>
    </xf>
    <xf numFmtId="0" fontId="6" fillId="13" borderId="3" xfId="161" applyFont="1" applyFill="1" applyBorder="1" applyAlignment="1">
      <alignment horizontal="left"/>
    </xf>
    <xf numFmtId="0" fontId="6" fillId="13" borderId="4" xfId="161" applyFont="1" applyFill="1" applyBorder="1" applyAlignment="1">
      <alignment horizontal="left"/>
    </xf>
    <xf numFmtId="0" fontId="6" fillId="13" borderId="5" xfId="161" applyFont="1" applyFill="1" applyBorder="1" applyAlignment="1">
      <alignment horizontal="left"/>
    </xf>
    <xf numFmtId="0" fontId="5" fillId="8" borderId="23" xfId="161" applyFont="1" applyFill="1" applyBorder="1" applyAlignment="1">
      <alignment vertical="center"/>
    </xf>
    <xf numFmtId="0" fontId="5" fillId="8" borderId="12" xfId="161" applyFont="1" applyFill="1" applyBorder="1" applyAlignment="1">
      <alignment vertical="center"/>
    </xf>
    <xf numFmtId="0" fontId="5" fillId="8" borderId="13" xfId="161" applyFont="1" applyFill="1" applyBorder="1" applyAlignment="1">
      <alignment vertical="center"/>
    </xf>
    <xf numFmtId="0" fontId="61" fillId="13" borderId="3" xfId="161" applyFont="1" applyFill="1" applyBorder="1"/>
    <xf numFmtId="0" fontId="61" fillId="13" borderId="4" xfId="161" applyFont="1" applyFill="1" applyBorder="1"/>
    <xf numFmtId="0" fontId="61" fillId="13" borderId="5" xfId="161" applyFont="1" applyFill="1" applyBorder="1"/>
    <xf numFmtId="0" fontId="61" fillId="13" borderId="2" xfId="161" applyFont="1" applyFill="1" applyBorder="1"/>
    <xf numFmtId="0" fontId="58" fillId="13" borderId="2" xfId="161" applyFont="1" applyFill="1" applyBorder="1"/>
    <xf numFmtId="0" fontId="8" fillId="5" borderId="7" xfId="161" applyFont="1" applyFill="1" applyBorder="1"/>
    <xf numFmtId="0" fontId="8" fillId="5" borderId="8" xfId="161" applyFont="1" applyFill="1" applyBorder="1"/>
    <xf numFmtId="0" fontId="79" fillId="5" borderId="11" xfId="161" applyFont="1" applyFill="1" applyBorder="1"/>
    <xf numFmtId="0" fontId="79" fillId="5" borderId="0" xfId="161" applyFont="1" applyFill="1"/>
    <xf numFmtId="0" fontId="79" fillId="5" borderId="35" xfId="161" applyFont="1" applyFill="1" applyBorder="1"/>
    <xf numFmtId="0" fontId="8" fillId="5" borderId="7" xfId="161" applyFont="1" applyFill="1" applyBorder="1" applyAlignment="1">
      <alignment horizontal="left" vertical="center"/>
    </xf>
    <xf numFmtId="0" fontId="29" fillId="5" borderId="11" xfId="161" applyFill="1" applyBorder="1"/>
    <xf numFmtId="0" fontId="29" fillId="5" borderId="7" xfId="161" applyFill="1" applyBorder="1"/>
    <xf numFmtId="0" fontId="5" fillId="8" borderId="4" xfId="161" applyFont="1" applyFill="1" applyBorder="1" applyAlignment="1">
      <alignment horizontal="left" vertical="center"/>
    </xf>
    <xf numFmtId="0" fontId="8" fillId="0" borderId="11" xfId="161" applyFont="1" applyBorder="1" applyAlignment="1">
      <alignment horizontal="left" vertical="center"/>
    </xf>
    <xf numFmtId="0" fontId="29" fillId="0" borderId="0" xfId="161"/>
    <xf numFmtId="0" fontId="29" fillId="0" borderId="35" xfId="161" applyBorder="1"/>
    <xf numFmtId="0" fontId="29" fillId="0" borderId="11" xfId="161" applyBorder="1"/>
    <xf numFmtId="0" fontId="29" fillId="0" borderId="23" xfId="161" applyBorder="1"/>
    <xf numFmtId="0" fontId="29" fillId="0" borderId="12" xfId="161" applyBorder="1"/>
    <xf numFmtId="0" fontId="29" fillId="0" borderId="13" xfId="161" applyBorder="1"/>
    <xf numFmtId="0" fontId="8" fillId="0" borderId="0" xfId="161" applyFont="1" applyAlignment="1">
      <alignment horizontal="left" vertical="center"/>
    </xf>
    <xf numFmtId="0" fontId="8" fillId="0" borderId="35" xfId="161" applyFont="1" applyBorder="1" applyAlignment="1">
      <alignment horizontal="left" vertical="center"/>
    </xf>
    <xf numFmtId="0" fontId="8" fillId="0" borderId="23" xfId="161" applyFont="1" applyBorder="1" applyAlignment="1">
      <alignment horizontal="left" vertical="center"/>
    </xf>
    <xf numFmtId="0" fontId="8" fillId="0" borderId="12" xfId="161" applyFont="1" applyBorder="1" applyAlignment="1">
      <alignment horizontal="left" vertical="center"/>
    </xf>
    <xf numFmtId="0" fontId="8" fillId="0" borderId="13" xfId="161" applyFont="1" applyBorder="1" applyAlignment="1">
      <alignment horizontal="left" vertical="center"/>
    </xf>
    <xf numFmtId="0" fontId="60" fillId="0" borderId="6" xfId="161" applyFont="1" applyBorder="1" applyAlignment="1">
      <alignment horizontal="center" vertical="center"/>
    </xf>
    <xf numFmtId="0" fontId="29" fillId="0" borderId="9" xfId="161" applyBorder="1" applyAlignment="1">
      <alignment horizontal="center"/>
    </xf>
    <xf numFmtId="0" fontId="29" fillId="0" borderId="10" xfId="161" applyBorder="1" applyAlignment="1">
      <alignment horizontal="center"/>
    </xf>
    <xf numFmtId="0" fontId="29" fillId="0" borderId="11" xfId="161" applyBorder="1" applyAlignment="1">
      <alignment horizontal="center"/>
    </xf>
    <xf numFmtId="0" fontId="29" fillId="0" borderId="0" xfId="161" applyAlignment="1">
      <alignment horizontal="center"/>
    </xf>
    <xf numFmtId="0" fontId="29" fillId="0" borderId="35" xfId="161" applyBorder="1" applyAlignment="1">
      <alignment horizontal="center"/>
    </xf>
    <xf numFmtId="0" fontId="29" fillId="0" borderId="23" xfId="161" applyBorder="1" applyAlignment="1">
      <alignment horizontal="center"/>
    </xf>
    <xf numFmtId="0" fontId="29" fillId="0" borderId="12" xfId="161" applyBorder="1" applyAlignment="1">
      <alignment horizontal="center"/>
    </xf>
    <xf numFmtId="0" fontId="29" fillId="0" borderId="13" xfId="161" applyBorder="1" applyAlignment="1">
      <alignment horizontal="center"/>
    </xf>
    <xf numFmtId="0" fontId="77" fillId="4" borderId="6" xfId="161" applyFont="1" applyFill="1" applyBorder="1" applyAlignment="1">
      <alignment horizontal="center" vertical="center"/>
    </xf>
    <xf numFmtId="0" fontId="78" fillId="4" borderId="9" xfId="161" applyFont="1" applyFill="1" applyBorder="1" applyAlignment="1">
      <alignment horizontal="center" vertical="center"/>
    </xf>
    <xf numFmtId="0" fontId="78" fillId="4" borderId="10" xfId="161" applyFont="1" applyFill="1" applyBorder="1" applyAlignment="1">
      <alignment horizontal="center" vertical="center"/>
    </xf>
    <xf numFmtId="0" fontId="8" fillId="0" borderId="1" xfId="169" applyFont="1" applyBorder="1" applyAlignment="1">
      <alignment horizontal="center" vertical="center"/>
    </xf>
    <xf numFmtId="0" fontId="8" fillId="0" borderId="7" xfId="169" applyFont="1" applyBorder="1" applyAlignment="1">
      <alignment horizontal="center" vertical="center"/>
    </xf>
    <xf numFmtId="0" fontId="8" fillId="0" borderId="8" xfId="169" applyFont="1" applyBorder="1" applyAlignment="1">
      <alignment horizontal="center" vertical="center"/>
    </xf>
    <xf numFmtId="0" fontId="8" fillId="0" borderId="6" xfId="162" applyFont="1" applyBorder="1"/>
    <xf numFmtId="0" fontId="8" fillId="0" borderId="9" xfId="162" applyFont="1" applyBorder="1"/>
    <xf numFmtId="0" fontId="8" fillId="0" borderId="10" xfId="162" applyFont="1" applyBorder="1"/>
    <xf numFmtId="0" fontId="8" fillId="0" borderId="11" xfId="162" applyFont="1" applyBorder="1"/>
    <xf numFmtId="0" fontId="8" fillId="0" borderId="0" xfId="162" applyFont="1"/>
    <xf numFmtId="0" fontId="8" fillId="0" borderId="35" xfId="162" applyFont="1" applyBorder="1"/>
    <xf numFmtId="0" fontId="8" fillId="0" borderId="23" xfId="162" applyFont="1" applyBorder="1"/>
    <xf numFmtId="0" fontId="8" fillId="0" borderId="12" xfId="162" applyFont="1" applyBorder="1"/>
    <xf numFmtId="0" fontId="8" fillId="0" borderId="13" xfId="162" applyFont="1" applyBorder="1"/>
    <xf numFmtId="0" fontId="92" fillId="0" borderId="6" xfId="169" applyFont="1" applyBorder="1" applyAlignment="1">
      <alignment horizontal="center" vertical="center"/>
    </xf>
    <xf numFmtId="0" fontId="92" fillId="0" borderId="9" xfId="169" applyFont="1" applyBorder="1" applyAlignment="1">
      <alignment horizontal="center" vertical="center"/>
    </xf>
    <xf numFmtId="0" fontId="92" fillId="0" borderId="10" xfId="169" applyFont="1" applyBorder="1" applyAlignment="1">
      <alignment horizontal="center" vertical="center"/>
    </xf>
    <xf numFmtId="0" fontId="92" fillId="0" borderId="23" xfId="169" applyFont="1" applyBorder="1" applyAlignment="1">
      <alignment horizontal="center" vertical="center"/>
    </xf>
    <xf numFmtId="0" fontId="92" fillId="0" borderId="12" xfId="169" applyFont="1" applyBorder="1" applyAlignment="1">
      <alignment horizontal="center" vertical="center"/>
    </xf>
    <xf numFmtId="0" fontId="92" fillId="0" borderId="13" xfId="169" applyFont="1" applyBorder="1" applyAlignment="1">
      <alignment horizontal="center" vertical="center"/>
    </xf>
    <xf numFmtId="0" fontId="88" fillId="0" borderId="5" xfId="173" applyFont="1" applyBorder="1" applyAlignment="1">
      <alignment horizontal="left" vertical="center"/>
    </xf>
    <xf numFmtId="0" fontId="88" fillId="0" borderId="3" xfId="169" applyFont="1" applyBorder="1" applyAlignment="1">
      <alignment horizontal="left" vertical="center"/>
    </xf>
    <xf numFmtId="0" fontId="88" fillId="0" borderId="4" xfId="169" applyFont="1" applyBorder="1" applyAlignment="1">
      <alignment horizontal="left" vertical="center"/>
    </xf>
    <xf numFmtId="0" fontId="91" fillId="0" borderId="6" xfId="173" applyFont="1" applyBorder="1" applyAlignment="1">
      <alignment horizontal="center" vertical="center"/>
    </xf>
    <xf numFmtId="0" fontId="91" fillId="0" borderId="9" xfId="173" applyFont="1" applyBorder="1" applyAlignment="1">
      <alignment horizontal="center" vertical="center"/>
    </xf>
    <xf numFmtId="0" fontId="91" fillId="0" borderId="10" xfId="173" applyFont="1" applyBorder="1" applyAlignment="1">
      <alignment horizontal="center" vertical="center"/>
    </xf>
    <xf numFmtId="0" fontId="91" fillId="0" borderId="23" xfId="173" applyFont="1" applyBorder="1" applyAlignment="1">
      <alignment horizontal="center" vertical="center"/>
    </xf>
    <xf numFmtId="0" fontId="91" fillId="0" borderId="12" xfId="173" applyFont="1" applyBorder="1" applyAlignment="1">
      <alignment horizontal="center" vertical="center"/>
    </xf>
    <xf numFmtId="0" fontId="91" fillId="0" borderId="13" xfId="173" applyFont="1" applyBorder="1" applyAlignment="1">
      <alignment horizontal="center" vertical="center"/>
    </xf>
    <xf numFmtId="0" fontId="88" fillId="0" borderId="3" xfId="173" applyFont="1" applyBorder="1" applyAlignment="1">
      <alignment horizontal="center" vertical="center"/>
    </xf>
    <xf numFmtId="0" fontId="88" fillId="0" borderId="4" xfId="173" applyFont="1" applyBorder="1" applyAlignment="1">
      <alignment horizontal="center" vertical="center"/>
    </xf>
    <xf numFmtId="0" fontId="88" fillId="0" borderId="5" xfId="173" applyFont="1" applyBorder="1" applyAlignment="1">
      <alignment horizontal="center" vertical="center"/>
    </xf>
    <xf numFmtId="0" fontId="8" fillId="0" borderId="1" xfId="173" applyFont="1" applyBorder="1" applyAlignment="1">
      <alignment horizontal="center" vertical="center"/>
    </xf>
    <xf numFmtId="0" fontId="8" fillId="0" borderId="7" xfId="173" applyFont="1" applyBorder="1" applyAlignment="1">
      <alignment horizontal="center" vertical="center"/>
    </xf>
    <xf numFmtId="0" fontId="8" fillId="0" borderId="8" xfId="173" applyFont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14" fontId="8" fillId="15" borderId="3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8" fillId="5" borderId="6" xfId="0" applyFont="1" applyFill="1" applyBorder="1"/>
    <xf numFmtId="0" fontId="0" fillId="5" borderId="9" xfId="0" applyFill="1" applyBorder="1"/>
    <xf numFmtId="0" fontId="0" fillId="5" borderId="10" xfId="0" applyFill="1" applyBorder="1"/>
    <xf numFmtId="0" fontId="8" fillId="0" borderId="9" xfId="0" applyFont="1" applyBorder="1"/>
    <xf numFmtId="0" fontId="8" fillId="0" borderId="10" xfId="0" applyFont="1" applyBorder="1"/>
    <xf numFmtId="0" fontId="8" fillId="0" borderId="0" xfId="0" applyFont="1"/>
    <xf numFmtId="0" fontId="8" fillId="0" borderId="35" xfId="0" applyFont="1" applyBorder="1"/>
    <xf numFmtId="0" fontId="8" fillId="0" borderId="12" xfId="0" applyFont="1" applyBorder="1"/>
    <xf numFmtId="0" fontId="8" fillId="0" borderId="13" xfId="0" applyFont="1" applyBorder="1"/>
    <xf numFmtId="0" fontId="8" fillId="5" borderId="6" xfId="173" applyFont="1" applyFill="1" applyBorder="1"/>
    <xf numFmtId="0" fontId="29" fillId="5" borderId="9" xfId="173" applyFill="1" applyBorder="1"/>
    <xf numFmtId="0" fontId="29" fillId="5" borderId="10" xfId="173" applyFill="1" applyBorder="1"/>
    <xf numFmtId="0" fontId="7" fillId="50" borderId="3" xfId="114" applyFont="1" applyFill="1" applyBorder="1" applyAlignment="1">
      <alignment horizontal="left" vertical="center" wrapText="1"/>
    </xf>
    <xf numFmtId="0" fontId="7" fillId="50" borderId="5" xfId="114" applyFont="1" applyFill="1" applyBorder="1" applyAlignment="1">
      <alignment horizontal="left" vertical="center" wrapText="1"/>
    </xf>
    <xf numFmtId="0" fontId="7" fillId="50" borderId="2" xfId="114" applyFont="1" applyFill="1" applyBorder="1" applyAlignment="1">
      <alignment horizontal="left" vertical="center" wrapText="1"/>
    </xf>
    <xf numFmtId="0" fontId="6" fillId="48" borderId="57" xfId="114" applyFont="1" applyFill="1" applyBorder="1" applyAlignment="1">
      <alignment horizontal="center" vertical="center"/>
    </xf>
    <xf numFmtId="0" fontId="6" fillId="48" borderId="58" xfId="114" applyFont="1" applyFill="1" applyBorder="1" applyAlignment="1">
      <alignment horizontal="center" vertical="center"/>
    </xf>
    <xf numFmtId="0" fontId="6" fillId="48" borderId="23" xfId="114" applyFont="1" applyFill="1" applyBorder="1" applyAlignment="1">
      <alignment horizontal="center" vertical="center"/>
    </xf>
    <xf numFmtId="0" fontId="6" fillId="48" borderId="13" xfId="114" applyFont="1" applyFill="1" applyBorder="1" applyAlignment="1">
      <alignment horizontal="center" vertical="center"/>
    </xf>
    <xf numFmtId="0" fontId="6" fillId="63" borderId="3" xfId="114" applyFont="1" applyFill="1" applyBorder="1" applyAlignment="1">
      <alignment horizontal="center"/>
    </xf>
    <xf numFmtId="0" fontId="6" fillId="63" borderId="4" xfId="114" applyFont="1" applyFill="1" applyBorder="1" applyAlignment="1">
      <alignment horizontal="center"/>
    </xf>
    <xf numFmtId="0" fontId="6" fillId="63" borderId="5" xfId="114" applyFont="1" applyFill="1" applyBorder="1" applyAlignment="1">
      <alignment horizontal="center"/>
    </xf>
    <xf numFmtId="0" fontId="6" fillId="63" borderId="1" xfId="114" applyFont="1" applyFill="1" applyBorder="1" applyAlignment="1">
      <alignment horizontal="center" vertical="center" wrapText="1"/>
    </xf>
    <xf numFmtId="0" fontId="6" fillId="63" borderId="8" xfId="114" applyFont="1" applyFill="1" applyBorder="1" applyAlignment="1">
      <alignment horizontal="center" vertical="center" wrapText="1"/>
    </xf>
    <xf numFmtId="0" fontId="6" fillId="12" borderId="57" xfId="114" applyFont="1" applyFill="1" applyBorder="1" applyAlignment="1">
      <alignment horizontal="center" vertical="center"/>
    </xf>
    <xf numFmtId="0" fontId="6" fillId="12" borderId="58" xfId="114" applyFont="1" applyFill="1" applyBorder="1" applyAlignment="1">
      <alignment horizontal="center" vertical="center"/>
    </xf>
    <xf numFmtId="0" fontId="6" fillId="12" borderId="23" xfId="114" applyFont="1" applyFill="1" applyBorder="1" applyAlignment="1">
      <alignment horizontal="center" vertical="center"/>
    </xf>
    <xf numFmtId="0" fontId="6" fillId="12" borderId="13" xfId="114" applyFont="1" applyFill="1" applyBorder="1" applyAlignment="1">
      <alignment horizontal="center" vertical="center"/>
    </xf>
    <xf numFmtId="0" fontId="8" fillId="69" borderId="2" xfId="0" applyFont="1" applyFill="1" applyBorder="1" applyAlignment="1">
      <alignment horizontal="center" wrapText="1"/>
    </xf>
    <xf numFmtId="0" fontId="8" fillId="69" borderId="1" xfId="0" applyFont="1" applyFill="1" applyBorder="1" applyAlignment="1">
      <alignment horizontal="center" wrapText="1"/>
    </xf>
    <xf numFmtId="0" fontId="96" fillId="50" borderId="2" xfId="0" applyFont="1" applyFill="1" applyBorder="1" applyAlignment="1">
      <alignment horizontal="left" vertical="center" wrapText="1"/>
    </xf>
    <xf numFmtId="0" fontId="61" fillId="13" borderId="2" xfId="0" applyFont="1" applyFill="1" applyBorder="1" applyAlignment="1">
      <alignment horizontal="left" vertical="center" wrapText="1"/>
    </xf>
    <xf numFmtId="0" fontId="92" fillId="0" borderId="2" xfId="173" applyFont="1" applyBorder="1" applyAlignment="1">
      <alignment horizontal="center" vertical="center"/>
    </xf>
    <xf numFmtId="0" fontId="8" fillId="0" borderId="9" xfId="161" applyFont="1" applyBorder="1" applyAlignment="1">
      <alignment horizontal="center" vertical="center" wrapText="1"/>
    </xf>
    <xf numFmtId="0" fontId="8" fillId="0" borderId="12" xfId="161" applyFont="1" applyBorder="1" applyAlignment="1">
      <alignment horizontal="center" vertical="center" wrapText="1"/>
    </xf>
    <xf numFmtId="0" fontId="88" fillId="0" borderId="2" xfId="173" applyFont="1" applyBorder="1" applyAlignment="1">
      <alignment horizontal="left" vertical="center"/>
    </xf>
    <xf numFmtId="0" fontId="88" fillId="0" borderId="2" xfId="173" applyFont="1" applyBorder="1" applyAlignment="1">
      <alignment horizontal="center" vertical="center"/>
    </xf>
    <xf numFmtId="0" fontId="8" fillId="5" borderId="3" xfId="173" applyFont="1" applyFill="1" applyBorder="1" applyAlignment="1">
      <alignment horizontal="center"/>
    </xf>
    <xf numFmtId="0" fontId="8" fillId="5" borderId="4" xfId="173" applyFont="1" applyFill="1" applyBorder="1" applyAlignment="1">
      <alignment horizontal="center"/>
    </xf>
    <xf numFmtId="0" fontId="8" fillId="5" borderId="5" xfId="173" applyFont="1" applyFill="1" applyBorder="1" applyAlignment="1">
      <alignment horizontal="center"/>
    </xf>
    <xf numFmtId="0" fontId="8" fillId="49" borderId="9" xfId="173" applyFont="1" applyFill="1" applyBorder="1" applyAlignment="1">
      <alignment horizontal="left"/>
    </xf>
    <xf numFmtId="0" fontId="8" fillId="49" borderId="10" xfId="173" applyFont="1" applyFill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48" borderId="2" xfId="0" applyFont="1" applyFill="1" applyBorder="1" applyAlignment="1">
      <alignment horizontal="center"/>
    </xf>
    <xf numFmtId="0" fontId="8" fillId="50" borderId="2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8" fillId="13" borderId="5" xfId="0" applyFont="1" applyFill="1" applyBorder="1" applyAlignment="1">
      <alignment horizontal="left" vertical="center" wrapText="1"/>
    </xf>
    <xf numFmtId="191" fontId="15" fillId="12" borderId="9" xfId="1" applyFont="1" applyFill="1" applyBorder="1" applyAlignment="1">
      <alignment horizontal="center" vertical="center"/>
    </xf>
    <xf numFmtId="191" fontId="15" fillId="12" borderId="10" xfId="1" applyFont="1" applyFill="1" applyBorder="1" applyAlignment="1">
      <alignment horizontal="center" vertical="center"/>
    </xf>
    <xf numFmtId="191" fontId="15" fillId="12" borderId="0" xfId="1" applyFont="1" applyFill="1" applyAlignment="1">
      <alignment horizontal="center" vertical="center"/>
    </xf>
    <xf numFmtId="191" fontId="15" fillId="12" borderId="35" xfId="1" applyFont="1" applyFill="1" applyBorder="1" applyAlignment="1">
      <alignment horizontal="center" vertical="center"/>
    </xf>
    <xf numFmtId="191" fontId="15" fillId="12" borderId="12" xfId="1" applyFont="1" applyFill="1" applyBorder="1" applyAlignment="1">
      <alignment horizontal="center" vertical="center"/>
    </xf>
    <xf numFmtId="191" fontId="15" fillId="12" borderId="13" xfId="1" applyFont="1" applyFill="1" applyBorder="1" applyAlignment="1">
      <alignment horizontal="center" vertical="center"/>
    </xf>
    <xf numFmtId="0" fontId="15" fillId="14" borderId="3" xfId="0" applyFont="1" applyFill="1" applyBorder="1"/>
    <xf numFmtId="0" fontId="15" fillId="14" borderId="4" xfId="0" applyFont="1" applyFill="1" applyBorder="1"/>
    <xf numFmtId="0" fontId="15" fillId="14" borderId="5" xfId="0" applyFont="1" applyFill="1" applyBorder="1"/>
    <xf numFmtId="0" fontId="7" fillId="0" borderId="1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192" fontId="15" fillId="12" borderId="6" xfId="1" applyNumberFormat="1" applyFont="1" applyFill="1" applyBorder="1" applyAlignment="1">
      <alignment horizontal="center" vertical="center"/>
    </xf>
    <xf numFmtId="192" fontId="15" fillId="12" borderId="9" xfId="1" applyNumberFormat="1" applyFont="1" applyFill="1" applyBorder="1" applyAlignment="1">
      <alignment horizontal="center" vertical="center"/>
    </xf>
    <xf numFmtId="192" fontId="15" fillId="12" borderId="11" xfId="1" applyNumberFormat="1" applyFont="1" applyFill="1" applyBorder="1" applyAlignment="1">
      <alignment horizontal="center" vertical="center"/>
    </xf>
    <xf numFmtId="192" fontId="15" fillId="12" borderId="0" xfId="1" applyNumberFormat="1" applyFont="1" applyFill="1" applyAlignment="1">
      <alignment horizontal="center" vertical="center"/>
    </xf>
    <xf numFmtId="192" fontId="15" fillId="12" borderId="23" xfId="1" applyNumberFormat="1" applyFont="1" applyFill="1" applyBorder="1" applyAlignment="1">
      <alignment horizontal="center" vertical="center"/>
    </xf>
    <xf numFmtId="192" fontId="15" fillId="12" borderId="12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 textRotation="90" wrapText="1"/>
    </xf>
    <xf numFmtId="0" fontId="15" fillId="14" borderId="23" xfId="0" applyFont="1" applyFill="1" applyBorder="1"/>
    <xf numFmtId="0" fontId="15" fillId="14" borderId="12" xfId="0" applyFont="1" applyFill="1" applyBorder="1"/>
    <xf numFmtId="0" fontId="15" fillId="14" borderId="13" xfId="0" applyFont="1" applyFill="1" applyBorder="1"/>
    <xf numFmtId="192" fontId="20" fillId="12" borderId="6" xfId="1" applyNumberFormat="1" applyFont="1" applyFill="1" applyBorder="1" applyAlignment="1">
      <alignment horizontal="center" vertical="center"/>
    </xf>
    <xf numFmtId="192" fontId="20" fillId="12" borderId="9" xfId="1" applyNumberFormat="1" applyFont="1" applyFill="1" applyBorder="1" applyAlignment="1">
      <alignment horizontal="center" vertical="center"/>
    </xf>
    <xf numFmtId="192" fontId="20" fillId="12" borderId="10" xfId="1" applyNumberFormat="1" applyFont="1" applyFill="1" applyBorder="1" applyAlignment="1">
      <alignment horizontal="center" vertical="center"/>
    </xf>
    <xf numFmtId="192" fontId="20" fillId="12" borderId="11" xfId="1" applyNumberFormat="1" applyFont="1" applyFill="1" applyBorder="1" applyAlignment="1">
      <alignment horizontal="center" vertical="center"/>
    </xf>
    <xf numFmtId="192" fontId="20" fillId="12" borderId="0" xfId="1" applyNumberFormat="1" applyFont="1" applyFill="1" applyAlignment="1">
      <alignment horizontal="center" vertical="center"/>
    </xf>
    <xf numFmtId="192" fontId="20" fillId="12" borderId="35" xfId="1" applyNumberFormat="1" applyFont="1" applyFill="1" applyBorder="1" applyAlignment="1">
      <alignment horizontal="center" vertical="center"/>
    </xf>
    <xf numFmtId="192" fontId="20" fillId="12" borderId="23" xfId="1" applyNumberFormat="1" applyFont="1" applyFill="1" applyBorder="1" applyAlignment="1">
      <alignment horizontal="center" vertical="center"/>
    </xf>
    <xf numFmtId="192" fontId="20" fillId="12" borderId="12" xfId="1" applyNumberFormat="1" applyFont="1" applyFill="1" applyBorder="1" applyAlignment="1">
      <alignment horizontal="center" vertical="center"/>
    </xf>
    <xf numFmtId="192" fontId="20" fillId="12" borderId="13" xfId="1" applyNumberFormat="1" applyFont="1" applyFill="1" applyBorder="1" applyAlignment="1">
      <alignment horizontal="center" vertical="center"/>
    </xf>
    <xf numFmtId="0" fontId="15" fillId="14" borderId="6" xfId="0" applyFont="1" applyFill="1" applyBorder="1"/>
    <xf numFmtId="0" fontId="15" fillId="14" borderId="9" xfId="0" applyFont="1" applyFill="1" applyBorder="1"/>
    <xf numFmtId="0" fontId="15" fillId="14" borderId="10" xfId="0" applyFont="1" applyFill="1" applyBorder="1"/>
    <xf numFmtId="0" fontId="11" fillId="41" borderId="1" xfId="163" applyFont="1" applyFill="1" applyBorder="1" applyAlignment="1">
      <alignment horizontal="center" vertical="center"/>
    </xf>
    <xf numFmtId="0" fontId="10" fillId="41" borderId="7" xfId="163" applyFont="1" applyFill="1" applyBorder="1" applyAlignment="1">
      <alignment horizontal="center" vertical="center"/>
    </xf>
    <xf numFmtId="0" fontId="17" fillId="41" borderId="1" xfId="163" applyFont="1" applyFill="1" applyBorder="1" applyAlignment="1">
      <alignment horizontal="center" vertical="center" textRotation="90"/>
    </xf>
    <xf numFmtId="0" fontId="17" fillId="41" borderId="7" xfId="163" applyFont="1" applyFill="1" applyBorder="1" applyAlignment="1">
      <alignment horizontal="center" vertical="center" textRotation="90"/>
    </xf>
    <xf numFmtId="0" fontId="17" fillId="41" borderId="8" xfId="163" applyFont="1" applyFill="1" applyBorder="1" applyAlignment="1">
      <alignment horizontal="center" vertical="center" textRotation="90"/>
    </xf>
    <xf numFmtId="0" fontId="17" fillId="41" borderId="6" xfId="163" applyFont="1" applyFill="1" applyBorder="1" applyAlignment="1">
      <alignment horizontal="center" vertical="center" textRotation="90"/>
    </xf>
    <xf numFmtId="0" fontId="17" fillId="41" borderId="23" xfId="163" applyFont="1" applyFill="1" applyBorder="1" applyAlignment="1">
      <alignment horizontal="center" vertical="center" textRotation="90"/>
    </xf>
    <xf numFmtId="0" fontId="11" fillId="41" borderId="3" xfId="163" applyFont="1" applyFill="1" applyBorder="1" applyAlignment="1">
      <alignment horizontal="center"/>
    </xf>
    <xf numFmtId="0" fontId="11" fillId="41" borderId="4" xfId="163" applyFont="1" applyFill="1" applyBorder="1" applyAlignment="1">
      <alignment horizontal="center"/>
    </xf>
    <xf numFmtId="0" fontId="17" fillId="41" borderId="10" xfId="163" applyFont="1" applyFill="1" applyBorder="1" applyAlignment="1">
      <alignment horizontal="center" vertical="center" textRotation="90"/>
    </xf>
    <xf numFmtId="0" fontId="17" fillId="41" borderId="13" xfId="163" applyFont="1" applyFill="1" applyBorder="1" applyAlignment="1">
      <alignment horizontal="center" vertical="center" textRotation="90"/>
    </xf>
    <xf numFmtId="0" fontId="11" fillId="41" borderId="5" xfId="163" applyFont="1" applyFill="1" applyBorder="1" applyAlignment="1">
      <alignment horizontal="center"/>
    </xf>
    <xf numFmtId="0" fontId="11" fillId="41" borderId="2" xfId="163" applyFont="1" applyFill="1" applyBorder="1" applyAlignment="1">
      <alignment horizontal="center"/>
    </xf>
    <xf numFmtId="0" fontId="8" fillId="0" borderId="1" xfId="174" applyFont="1" applyBorder="1" applyAlignment="1">
      <alignment horizontal="center" vertical="center"/>
    </xf>
    <xf numFmtId="0" fontId="8" fillId="0" borderId="7" xfId="174" applyFont="1" applyBorder="1" applyAlignment="1">
      <alignment horizontal="center" vertical="center"/>
    </xf>
    <xf numFmtId="0" fontId="8" fillId="0" borderId="8" xfId="174" applyFont="1" applyBorder="1" applyAlignment="1">
      <alignment horizontal="center" vertical="center"/>
    </xf>
    <xf numFmtId="0" fontId="8" fillId="5" borderId="3" xfId="0" applyFont="1" applyFill="1" applyBorder="1"/>
    <xf numFmtId="0" fontId="8" fillId="5" borderId="4" xfId="0" applyFont="1" applyFill="1" applyBorder="1"/>
    <xf numFmtId="0" fontId="8" fillId="5" borderId="5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1" fillId="8" borderId="6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1" fillId="8" borderId="2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center" vertical="center" wrapText="1"/>
    </xf>
    <xf numFmtId="0" fontId="11" fillId="9" borderId="27" xfId="0" applyFont="1" applyFill="1" applyBorder="1" applyAlignment="1">
      <alignment horizontal="center" vertical="center" wrapText="1"/>
    </xf>
    <xf numFmtId="0" fontId="11" fillId="9" borderId="28" xfId="0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88" fillId="0" borderId="3" xfId="174" applyFont="1" applyBorder="1" applyAlignment="1">
      <alignment horizontal="left" vertical="center"/>
    </xf>
    <xf numFmtId="0" fontId="88" fillId="0" borderId="4" xfId="174" applyFont="1" applyBorder="1" applyAlignment="1">
      <alignment horizontal="left" vertical="center"/>
    </xf>
    <xf numFmtId="0" fontId="88" fillId="0" borderId="5" xfId="174" applyFont="1" applyBorder="1" applyAlignment="1">
      <alignment horizontal="left" vertical="center"/>
    </xf>
    <xf numFmtId="0" fontId="86" fillId="0" borderId="6" xfId="174" applyFont="1" applyBorder="1" applyAlignment="1">
      <alignment horizontal="center" vertical="center"/>
    </xf>
    <xf numFmtId="0" fontId="86" fillId="0" borderId="9" xfId="174" applyFont="1" applyBorder="1" applyAlignment="1">
      <alignment horizontal="center" vertical="center"/>
    </xf>
    <xf numFmtId="0" fontId="86" fillId="0" borderId="10" xfId="174" applyFont="1" applyBorder="1" applyAlignment="1">
      <alignment horizontal="center" vertical="center"/>
    </xf>
    <xf numFmtId="0" fontId="86" fillId="0" borderId="23" xfId="174" applyFont="1" applyBorder="1" applyAlignment="1">
      <alignment horizontal="center" vertical="center"/>
    </xf>
    <xf numFmtId="0" fontId="86" fillId="0" borderId="12" xfId="174" applyFont="1" applyBorder="1" applyAlignment="1">
      <alignment horizontal="center" vertical="center"/>
    </xf>
    <xf numFmtId="0" fontId="86" fillId="0" borderId="13" xfId="174" applyFont="1" applyBorder="1" applyAlignment="1">
      <alignment horizontal="center" vertical="center"/>
    </xf>
    <xf numFmtId="0" fontId="8" fillId="0" borderId="6" xfId="174" applyFont="1" applyBorder="1" applyAlignment="1">
      <alignment horizontal="center" vertical="center" wrapText="1"/>
    </xf>
    <xf numFmtId="0" fontId="8" fillId="0" borderId="9" xfId="174" applyFont="1" applyBorder="1" applyAlignment="1">
      <alignment horizontal="center" vertical="center" wrapText="1"/>
    </xf>
    <xf numFmtId="0" fontId="8" fillId="0" borderId="10" xfId="174" applyFont="1" applyBorder="1" applyAlignment="1">
      <alignment horizontal="center" vertical="center" wrapText="1"/>
    </xf>
    <xf numFmtId="0" fontId="8" fillId="0" borderId="23" xfId="174" applyFont="1" applyBorder="1" applyAlignment="1">
      <alignment horizontal="center" vertical="center" wrapText="1"/>
    </xf>
    <xf numFmtId="0" fontId="8" fillId="0" borderId="12" xfId="174" applyFont="1" applyBorder="1" applyAlignment="1">
      <alignment horizontal="center" vertical="center" wrapText="1"/>
    </xf>
    <xf numFmtId="0" fontId="8" fillId="0" borderId="13" xfId="174" applyFont="1" applyBorder="1" applyAlignment="1">
      <alignment horizontal="center" vertical="center" wrapText="1"/>
    </xf>
    <xf numFmtId="0" fontId="88" fillId="45" borderId="3" xfId="174" applyFont="1" applyFill="1" applyBorder="1" applyAlignment="1">
      <alignment horizontal="center" vertical="center"/>
    </xf>
    <xf numFmtId="0" fontId="88" fillId="45" borderId="4" xfId="174" applyFont="1" applyFill="1" applyBorder="1" applyAlignment="1">
      <alignment horizontal="center" vertical="center"/>
    </xf>
    <xf numFmtId="0" fontId="88" fillId="45" borderId="5" xfId="174" applyFont="1" applyFill="1" applyBorder="1" applyAlignment="1">
      <alignment horizontal="center" vertical="center"/>
    </xf>
    <xf numFmtId="0" fontId="95" fillId="0" borderId="3" xfId="174" applyFont="1" applyBorder="1" applyAlignment="1">
      <alignment horizontal="center" vertical="center"/>
    </xf>
    <xf numFmtId="0" fontId="95" fillId="0" borderId="4" xfId="174" applyFont="1" applyBorder="1" applyAlignment="1">
      <alignment horizontal="center" vertical="center"/>
    </xf>
    <xf numFmtId="0" fontId="95" fillId="0" borderId="5" xfId="174" applyFont="1" applyBorder="1" applyAlignment="1">
      <alignment horizontal="center" vertical="center"/>
    </xf>
    <xf numFmtId="0" fontId="7" fillId="45" borderId="3" xfId="174" applyFont="1" applyFill="1" applyBorder="1" applyAlignment="1">
      <alignment horizontal="center" vertical="center"/>
    </xf>
    <xf numFmtId="0" fontId="7" fillId="45" borderId="4" xfId="174" applyFont="1" applyFill="1" applyBorder="1" applyAlignment="1">
      <alignment horizontal="center" vertical="center"/>
    </xf>
    <xf numFmtId="0" fontId="7" fillId="45" borderId="5" xfId="174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2" fontId="11" fillId="10" borderId="1" xfId="0" applyNumberFormat="1" applyFont="1" applyFill="1" applyBorder="1" applyAlignment="1">
      <alignment horizontal="center" vertical="center" wrapText="1"/>
    </xf>
    <xf numFmtId="2" fontId="11" fillId="10" borderId="7" xfId="0" applyNumberFormat="1" applyFont="1" applyFill="1" applyBorder="1" applyAlignment="1">
      <alignment horizontal="center" vertical="center" wrapText="1"/>
    </xf>
    <xf numFmtId="2" fontId="11" fillId="10" borderId="8" xfId="0" applyNumberFormat="1" applyFont="1" applyFill="1" applyBorder="1" applyAlignment="1">
      <alignment horizontal="center" vertical="center" wrapText="1"/>
    </xf>
    <xf numFmtId="191" fontId="7" fillId="0" borderId="3" xfId="31" applyFont="1" applyBorder="1" applyAlignment="1">
      <alignment horizontal="center" vertical="center"/>
    </xf>
    <xf numFmtId="191" fontId="7" fillId="0" borderId="4" xfId="31" applyFont="1" applyBorder="1" applyAlignment="1">
      <alignment horizontal="center" vertical="center"/>
    </xf>
    <xf numFmtId="191" fontId="7" fillId="0" borderId="5" xfId="31" applyFont="1" applyBorder="1" applyAlignment="1">
      <alignment horizontal="center" vertical="center"/>
    </xf>
    <xf numFmtId="0" fontId="89" fillId="0" borderId="3" xfId="174" applyFont="1" applyBorder="1" applyAlignment="1">
      <alignment horizontal="center" vertical="center"/>
    </xf>
    <xf numFmtId="0" fontId="89" fillId="0" borderId="5" xfId="174" applyFont="1" applyBorder="1" applyAlignment="1">
      <alignment horizontal="center" vertical="center"/>
    </xf>
    <xf numFmtId="207" fontId="7" fillId="0" borderId="3" xfId="31" applyNumberFormat="1" applyFont="1" applyBorder="1" applyAlignment="1">
      <alignment horizontal="center" vertical="center"/>
    </xf>
    <xf numFmtId="207" fontId="7" fillId="0" borderId="5" xfId="31" applyNumberFormat="1" applyFont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87" fillId="0" borderId="6" xfId="174" applyFont="1" applyBorder="1" applyAlignment="1">
      <alignment horizontal="center" vertical="center"/>
    </xf>
    <xf numFmtId="0" fontId="87" fillId="0" borderId="9" xfId="174" applyFont="1" applyBorder="1" applyAlignment="1">
      <alignment horizontal="center" vertical="center"/>
    </xf>
    <xf numFmtId="0" fontId="87" fillId="0" borderId="10" xfId="174" applyFont="1" applyBorder="1" applyAlignment="1">
      <alignment horizontal="center" vertical="center"/>
    </xf>
    <xf numFmtId="0" fontId="87" fillId="0" borderId="23" xfId="174" applyFont="1" applyBorder="1" applyAlignment="1">
      <alignment horizontal="center" vertical="center"/>
    </xf>
    <xf numFmtId="0" fontId="87" fillId="0" borderId="12" xfId="174" applyFont="1" applyBorder="1" applyAlignment="1">
      <alignment horizontal="center" vertical="center"/>
    </xf>
    <xf numFmtId="0" fontId="87" fillId="0" borderId="13" xfId="174" applyFont="1" applyBorder="1" applyAlignment="1">
      <alignment horizontal="center" vertical="center"/>
    </xf>
    <xf numFmtId="0" fontId="6" fillId="15" borderId="23" xfId="0" applyFont="1" applyFill="1" applyBorder="1" applyAlignment="1">
      <alignment horizontal="left" vertical="center"/>
    </xf>
    <xf numFmtId="0" fontId="6" fillId="15" borderId="12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4" fontId="61" fillId="15" borderId="23" xfId="0" applyNumberFormat="1" applyFont="1" applyFill="1" applyBorder="1" applyAlignment="1">
      <alignment vertical="center"/>
    </xf>
    <xf numFmtId="0" fontId="61" fillId="15" borderId="12" xfId="0" applyFont="1" applyFill="1" applyBorder="1" applyAlignment="1">
      <alignment vertical="center"/>
    </xf>
    <xf numFmtId="0" fontId="61" fillId="15" borderId="13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41" borderId="7" xfId="0" applyFont="1" applyFill="1" applyBorder="1" applyAlignment="1">
      <alignment horizontal="center" vertical="center" wrapText="1"/>
    </xf>
    <xf numFmtId="0" fontId="5" fillId="41" borderId="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191" fontId="64" fillId="0" borderId="1" xfId="1" applyFont="1" applyBorder="1" applyAlignment="1">
      <alignment horizontal="center" vertical="center"/>
    </xf>
    <xf numFmtId="191" fontId="64" fillId="0" borderId="8" xfId="1" applyFont="1" applyBorder="1" applyAlignment="1">
      <alignment horizontal="center" vertical="center"/>
    </xf>
    <xf numFmtId="0" fontId="8" fillId="48" borderId="3" xfId="0" applyFont="1" applyFill="1" applyBorder="1" applyAlignment="1">
      <alignment horizontal="left"/>
    </xf>
    <xf numFmtId="0" fontId="8" fillId="48" borderId="5" xfId="0" applyFont="1" applyFill="1" applyBorder="1" applyAlignment="1">
      <alignment horizontal="left"/>
    </xf>
    <xf numFmtId="0" fontId="8" fillId="45" borderId="0" xfId="0" applyFont="1" applyFill="1" applyAlignment="1">
      <alignment horizontal="center"/>
    </xf>
    <xf numFmtId="0" fontId="94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5" xfId="0" applyFont="1" applyBorder="1" applyAlignment="1">
      <alignment horizontal="center"/>
    </xf>
    <xf numFmtId="0" fontId="81" fillId="0" borderId="1" xfId="175" applyFont="1" applyBorder="1" applyAlignment="1">
      <alignment horizontal="center" vertical="center"/>
    </xf>
    <xf numFmtId="0" fontId="81" fillId="0" borderId="7" xfId="175" applyFont="1" applyBorder="1" applyAlignment="1">
      <alignment horizontal="center" vertical="center"/>
    </xf>
    <xf numFmtId="0" fontId="81" fillId="0" borderId="8" xfId="175" applyFont="1" applyBorder="1" applyAlignment="1">
      <alignment horizontal="center" vertical="center"/>
    </xf>
    <xf numFmtId="0" fontId="88" fillId="0" borderId="2" xfId="175" applyFont="1" applyBorder="1" applyAlignment="1">
      <alignment horizontal="left" vertical="center"/>
    </xf>
    <xf numFmtId="0" fontId="81" fillId="0" borderId="2" xfId="175" applyFont="1" applyBorder="1" applyAlignment="1">
      <alignment horizontal="center" vertical="center" wrapText="1"/>
    </xf>
    <xf numFmtId="0" fontId="90" fillId="0" borderId="2" xfId="175" applyFont="1" applyBorder="1" applyAlignment="1">
      <alignment horizontal="center" vertical="center"/>
    </xf>
    <xf numFmtId="0" fontId="87" fillId="0" borderId="2" xfId="175" applyFont="1" applyBorder="1" applyAlignment="1">
      <alignment horizontal="center" vertical="center"/>
    </xf>
    <xf numFmtId="0" fontId="88" fillId="0" borderId="3" xfId="175" applyFont="1" applyBorder="1" applyAlignment="1">
      <alignment horizontal="center" vertical="center"/>
    </xf>
    <xf numFmtId="0" fontId="88" fillId="0" borderId="4" xfId="175" applyFont="1" applyBorder="1" applyAlignment="1">
      <alignment horizontal="center" vertical="center"/>
    </xf>
    <xf numFmtId="0" fontId="88" fillId="0" borderId="5" xfId="175" applyFont="1" applyBorder="1" applyAlignment="1">
      <alignment horizontal="center" vertical="center"/>
    </xf>
    <xf numFmtId="198" fontId="68" fillId="45" borderId="2" xfId="1" applyNumberFormat="1" applyFont="1" applyFill="1" applyBorder="1" applyAlignment="1">
      <alignment horizontal="center" vertical="top"/>
    </xf>
    <xf numFmtId="197" fontId="68" fillId="45" borderId="12" xfId="1" applyNumberFormat="1" applyFont="1" applyFill="1" applyBorder="1" applyAlignment="1">
      <alignment horizontal="center"/>
    </xf>
    <xf numFmtId="0" fontId="68" fillId="45" borderId="3" xfId="0" applyFont="1" applyFill="1" applyBorder="1" applyAlignment="1">
      <alignment horizontal="center" vertical="top"/>
    </xf>
    <xf numFmtId="0" fontId="68" fillId="45" borderId="4" xfId="0" applyFont="1" applyFill="1" applyBorder="1" applyAlignment="1">
      <alignment horizontal="center" vertical="top"/>
    </xf>
    <xf numFmtId="0" fontId="68" fillId="45" borderId="5" xfId="0" applyFont="1" applyFill="1" applyBorder="1" applyAlignment="1">
      <alignment horizontal="center" vertical="top"/>
    </xf>
    <xf numFmtId="0" fontId="4" fillId="11" borderId="4" xfId="0" applyFont="1" applyFill="1" applyBorder="1" applyAlignment="1">
      <alignment horizontal="center"/>
    </xf>
    <xf numFmtId="0" fontId="9" fillId="44" borderId="2" xfId="0" applyFont="1" applyFill="1" applyBorder="1" applyAlignment="1">
      <alignment horizontal="center" vertical="center"/>
    </xf>
    <xf numFmtId="0" fontId="67" fillId="44" borderId="2" xfId="0" applyFont="1" applyFill="1" applyBorder="1" applyAlignment="1">
      <alignment horizontal="center" vertical="center"/>
    </xf>
    <xf numFmtId="0" fontId="9" fillId="44" borderId="3" xfId="0" applyFont="1" applyFill="1" applyBorder="1" applyAlignment="1">
      <alignment horizontal="center" vertical="center"/>
    </xf>
    <xf numFmtId="0" fontId="9" fillId="44" borderId="4" xfId="0" applyFont="1" applyFill="1" applyBorder="1" applyAlignment="1">
      <alignment horizontal="center" vertical="center"/>
    </xf>
    <xf numFmtId="198" fontId="68" fillId="45" borderId="3" xfId="1" applyNumberFormat="1" applyFont="1" applyFill="1" applyBorder="1" applyAlignment="1">
      <alignment horizontal="center" vertical="top"/>
    </xf>
    <xf numFmtId="198" fontId="68" fillId="45" borderId="4" xfId="1" applyNumberFormat="1" applyFont="1" applyFill="1" applyBorder="1" applyAlignment="1">
      <alignment horizontal="center" vertical="top"/>
    </xf>
    <xf numFmtId="198" fontId="68" fillId="45" borderId="5" xfId="1" applyNumberFormat="1" applyFont="1" applyFill="1" applyBorder="1" applyAlignment="1">
      <alignment horizontal="center" vertical="top"/>
    </xf>
    <xf numFmtId="0" fontId="6" fillId="60" borderId="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56" borderId="51" xfId="0" applyFont="1" applyFill="1" applyBorder="1" applyAlignment="1">
      <alignment horizontal="center" vertical="center"/>
    </xf>
    <xf numFmtId="0" fontId="8" fillId="0" borderId="55" xfId="0" applyFont="1" applyBorder="1" applyAlignment="1">
      <alignment vertical="center"/>
    </xf>
    <xf numFmtId="0" fontId="6" fillId="56" borderId="55" xfId="0" applyFont="1" applyFill="1" applyBorder="1" applyAlignment="1">
      <alignment horizontal="center" vertical="center"/>
    </xf>
    <xf numFmtId="0" fontId="6" fillId="56" borderId="52" xfId="0" applyFont="1" applyFill="1" applyBorder="1" applyAlignment="1">
      <alignment horizontal="center" vertical="center"/>
    </xf>
    <xf numFmtId="0" fontId="8" fillId="0" borderId="5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61" fillId="60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left" vertical="center"/>
    </xf>
    <xf numFmtId="0" fontId="61" fillId="0" borderId="3" xfId="0" applyFont="1" applyBorder="1" applyAlignment="1">
      <alignment horizontal="left" vertical="center"/>
    </xf>
    <xf numFmtId="0" fontId="61" fillId="0" borderId="5" xfId="0" applyFont="1" applyBorder="1" applyAlignment="1">
      <alignment horizontal="left" vertical="center"/>
    </xf>
  </cellXfs>
  <cellStyles count="196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" xfId="1" builtinId="3"/>
    <cellStyle name="Comma 10" xfId="29" xr:uid="{00000000-0005-0000-0000-00001C000000}"/>
    <cellStyle name="Comma 11" xfId="180" xr:uid="{52DFE41B-022B-4175-B9EA-04099D1ECDB1}"/>
    <cellStyle name="Comma 2" xfId="30" xr:uid="{00000000-0005-0000-0000-00001D000000}"/>
    <cellStyle name="Comma 2 2" xfId="31" xr:uid="{00000000-0005-0000-0000-00001E000000}"/>
    <cellStyle name="Comma 2 2 2" xfId="32" xr:uid="{00000000-0005-0000-0000-00001F000000}"/>
    <cellStyle name="Comma 2 2 3" xfId="33" xr:uid="{00000000-0005-0000-0000-000020000000}"/>
    <cellStyle name="Comma 2 2 4" xfId="194" xr:uid="{5A02424B-E58C-42F7-8B04-FF8FE5336148}"/>
    <cellStyle name="Comma 2 3" xfId="34" xr:uid="{00000000-0005-0000-0000-000021000000}"/>
    <cellStyle name="Comma 3" xfId="35" xr:uid="{00000000-0005-0000-0000-000022000000}"/>
    <cellStyle name="Comma 3 2" xfId="36" xr:uid="{00000000-0005-0000-0000-000023000000}"/>
    <cellStyle name="Comma 4" xfId="37" xr:uid="{00000000-0005-0000-0000-000024000000}"/>
    <cellStyle name="Comma 4 2" xfId="38" xr:uid="{00000000-0005-0000-0000-000025000000}"/>
    <cellStyle name="Comma 5" xfId="39" xr:uid="{00000000-0005-0000-0000-000026000000}"/>
    <cellStyle name="Comma 5 2" xfId="40" xr:uid="{00000000-0005-0000-0000-000027000000}"/>
    <cellStyle name="Comma 6" xfId="41" xr:uid="{00000000-0005-0000-0000-000028000000}"/>
    <cellStyle name="Comma 6 2" xfId="42" xr:uid="{00000000-0005-0000-0000-000029000000}"/>
    <cellStyle name="Comma 6 3" xfId="43" xr:uid="{00000000-0005-0000-0000-00002A000000}"/>
    <cellStyle name="Comma 6 4" xfId="44" xr:uid="{00000000-0005-0000-0000-00002B000000}"/>
    <cellStyle name="Comma 6 5" xfId="45" xr:uid="{00000000-0005-0000-0000-00002C000000}"/>
    <cellStyle name="Comma 7" xfId="46" xr:uid="{00000000-0005-0000-0000-00002D000000}"/>
    <cellStyle name="Comma 7 2" xfId="47" xr:uid="{00000000-0005-0000-0000-00002E000000}"/>
    <cellStyle name="Comma 7 3" xfId="48" xr:uid="{00000000-0005-0000-0000-00002F000000}"/>
    <cellStyle name="Comma 8" xfId="49" xr:uid="{00000000-0005-0000-0000-000030000000}"/>
    <cellStyle name="Comma 9" xfId="50" xr:uid="{00000000-0005-0000-0000-000031000000}"/>
    <cellStyle name="Comma 9 2" xfId="51" xr:uid="{00000000-0005-0000-0000-000032000000}"/>
    <cellStyle name="comma zerodec" xfId="129" xr:uid="{00000000-0005-0000-0000-000033000000}"/>
    <cellStyle name="Cover" xfId="52" xr:uid="{00000000-0005-0000-0000-000034000000}"/>
    <cellStyle name="Currency1" xfId="130" xr:uid="{00000000-0005-0000-0000-000035000000}"/>
    <cellStyle name="Dollar (zero dec)" xfId="131" xr:uid="{00000000-0005-0000-0000-000036000000}"/>
    <cellStyle name="Euro" xfId="53" xr:uid="{00000000-0005-0000-0000-000037000000}"/>
    <cellStyle name="Explanatory Text 2" xfId="54" xr:uid="{00000000-0005-0000-0000-000038000000}"/>
    <cellStyle name="Good 2" xfId="55" xr:uid="{00000000-0005-0000-0000-000039000000}"/>
    <cellStyle name="Grey" xfId="132" xr:uid="{00000000-0005-0000-0000-00003A000000}"/>
    <cellStyle name="Header" xfId="133" xr:uid="{00000000-0005-0000-0000-00003B000000}"/>
    <cellStyle name="Heading 1 2" xfId="56" xr:uid="{00000000-0005-0000-0000-00003C000000}"/>
    <cellStyle name="Heading 2 2" xfId="57" xr:uid="{00000000-0005-0000-0000-00003D000000}"/>
    <cellStyle name="Heading 3 2" xfId="58" xr:uid="{00000000-0005-0000-0000-00003E000000}"/>
    <cellStyle name="Heading 4 2" xfId="59" xr:uid="{00000000-0005-0000-0000-00003F000000}"/>
    <cellStyle name="Heading1" xfId="134" xr:uid="{00000000-0005-0000-0000-000040000000}"/>
    <cellStyle name="Hyperlink" xfId="176" builtinId="8"/>
    <cellStyle name="Hyperlink 2" xfId="60" xr:uid="{00000000-0005-0000-0000-000042000000}"/>
    <cellStyle name="Hyperlink 3" xfId="61" xr:uid="{00000000-0005-0000-0000-000043000000}"/>
    <cellStyle name="Input [yellow]" xfId="135" xr:uid="{00000000-0005-0000-0000-000044000000}"/>
    <cellStyle name="Input 2" xfId="62" xr:uid="{00000000-0005-0000-0000-000045000000}"/>
    <cellStyle name="Input 3" xfId="63" xr:uid="{00000000-0005-0000-0000-000046000000}"/>
    <cellStyle name="Linked Cell 2" xfId="64" xr:uid="{00000000-0005-0000-0000-000047000000}"/>
    <cellStyle name="Menu" xfId="65" xr:uid="{00000000-0005-0000-0000-000048000000}"/>
    <cellStyle name="Milliers [0]_Req_Data" xfId="136" xr:uid="{00000000-0005-0000-0000-000049000000}"/>
    <cellStyle name="Milliers_Req_Data" xfId="137" xr:uid="{00000000-0005-0000-0000-00004A000000}"/>
    <cellStyle name="Monétaire [0]_Req_Data" xfId="138" xr:uid="{00000000-0005-0000-0000-00004B000000}"/>
    <cellStyle name="Monétaire_Req_Data" xfId="139" xr:uid="{00000000-0005-0000-0000-00004C000000}"/>
    <cellStyle name="Neutral 2" xfId="66" xr:uid="{00000000-0005-0000-0000-00004D000000}"/>
    <cellStyle name="no dec" xfId="140" xr:uid="{00000000-0005-0000-0000-00004E000000}"/>
    <cellStyle name="Norm੎੎" xfId="67" xr:uid="{00000000-0005-0000-0000-00004F000000}"/>
    <cellStyle name="Normal" xfId="0" builtinId="0"/>
    <cellStyle name="Normal - Style1" xfId="141" xr:uid="{00000000-0005-0000-0000-000051000000}"/>
    <cellStyle name="Normal 10" xfId="68" xr:uid="{00000000-0005-0000-0000-000052000000}"/>
    <cellStyle name="Normal 11" xfId="160" xr:uid="{00000000-0005-0000-0000-000053000000}"/>
    <cellStyle name="Normal 12" xfId="161" xr:uid="{00000000-0005-0000-0000-000054000000}"/>
    <cellStyle name="Normal 13" xfId="162" xr:uid="{00000000-0005-0000-0000-000055000000}"/>
    <cellStyle name="Normal 14" xfId="163" xr:uid="{00000000-0005-0000-0000-000056000000}"/>
    <cellStyle name="Normal 15" xfId="164" xr:uid="{00000000-0005-0000-0000-000057000000}"/>
    <cellStyle name="Normal 16" xfId="165" xr:uid="{00000000-0005-0000-0000-000058000000}"/>
    <cellStyle name="Normal 17" xfId="69" xr:uid="{00000000-0005-0000-0000-000059000000}"/>
    <cellStyle name="Normal 18" xfId="166" xr:uid="{00000000-0005-0000-0000-00005A000000}"/>
    <cellStyle name="Normal 19" xfId="167" xr:uid="{00000000-0005-0000-0000-00005B000000}"/>
    <cellStyle name="Normal 2" xfId="70" xr:uid="{00000000-0005-0000-0000-00005C000000}"/>
    <cellStyle name="Normal 2 2" xfId="71" xr:uid="{00000000-0005-0000-0000-00005D000000}"/>
    <cellStyle name="Normal 2 2 2" xfId="72" xr:uid="{00000000-0005-0000-0000-00005E000000}"/>
    <cellStyle name="Normal 2 2 3" xfId="73" xr:uid="{00000000-0005-0000-0000-00005F000000}"/>
    <cellStyle name="Normal 2 2 4" xfId="74" xr:uid="{00000000-0005-0000-0000-000060000000}"/>
    <cellStyle name="Normal 2 3" xfId="75" xr:uid="{00000000-0005-0000-0000-000061000000}"/>
    <cellStyle name="Normal 20" xfId="168" xr:uid="{00000000-0005-0000-0000-000062000000}"/>
    <cellStyle name="Normal 21" xfId="169" xr:uid="{00000000-0005-0000-0000-000063000000}"/>
    <cellStyle name="Normal 22" xfId="170" xr:uid="{00000000-0005-0000-0000-000064000000}"/>
    <cellStyle name="Normal 23" xfId="171" xr:uid="{00000000-0005-0000-0000-000065000000}"/>
    <cellStyle name="Normal 24" xfId="172" xr:uid="{00000000-0005-0000-0000-000066000000}"/>
    <cellStyle name="Normal 25" xfId="173" xr:uid="{00000000-0005-0000-0000-000067000000}"/>
    <cellStyle name="Normal 26" xfId="174" xr:uid="{00000000-0005-0000-0000-000068000000}"/>
    <cellStyle name="Normal 27" xfId="175" xr:uid="{00000000-0005-0000-0000-000069000000}"/>
    <cellStyle name="Normal 28" xfId="181" xr:uid="{CFCA1830-982D-424C-BF71-D9937D3DEA5C}"/>
    <cellStyle name="Normal 29" xfId="179" xr:uid="{A69567E9-ECA6-4232-9F14-0C3B779DF840}"/>
    <cellStyle name="Normal 3" xfId="76" xr:uid="{00000000-0005-0000-0000-00006A000000}"/>
    <cellStyle name="Normal 3 2" xfId="77" xr:uid="{00000000-0005-0000-0000-00006B000000}"/>
    <cellStyle name="Normal 3 3" xfId="195" xr:uid="{752037FC-526F-4DB1-B0F8-C729604A5843}"/>
    <cellStyle name="Normal 30" xfId="184" xr:uid="{0F9F3218-CAC2-4731-AF7C-6B22EFBD8B82}"/>
    <cellStyle name="Normal 30 2" xfId="183" xr:uid="{F1F836F8-23E1-43DB-A174-1CEDFD306251}"/>
    <cellStyle name="Normal 31" xfId="185" xr:uid="{4B744596-A4A0-48B3-9289-E949654E94EE}"/>
    <cellStyle name="Normal 32" xfId="186" xr:uid="{A848C932-FDD6-47B6-9A90-B15752ED1D5B}"/>
    <cellStyle name="Normal 33" xfId="187" xr:uid="{833892A6-A1B2-44C3-AED5-F034EC544E9F}"/>
    <cellStyle name="Normal 34" xfId="188" xr:uid="{BBEC5319-BFCF-4319-BD72-31A51702504E}"/>
    <cellStyle name="Normal 35" xfId="189" xr:uid="{7BC35FA6-D09E-4F6C-A5C1-18DE782DFD46}"/>
    <cellStyle name="Normal 36" xfId="190" xr:uid="{9DD68A2C-3A50-494B-827D-EA6A35D60944}"/>
    <cellStyle name="Normal 37" xfId="191" xr:uid="{B17FABAD-49B1-4A6E-80E4-61D3633F949E}"/>
    <cellStyle name="Normal 38" xfId="192" xr:uid="{C7EC7182-6941-4E7E-973C-EC75EB7D70CA}"/>
    <cellStyle name="Normal 39" xfId="193" xr:uid="{BC378AC6-A515-4E13-B3E9-B97BB043170F}"/>
    <cellStyle name="Normal 4" xfId="78" xr:uid="{00000000-0005-0000-0000-00006C000000}"/>
    <cellStyle name="Normal 4 2" xfId="79" xr:uid="{00000000-0005-0000-0000-00006D000000}"/>
    <cellStyle name="Normal 4 2 2" xfId="80" xr:uid="{00000000-0005-0000-0000-00006E000000}"/>
    <cellStyle name="Normal 5" xfId="81" xr:uid="{00000000-0005-0000-0000-00006F000000}"/>
    <cellStyle name="Normal 5 2" xfId="82" xr:uid="{00000000-0005-0000-0000-000070000000}"/>
    <cellStyle name="Normal 5 3" xfId="83" xr:uid="{00000000-0005-0000-0000-000071000000}"/>
    <cellStyle name="Normal 6" xfId="84" xr:uid="{00000000-0005-0000-0000-000072000000}"/>
    <cellStyle name="Normal 7" xfId="85" xr:uid="{00000000-0005-0000-0000-000073000000}"/>
    <cellStyle name="Normal 7 2" xfId="86" xr:uid="{00000000-0005-0000-0000-000074000000}"/>
    <cellStyle name="Normal 8" xfId="87" xr:uid="{00000000-0005-0000-0000-000075000000}"/>
    <cellStyle name="Normal 8 2" xfId="88" xr:uid="{00000000-0005-0000-0000-000076000000}"/>
    <cellStyle name="Normal 8 3" xfId="89" xr:uid="{00000000-0005-0000-0000-000077000000}"/>
    <cellStyle name="Normal 9" xfId="90" xr:uid="{00000000-0005-0000-0000-000078000000}"/>
    <cellStyle name="Normal 9 2" xfId="91" xr:uid="{00000000-0005-0000-0000-000079000000}"/>
    <cellStyle name="Normale_Cartel2" xfId="142" xr:uid="{00000000-0005-0000-0000-00007A000000}"/>
    <cellStyle name="Note 2" xfId="92" xr:uid="{00000000-0005-0000-0000-00007B000000}"/>
    <cellStyle name="Output 2" xfId="93" xr:uid="{00000000-0005-0000-0000-00007C000000}"/>
    <cellStyle name="Percent" xfId="177" builtinId="5"/>
    <cellStyle name="Percent [2]" xfId="143" xr:uid="{00000000-0005-0000-0000-00007E000000}"/>
    <cellStyle name="Percent 2" xfId="94" xr:uid="{00000000-0005-0000-0000-00007F000000}"/>
    <cellStyle name="Percent 3" xfId="182" xr:uid="{A11EE85D-54A7-4C98-AE5F-B68BA3216DC2}"/>
    <cellStyle name="Quantity" xfId="144" xr:uid="{00000000-0005-0000-0000-000080000000}"/>
    <cellStyle name="SAPBEXaggData" xfId="95" xr:uid="{00000000-0005-0000-0000-000081000000}"/>
    <cellStyle name="SAPBEXaggItem" xfId="96" xr:uid="{00000000-0005-0000-0000-000082000000}"/>
    <cellStyle name="SAPBEXchaText" xfId="97" xr:uid="{00000000-0005-0000-0000-000083000000}"/>
    <cellStyle name="SAPBEXformats" xfId="98" xr:uid="{00000000-0005-0000-0000-000084000000}"/>
    <cellStyle name="SAPBEXstdData" xfId="99" xr:uid="{00000000-0005-0000-0000-000085000000}"/>
    <cellStyle name="SAPBEXstdItem" xfId="100" xr:uid="{00000000-0005-0000-0000-000086000000}"/>
    <cellStyle name="Standard_Fueltypes" xfId="101" xr:uid="{00000000-0005-0000-0000-000087000000}"/>
    <cellStyle name="Subtotal" xfId="145" xr:uid="{00000000-0005-0000-0000-000088000000}"/>
    <cellStyle name="Title 2" xfId="102" xr:uid="{00000000-0005-0000-0000-000089000000}"/>
    <cellStyle name="Total 2" xfId="103" xr:uid="{00000000-0005-0000-0000-00008A000000}"/>
    <cellStyle name="Valuta_PERSONAL" xfId="146" xr:uid="{00000000-0005-0000-0000-00008B000000}"/>
    <cellStyle name="Warning Text 2" xfId="104" xr:uid="{00000000-0005-0000-0000-00008C000000}"/>
    <cellStyle name="Year" xfId="105" xr:uid="{00000000-0005-0000-0000-00008D000000}"/>
    <cellStyle name="เครื่องหมายจุลภาค 2" xfId="106" xr:uid="{00000000-0005-0000-0000-00008E000000}"/>
    <cellStyle name="เครื่องหมายจุลภาค 2 2" xfId="147" xr:uid="{00000000-0005-0000-0000-00008F000000}"/>
    <cellStyle name="เครื่องหมายจุลภาค 2 2 2" xfId="178" xr:uid="{912BE85A-7795-46FC-8494-F5FED87D7BB4}"/>
    <cellStyle name="เครื่องหมายจุลภาค 3" xfId="107" xr:uid="{00000000-0005-0000-0000-000090000000}"/>
    <cellStyle name="เครื่องหมายจุลภาค 3 2" xfId="148" xr:uid="{00000000-0005-0000-0000-000091000000}"/>
    <cellStyle name="เครื่องหมายจุลภาค 3 2 2" xfId="149" xr:uid="{00000000-0005-0000-0000-000092000000}"/>
    <cellStyle name="เครื่องหมายจุลภาค 3 2 2 2" xfId="150" xr:uid="{00000000-0005-0000-0000-000093000000}"/>
    <cellStyle name="เครื่องหมายจุลภาค 4" xfId="108" xr:uid="{00000000-0005-0000-0000-000094000000}"/>
    <cellStyle name="เครื่องหมายจุลภาค 5" xfId="109" xr:uid="{00000000-0005-0000-0000-000095000000}"/>
    <cellStyle name="ปกติ 10" xfId="110" xr:uid="{00000000-0005-0000-0000-000096000000}"/>
    <cellStyle name="ปกติ 11" xfId="111" xr:uid="{00000000-0005-0000-0000-000097000000}"/>
    <cellStyle name="ปกติ 12" xfId="112" xr:uid="{00000000-0005-0000-0000-000098000000}"/>
    <cellStyle name="ปกติ 13" xfId="113" xr:uid="{00000000-0005-0000-0000-000099000000}"/>
    <cellStyle name="ปกติ 2" xfId="114" xr:uid="{00000000-0005-0000-0000-00009A000000}"/>
    <cellStyle name="ปกติ 2 2" xfId="115" xr:uid="{00000000-0005-0000-0000-00009B000000}"/>
    <cellStyle name="ปกติ 3" xfId="116" xr:uid="{00000000-0005-0000-0000-00009C000000}"/>
    <cellStyle name="ปกติ 4" xfId="117" xr:uid="{00000000-0005-0000-0000-00009D000000}"/>
    <cellStyle name="ปกติ 5" xfId="118" xr:uid="{00000000-0005-0000-0000-00009E000000}"/>
    <cellStyle name="ปกติ 5 2" xfId="157" xr:uid="{00000000-0005-0000-0000-00009F000000}"/>
    <cellStyle name="ปกติ 5 2 2" xfId="158" xr:uid="{00000000-0005-0000-0000-0000A0000000}"/>
    <cellStyle name="ปกติ 5 2 2 2" xfId="159" xr:uid="{00000000-0005-0000-0000-0000A1000000}"/>
    <cellStyle name="ปกติ 6" xfId="119" xr:uid="{00000000-0005-0000-0000-0000A2000000}"/>
    <cellStyle name="ปกติ 7" xfId="120" xr:uid="{00000000-0005-0000-0000-0000A3000000}"/>
    <cellStyle name="ปกติ 8" xfId="121" xr:uid="{00000000-0005-0000-0000-0000A4000000}"/>
    <cellStyle name="ปกติ 9" xfId="122" xr:uid="{00000000-0005-0000-0000-0000A5000000}"/>
    <cellStyle name="ป้อนค่า" xfId="123" xr:uid="{00000000-0005-0000-0000-0000A6000000}"/>
    <cellStyle name="เปอร์เซ็นต์ 2" xfId="151" xr:uid="{00000000-0005-0000-0000-0000A7000000}"/>
    <cellStyle name="เปอร์เซ็นต์ 2 2" xfId="152" xr:uid="{00000000-0005-0000-0000-0000A8000000}"/>
    <cellStyle name="เปอร์เซ็นต์ 2 3" xfId="153" xr:uid="{00000000-0005-0000-0000-0000A9000000}"/>
    <cellStyle name="เปอร์เซ็นต์ 2 3 2" xfId="154" xr:uid="{00000000-0005-0000-0000-0000AA000000}"/>
    <cellStyle name="เปอร์เซ็นต์ 2 3 2 2" xfId="155" xr:uid="{00000000-0005-0000-0000-0000AB000000}"/>
    <cellStyle name="เปอร์เซ็นต์ 3" xfId="156" xr:uid="{00000000-0005-0000-0000-0000AC000000}"/>
    <cellStyle name="桁区切り [0.00]_Person" xfId="124" xr:uid="{00000000-0005-0000-0000-0000AD000000}"/>
    <cellStyle name="桁区切り_Person" xfId="125" xr:uid="{00000000-0005-0000-0000-0000AE000000}"/>
    <cellStyle name="標準_Book2 グラフ 2" xfId="126" xr:uid="{00000000-0005-0000-0000-0000AF000000}"/>
    <cellStyle name="通貨 [0.00]_Book2 グラフ 2" xfId="127" xr:uid="{00000000-0005-0000-0000-0000B0000000}"/>
    <cellStyle name="通貨_Book2 グラフ 2" xfId="128" xr:uid="{00000000-0005-0000-0000-0000B1000000}"/>
  </cellStyles>
  <dxfs count="0"/>
  <tableStyles count="0" defaultTableStyle="TableStyleMedium2" defaultPivotStyle="PivotStyleLight16"/>
  <colors>
    <mruColors>
      <color rgb="FF0000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50"/>
            </a:pPr>
            <a:r>
              <a:rPr lang="en-US" sz="105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B-4891-A53B-0E34ACF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46752"/>
        <c:axId val="100748288"/>
      </c:barChart>
      <c:catAx>
        <c:axId val="10074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00748288"/>
        <c:crosses val="autoZero"/>
        <c:auto val="1"/>
        <c:lblAlgn val="ctr"/>
        <c:lblOffset val="100"/>
        <c:noMultiLvlLbl val="0"/>
      </c:catAx>
      <c:valAx>
        <c:axId val="1007482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007467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th-TH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lang="th-TH" sz="900"/>
                  </a:pPr>
                  <a:endParaRPr lang="th-T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E25-47C7-A981-FDCCA66FB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3-4599-8CFB-A3AC765B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11072"/>
        <c:axId val="129307776"/>
      </c:barChart>
      <c:catAx>
        <c:axId val="12901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29307776"/>
        <c:crosses val="autoZero"/>
        <c:auto val="1"/>
        <c:lblAlgn val="ctr"/>
        <c:lblOffset val="100"/>
        <c:noMultiLvlLbl val="0"/>
      </c:catAx>
      <c:valAx>
        <c:axId val="1293077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290110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th-TH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63905729776857567"/>
        </c:manualLayout>
      </c:layout>
      <c:barChart>
        <c:barDir val="col"/>
        <c:grouping val="clustered"/>
        <c:varyColors val="0"/>
        <c:ser>
          <c:idx val="1"/>
          <c:order val="0"/>
          <c:tx>
            <c:v>ปีฐาน</c:v>
          </c:tx>
          <c:invertIfNegative val="0"/>
          <c:dLbls>
            <c:dLbl>
              <c:idx val="0"/>
              <c:layout>
                <c:manualLayout>
                  <c:x val="-1.6842105263157894E-2"/>
                  <c:y val="-1.9536019536019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3A-4E52-92E1-69EF0975648D}"/>
                </c:ext>
              </c:extLst>
            </c:dLbl>
            <c:dLbl>
              <c:idx val="1"/>
              <c:layout>
                <c:manualLayout>
                  <c:x val="4.2105263157894736E-3"/>
                  <c:y val="-0.156288156288156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3A-4E52-92E1-69EF0975648D}"/>
                </c:ext>
              </c:extLst>
            </c:dLbl>
            <c:dLbl>
              <c:idx val="2"/>
              <c:layout>
                <c:manualLayout>
                  <c:x val="-2.9473684210526315E-2"/>
                  <c:y val="-3.9072039072039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3A-4E52-92E1-69EF0975648D}"/>
                </c:ext>
              </c:extLst>
            </c:dLbl>
            <c:dLbl>
              <c:idx val="3"/>
              <c:layout>
                <c:manualLayout>
                  <c:x val="-8.4210526315789472E-3"/>
                  <c:y val="-2.9304029304029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3A-4E52-92E1-69EF09756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 sz="7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'Fr-05'!$C$26:$C$29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6-465F-929D-59E0AE80C404}"/>
            </c:ext>
          </c:extLst>
        </c:ser>
        <c:ser>
          <c:idx val="0"/>
          <c:order val="1"/>
          <c:tx>
            <c:v>ปีปัจจุบัน</c:v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2.1052631578947368E-2"/>
                  <c:y val="-8.7912087912087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3A-4E52-92E1-69EF0975648D}"/>
                </c:ext>
              </c:extLst>
            </c:dLbl>
            <c:dLbl>
              <c:idx val="1"/>
              <c:layout>
                <c:manualLayout>
                  <c:x val="2.1052631578947368E-2"/>
                  <c:y val="-7.3260073260073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3A-4E52-92E1-69EF0975648D}"/>
                </c:ext>
              </c:extLst>
            </c:dLbl>
            <c:dLbl>
              <c:idx val="2"/>
              <c:layout>
                <c:manualLayout>
                  <c:x val="2.5263157894736765E-2"/>
                  <c:y val="-2.238476379432086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3A-4E52-92E1-69EF0975648D}"/>
                </c:ext>
              </c:extLst>
            </c:dLbl>
            <c:dLbl>
              <c:idx val="3"/>
              <c:layout>
                <c:manualLayout>
                  <c:x val="0"/>
                  <c:y val="-9.768009768009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3A-4E52-92E1-69EF09756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 sz="7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6-465F-929D-59E0AE80C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601664"/>
        <c:axId val="83611648"/>
      </c:barChart>
      <c:catAx>
        <c:axId val="8360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83611648"/>
        <c:crosses val="autoZero"/>
        <c:auto val="1"/>
        <c:lblAlgn val="ctr"/>
        <c:lblOffset val="100"/>
        <c:noMultiLvlLbl val="0"/>
      </c:catAx>
      <c:valAx>
        <c:axId val="836116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83601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th-TH"/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th-TH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50</xdr:row>
      <xdr:rowOff>41412</xdr:rowOff>
    </xdr:from>
    <xdr:to>
      <xdr:col>3</xdr:col>
      <xdr:colOff>670515</xdr:colOff>
      <xdr:row>59</xdr:row>
      <xdr:rowOff>140804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812195"/>
          <a:ext cx="2857500" cy="1813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156883</xdr:colOff>
      <xdr:row>49</xdr:row>
      <xdr:rowOff>179294</xdr:rowOff>
    </xdr:from>
    <xdr:to>
      <xdr:col>9</xdr:col>
      <xdr:colOff>504264</xdr:colOff>
      <xdr:row>63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76200</xdr:colOff>
      <xdr:row>10</xdr:row>
      <xdr:rowOff>68580</xdr:rowOff>
    </xdr:from>
    <xdr:to>
      <xdr:col>3</xdr:col>
      <xdr:colOff>1059179</xdr:colOff>
      <xdr:row>19</xdr:row>
      <xdr:rowOff>37460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04A63E-3B57-4E44-7D6A-DF4974CE7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2225040"/>
          <a:ext cx="3406139" cy="202628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19</xdr:row>
      <xdr:rowOff>91439</xdr:rowOff>
    </xdr:from>
    <xdr:to>
      <xdr:col>3</xdr:col>
      <xdr:colOff>975360</xdr:colOff>
      <xdr:row>46</xdr:row>
      <xdr:rowOff>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2EFC0C-4E39-09D7-2C1E-DDA6718D8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" y="4305299"/>
          <a:ext cx="3261360" cy="53416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117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284922</xdr:colOff>
      <xdr:row>24</xdr:row>
      <xdr:rowOff>125896</xdr:rowOff>
    </xdr:from>
    <xdr:to>
      <xdr:col>11</xdr:col>
      <xdr:colOff>119270</xdr:colOff>
      <xdr:row>41</xdr:row>
      <xdr:rowOff>119279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6DDD7C-8AFB-0F35-2FB9-A7010DE0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522" y="4843670"/>
          <a:ext cx="5930348" cy="3147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607008</xdr:colOff>
      <xdr:row>6</xdr:row>
      <xdr:rowOff>119269</xdr:rowOff>
    </xdr:from>
    <xdr:to>
      <xdr:col>11</xdr:col>
      <xdr:colOff>490329</xdr:colOff>
      <xdr:row>24</xdr:row>
      <xdr:rowOff>24764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2B5EDA-52FB-F90E-35D0-54F127B01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008" y="1497495"/>
          <a:ext cx="6588921" cy="3245043"/>
        </a:xfrm>
        <a:prstGeom prst="rect">
          <a:avLst/>
        </a:prstGeom>
      </xdr:spPr>
    </xdr:pic>
    <xdr:clientData/>
  </xdr:twoCellAnchor>
  <xdr:twoCellAnchor editAs="oneCell">
    <xdr:from>
      <xdr:col>0</xdr:col>
      <xdr:colOff>238539</xdr:colOff>
      <xdr:row>41</xdr:row>
      <xdr:rowOff>172279</xdr:rowOff>
    </xdr:from>
    <xdr:to>
      <xdr:col>6</xdr:col>
      <xdr:colOff>59634</xdr:colOff>
      <xdr:row>61</xdr:row>
      <xdr:rowOff>64806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2DDC1A-40DA-B44D-67EB-2BD5908A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539" y="8044070"/>
          <a:ext cx="3478695" cy="36031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185528</xdr:colOff>
      <xdr:row>41</xdr:row>
      <xdr:rowOff>178906</xdr:rowOff>
    </xdr:from>
    <xdr:to>
      <xdr:col>12</xdr:col>
      <xdr:colOff>232233</xdr:colOff>
      <xdr:row>61</xdr:row>
      <xdr:rowOff>46382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B0CAF2C-8199-418C-9A5C-91CF086EF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43128" y="8050697"/>
          <a:ext cx="3704305" cy="35780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516835</xdr:colOff>
      <xdr:row>48</xdr:row>
      <xdr:rowOff>0</xdr:rowOff>
    </xdr:from>
    <xdr:to>
      <xdr:col>4</xdr:col>
      <xdr:colOff>238539</xdr:colOff>
      <xdr:row>55</xdr:row>
      <xdr:rowOff>19879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79319BC-3294-EAC1-1236-3E3107BEF0AC}"/>
            </a:ext>
          </a:extLst>
        </xdr:cNvPr>
        <xdr:cNvSpPr/>
      </xdr:nvSpPr>
      <xdr:spPr>
        <a:xfrm>
          <a:off x="1736035" y="9170504"/>
          <a:ext cx="940904" cy="13185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33130</xdr:colOff>
      <xdr:row>48</xdr:row>
      <xdr:rowOff>139148</xdr:rowOff>
    </xdr:from>
    <xdr:to>
      <xdr:col>8</xdr:col>
      <xdr:colOff>523461</xdr:colOff>
      <xdr:row>55</xdr:row>
      <xdr:rowOff>165653</xdr:rowOff>
    </xdr:to>
    <xdr:sp macro="" textlink="">
      <xdr:nvSpPr>
        <xdr:cNvPr id="15" name="Freeform: Shape 14">
          <a:extLst>
            <a:ext uri="{FF2B5EF4-FFF2-40B4-BE49-F238E27FC236}">
              <a16:creationId xmlns:a16="http://schemas.microsoft.com/office/drawing/2014/main" id="{4A3D7847-8217-7885-C0CE-07DE033AEEC3}"/>
            </a:ext>
          </a:extLst>
        </xdr:cNvPr>
        <xdr:cNvSpPr/>
      </xdr:nvSpPr>
      <xdr:spPr>
        <a:xfrm>
          <a:off x="4300330" y="9309652"/>
          <a:ext cx="1099931" cy="1325218"/>
        </a:xfrm>
        <a:custGeom>
          <a:avLst/>
          <a:gdLst>
            <a:gd name="connsiteX0" fmla="*/ 66261 w 1099931"/>
            <a:gd name="connsiteY0" fmla="*/ 278296 h 1325218"/>
            <a:gd name="connsiteX1" fmla="*/ 13253 w 1099931"/>
            <a:gd name="connsiteY1" fmla="*/ 788505 h 1325218"/>
            <a:gd name="connsiteX2" fmla="*/ 0 w 1099931"/>
            <a:gd name="connsiteY2" fmla="*/ 1325218 h 1325218"/>
            <a:gd name="connsiteX3" fmla="*/ 1080053 w 1099931"/>
            <a:gd name="connsiteY3" fmla="*/ 1311965 h 1325218"/>
            <a:gd name="connsiteX4" fmla="*/ 1099931 w 1099931"/>
            <a:gd name="connsiteY4" fmla="*/ 0 h 1325218"/>
            <a:gd name="connsiteX5" fmla="*/ 351183 w 1099931"/>
            <a:gd name="connsiteY5" fmla="*/ 6626 h 1325218"/>
            <a:gd name="connsiteX6" fmla="*/ 66261 w 1099931"/>
            <a:gd name="connsiteY6" fmla="*/ 278296 h 13252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99931" h="1325218">
              <a:moveTo>
                <a:pt x="66261" y="278296"/>
              </a:moveTo>
              <a:lnTo>
                <a:pt x="13253" y="788505"/>
              </a:lnTo>
              <a:lnTo>
                <a:pt x="0" y="1325218"/>
              </a:lnTo>
              <a:lnTo>
                <a:pt x="1080053" y="1311965"/>
              </a:lnTo>
              <a:lnTo>
                <a:pt x="1099931" y="0"/>
              </a:lnTo>
              <a:lnTo>
                <a:pt x="351183" y="6626"/>
              </a:lnTo>
              <a:lnTo>
                <a:pt x="66261" y="278296"/>
              </a:ln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65020</xdr:colOff>
      <xdr:row>61</xdr:row>
      <xdr:rowOff>139145</xdr:rowOff>
    </xdr:from>
    <xdr:to>
      <xdr:col>11</xdr:col>
      <xdr:colOff>77132</xdr:colOff>
      <xdr:row>77</xdr:row>
      <xdr:rowOff>178903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CE8C3FC-079B-8B0A-23F1-AE4F5D392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620" y="11721545"/>
          <a:ext cx="6108112" cy="3008245"/>
        </a:xfrm>
        <a:prstGeom prst="rect">
          <a:avLst/>
        </a:prstGeom>
      </xdr:spPr>
    </xdr:pic>
    <xdr:clientData/>
  </xdr:twoCellAnchor>
  <xdr:twoCellAnchor>
    <xdr:from>
      <xdr:col>0</xdr:col>
      <xdr:colOff>463825</xdr:colOff>
      <xdr:row>78</xdr:row>
      <xdr:rowOff>112647</xdr:rowOff>
    </xdr:from>
    <xdr:to>
      <xdr:col>12</xdr:col>
      <xdr:colOff>46383</xdr:colOff>
      <xdr:row>115</xdr:row>
      <xdr:rowOff>79515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F6A90EC-140B-1FE9-EDAF-7810228353B5}"/>
            </a:ext>
          </a:extLst>
        </xdr:cNvPr>
        <xdr:cNvGrpSpPr/>
      </xdr:nvGrpSpPr>
      <xdr:grpSpPr>
        <a:xfrm>
          <a:off x="463825" y="14121724"/>
          <a:ext cx="7601143" cy="6473176"/>
          <a:chOff x="212034" y="18950609"/>
          <a:chExt cx="6778895" cy="6573077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32B9925E-4B8C-F25B-B430-6492101C1C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78294" y="18963859"/>
            <a:ext cx="3274286" cy="21600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58CF76C9-8CFF-D850-E9D5-C7641218BF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3584713" y="18950609"/>
            <a:ext cx="3406216" cy="2173356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23089F1E-C297-23D9-6F48-CC424427F0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51792" y="21176974"/>
            <a:ext cx="3306417" cy="212716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E5029361-9BF6-CF5F-74DC-1335FDD548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597966" y="21170347"/>
            <a:ext cx="3385930" cy="214022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4B840375-601B-A583-1BF2-E3ECF1A06B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12034" y="23370209"/>
            <a:ext cx="3339549" cy="215308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12C09B26-DFA4-2786-679E-9E8A971E07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597964" y="23350329"/>
            <a:ext cx="3385931" cy="217335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>
    <xdr:from>
      <xdr:col>3</xdr:col>
      <xdr:colOff>106017</xdr:colOff>
      <xdr:row>42</xdr:row>
      <xdr:rowOff>6625</xdr:rowOff>
    </xdr:from>
    <xdr:to>
      <xdr:col>4</xdr:col>
      <xdr:colOff>397565</xdr:colOff>
      <xdr:row>44</xdr:row>
      <xdr:rowOff>79513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4B05B1B-ED2C-98C2-6F89-42E4F6750EFA}"/>
            </a:ext>
          </a:extLst>
        </xdr:cNvPr>
        <xdr:cNvSpPr txBox="1"/>
      </xdr:nvSpPr>
      <xdr:spPr>
        <a:xfrm>
          <a:off x="1934817" y="8063947"/>
          <a:ext cx="901148" cy="443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>
              <a:solidFill>
                <a:srgbClr val="0000FF"/>
              </a:solidFill>
              <a:cs typeface="+mj-cs"/>
            </a:rPr>
            <a:t>โกดัง</a:t>
          </a:r>
          <a:r>
            <a:rPr lang="th-TH" sz="1100" b="1" baseline="0">
              <a:solidFill>
                <a:srgbClr val="0000FF"/>
              </a:solidFill>
              <a:cs typeface="+mj-cs"/>
            </a:rPr>
            <a:t> </a:t>
          </a:r>
          <a:r>
            <a:rPr lang="en-US" sz="1100" b="1" baseline="0">
              <a:solidFill>
                <a:srgbClr val="0000FF"/>
              </a:solidFill>
              <a:cs typeface="+mj-cs"/>
            </a:rPr>
            <a:t>3E-15, 3E-17</a:t>
          </a:r>
          <a:endParaRPr lang="en-US" sz="1100" b="1">
            <a:solidFill>
              <a:srgbClr val="0000FF"/>
            </a:solidFill>
            <a:cs typeface="+mj-cs"/>
          </a:endParaRPr>
        </a:p>
      </xdr:txBody>
    </xdr:sp>
    <xdr:clientData/>
  </xdr:twoCellAnchor>
  <xdr:twoCellAnchor>
    <xdr:from>
      <xdr:col>9</xdr:col>
      <xdr:colOff>119267</xdr:colOff>
      <xdr:row>42</xdr:row>
      <xdr:rowOff>6627</xdr:rowOff>
    </xdr:from>
    <xdr:to>
      <xdr:col>10</xdr:col>
      <xdr:colOff>410815</xdr:colOff>
      <xdr:row>44</xdr:row>
      <xdr:rowOff>79515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C786C6D-1D34-43A0-9229-01FDE4AA566E}"/>
            </a:ext>
          </a:extLst>
        </xdr:cNvPr>
        <xdr:cNvSpPr txBox="1"/>
      </xdr:nvSpPr>
      <xdr:spPr>
        <a:xfrm>
          <a:off x="5605667" y="8063949"/>
          <a:ext cx="901148" cy="443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>
              <a:solidFill>
                <a:srgbClr val="0000FF"/>
              </a:solidFill>
              <a:cs typeface="+mj-cs"/>
            </a:rPr>
            <a:t>โกดัง</a:t>
          </a:r>
          <a:r>
            <a:rPr lang="th-TH" sz="1100" b="1" baseline="0">
              <a:solidFill>
                <a:srgbClr val="0000FF"/>
              </a:solidFill>
              <a:cs typeface="+mj-cs"/>
            </a:rPr>
            <a:t> </a:t>
          </a:r>
          <a:r>
            <a:rPr lang="en-US" sz="1100" b="1" baseline="0">
              <a:solidFill>
                <a:srgbClr val="0000FF"/>
              </a:solidFill>
              <a:cs typeface="+mj-cs"/>
            </a:rPr>
            <a:t>3E-17-1, 3E-18</a:t>
          </a:r>
          <a:endParaRPr lang="en-US" sz="1100" b="1">
            <a:solidFill>
              <a:srgbClr val="0000FF"/>
            </a:solidFill>
            <a:cs typeface="+mj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33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 editAs="oneCell">
    <xdr:from>
      <xdr:col>0</xdr:col>
      <xdr:colOff>670560</xdr:colOff>
      <xdr:row>8</xdr:row>
      <xdr:rowOff>15240</xdr:rowOff>
    </xdr:from>
    <xdr:to>
      <xdr:col>12</xdr:col>
      <xdr:colOff>15920</xdr:colOff>
      <xdr:row>30</xdr:row>
      <xdr:rowOff>46028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13EDD-AA56-CCD1-F665-AA782EA07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668780"/>
          <a:ext cx="8786540" cy="35512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66676</xdr:colOff>
      <xdr:row>5</xdr:row>
      <xdr:rowOff>9525</xdr:rowOff>
    </xdr:from>
    <xdr:to>
      <xdr:col>9</xdr:col>
      <xdr:colOff>542926</xdr:colOff>
      <xdr:row>14</xdr:row>
      <xdr:rowOff>276225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D9CD3A6F-07E4-40DD-A057-3228BB825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47626</xdr:colOff>
      <xdr:row>22</xdr:row>
      <xdr:rowOff>47625</xdr:rowOff>
    </xdr:from>
    <xdr:to>
      <xdr:col>9</xdr:col>
      <xdr:colOff>523876</xdr:colOff>
      <xdr:row>31</xdr:row>
      <xdr:rowOff>19050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A873490A-0BD1-49AD-923C-5F1C5876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44</xdr:row>
      <xdr:rowOff>0</xdr:rowOff>
    </xdr:from>
    <xdr:to>
      <xdr:col>4</xdr:col>
      <xdr:colOff>946909</xdr:colOff>
      <xdr:row>58</xdr:row>
      <xdr:rowOff>1617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7AF28-8585-C419-80C1-F8FDD412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933793"/>
          <a:ext cx="4593998" cy="2648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78827</xdr:rowOff>
    </xdr:from>
    <xdr:to>
      <xdr:col>4</xdr:col>
      <xdr:colOff>889505</xdr:colOff>
      <xdr:row>71</xdr:row>
      <xdr:rowOff>99411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85D6FE-53D1-399B-64A0-3C9843AB8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61227"/>
          <a:ext cx="4536595" cy="2480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162911</xdr:rowOff>
    </xdr:from>
    <xdr:to>
      <xdr:col>4</xdr:col>
      <xdr:colOff>843357</xdr:colOff>
      <xdr:row>89</xdr:row>
      <xdr:rowOff>148911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6837C5-FDD8-DD8A-6123-39C39F6A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225752"/>
          <a:ext cx="4490447" cy="339135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10510</xdr:colOff>
      <xdr:row>90</xdr:row>
      <xdr:rowOff>16247</xdr:rowOff>
    </xdr:from>
    <xdr:to>
      <xdr:col>4</xdr:col>
      <xdr:colOff>861848</xdr:colOff>
      <xdr:row>102</xdr:row>
      <xdr:rowOff>42869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3BD590-7F99-76D9-B427-B9F16072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10" y="17673626"/>
          <a:ext cx="4498428" cy="22968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102</xdr:row>
      <xdr:rowOff>57805</xdr:rowOff>
    </xdr:from>
    <xdr:to>
      <xdr:col>4</xdr:col>
      <xdr:colOff>903889</xdr:colOff>
      <xdr:row>111</xdr:row>
      <xdr:rowOff>54770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8AE1F1-BE41-EA7B-8FD8-4AA17BB44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237667"/>
          <a:ext cx="4550979" cy="169964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7</xdr:col>
      <xdr:colOff>357877</xdr:colOff>
      <xdr:row>51</xdr:row>
      <xdr:rowOff>110643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78D88-846A-4B1A-8DDE-6C8B3A969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24552" y="10300138"/>
          <a:ext cx="4204663" cy="1434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thaicarbonlabel.tgo.or.th/products_emission/products_emission.pnc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ipcc-nggip.iges.or.jp/public/2006gl/pdf/2_Volume2/V2_3_Ch3_Mobile_Combustion.pdf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ipcc-nggip.iges.or.jp/public/2006gl/pdf/2_Volume2/V2_2_Ch2_Stationary_Combustion.pdf" TargetMode="External"/><Relationship Id="rId1" Type="http://schemas.openxmlformats.org/officeDocument/2006/relationships/hyperlink" Target="https://ghgprotocol.org/sites/default/files/ghgp/Global-Warming-Potential-Values%20%28Feb%2016%202016%29_1.pdf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www.epa.gov/system/files/documents/2024-02/ghg-emission-factors-hub-2024.pdf" TargetMode="External"/><Relationship Id="rId4" Type="http://schemas.openxmlformats.org/officeDocument/2006/relationships/hyperlink" Target="https://www.ipcc-nggip.iges.or.jp/public/2006gl/pdf/2_Volume2/V2_1_Ch1_Introduction.pdf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opLeftCell="A19" zoomScale="74" zoomScaleNormal="74" workbookViewId="0">
      <selection activeCell="M33" sqref="M33"/>
    </sheetView>
  </sheetViews>
  <sheetFormatPr defaultRowHeight="13.8"/>
  <cols>
    <col min="2" max="2" width="10.09765625" bestFit="1" customWidth="1"/>
    <col min="3" max="4" width="16.296875" customWidth="1"/>
    <col min="5" max="5" width="2.59765625" customWidth="1"/>
    <col min="6" max="6" width="6.8984375" customWidth="1"/>
    <col min="7" max="7" width="9.09765625" customWidth="1"/>
    <col min="8" max="8" width="15.296875" customWidth="1"/>
    <col min="9" max="9" width="23.3984375" customWidth="1"/>
    <col min="10" max="10" width="10.8984375" customWidth="1"/>
  </cols>
  <sheetData>
    <row r="1" spans="1:11" s="225" customFormat="1" ht="18.75" customHeight="1">
      <c r="A1" s="404"/>
      <c r="B1" s="407" t="s">
        <v>96</v>
      </c>
      <c r="C1" s="408"/>
      <c r="D1" s="408"/>
      <c r="E1" s="408"/>
      <c r="F1" s="408"/>
      <c r="G1" s="408"/>
      <c r="H1" s="409"/>
      <c r="I1" s="420" t="s">
        <v>264</v>
      </c>
      <c r="J1" s="421"/>
      <c r="K1" s="116"/>
    </row>
    <row r="2" spans="1:11" s="225" customFormat="1" ht="18.75" customHeight="1">
      <c r="A2" s="405"/>
      <c r="B2" s="410"/>
      <c r="C2" s="411"/>
      <c r="D2" s="411"/>
      <c r="E2" s="411"/>
      <c r="F2" s="411"/>
      <c r="G2" s="411"/>
      <c r="H2" s="412"/>
      <c r="I2" s="422"/>
      <c r="J2" s="423"/>
      <c r="K2" s="115"/>
    </row>
    <row r="3" spans="1:11" s="225" customFormat="1" ht="18.75" customHeight="1">
      <c r="A3" s="405"/>
      <c r="B3" s="217" t="s">
        <v>0</v>
      </c>
      <c r="C3" s="413" t="s">
        <v>97</v>
      </c>
      <c r="D3" s="414"/>
      <c r="E3" s="415" t="s">
        <v>98</v>
      </c>
      <c r="F3" s="416"/>
      <c r="G3" s="413" t="str">
        <f>B6</f>
        <v>บริษัท มัลติแบกซ์ จำกัด (มหาชน)</v>
      </c>
      <c r="H3" s="414"/>
      <c r="I3" s="218" t="s">
        <v>99</v>
      </c>
      <c r="J3" s="219">
        <v>1</v>
      </c>
      <c r="K3" s="117"/>
    </row>
    <row r="4" spans="1:11" s="225" customFormat="1" ht="18.75" customHeight="1">
      <c r="A4" s="406"/>
      <c r="B4" s="217" t="s">
        <v>1</v>
      </c>
      <c r="C4" s="413" t="s">
        <v>100</v>
      </c>
      <c r="D4" s="414"/>
      <c r="E4" s="415" t="s">
        <v>101</v>
      </c>
      <c r="F4" s="416"/>
      <c r="G4" s="413" t="s">
        <v>363</v>
      </c>
      <c r="H4" s="414"/>
      <c r="I4" s="218" t="s">
        <v>102</v>
      </c>
      <c r="J4" s="358">
        <v>243820</v>
      </c>
      <c r="K4" s="117"/>
    </row>
    <row r="5" spans="1:11" ht="18.75" customHeight="1">
      <c r="A5" s="118"/>
      <c r="B5" s="189"/>
      <c r="C5" s="189"/>
      <c r="D5" s="189"/>
      <c r="E5" s="189"/>
      <c r="F5" s="189"/>
      <c r="G5" s="189"/>
      <c r="H5" s="189"/>
      <c r="I5" s="189"/>
      <c r="J5" s="119"/>
      <c r="K5" s="116"/>
    </row>
    <row r="6" spans="1:11">
      <c r="A6" s="120"/>
      <c r="B6" s="425" t="s">
        <v>360</v>
      </c>
      <c r="C6" s="426"/>
      <c r="D6" s="426"/>
      <c r="E6" s="426"/>
      <c r="F6" s="426"/>
      <c r="G6" s="426"/>
      <c r="H6" s="426"/>
      <c r="I6" s="427"/>
      <c r="J6" s="121"/>
      <c r="K6" s="115"/>
    </row>
    <row r="7" spans="1:11">
      <c r="A7" s="118"/>
      <c r="B7" s="189"/>
      <c r="C7" s="189"/>
      <c r="D7" s="189"/>
      <c r="E7" s="189"/>
      <c r="F7" s="189"/>
      <c r="G7" s="189"/>
      <c r="H7" s="189"/>
      <c r="I7" s="189"/>
      <c r="J7" s="119"/>
      <c r="K7" s="117"/>
    </row>
    <row r="8" spans="1:11" ht="12" customHeight="1">
      <c r="A8" s="462" t="s">
        <v>103</v>
      </c>
      <c r="B8" s="463"/>
      <c r="C8" s="463"/>
      <c r="D8" s="464"/>
      <c r="E8" s="446"/>
      <c r="F8" s="402" t="s">
        <v>104</v>
      </c>
      <c r="G8" s="449"/>
      <c r="H8" s="449"/>
      <c r="I8" s="449"/>
      <c r="J8" s="403"/>
      <c r="K8" s="117"/>
    </row>
    <row r="9" spans="1:11" ht="18" customHeight="1">
      <c r="A9" s="465"/>
      <c r="B9" s="466"/>
      <c r="C9" s="466"/>
      <c r="D9" s="467"/>
      <c r="E9" s="447"/>
      <c r="F9" s="387" t="s">
        <v>105</v>
      </c>
      <c r="G9" s="388"/>
      <c r="H9" s="396" t="str">
        <f>'Fr-04.1'!B10</f>
        <v>Stationary combustion</v>
      </c>
      <c r="I9" s="397"/>
      <c r="J9" s="398"/>
      <c r="K9" s="117"/>
    </row>
    <row r="10" spans="1:11" ht="18" customHeight="1">
      <c r="A10" s="465"/>
      <c r="B10" s="466"/>
      <c r="C10" s="466"/>
      <c r="D10" s="467"/>
      <c r="E10" s="447"/>
      <c r="F10" s="389"/>
      <c r="G10" s="390"/>
      <c r="H10" s="384" t="str">
        <f>'Fr-04.1'!B11</f>
        <v xml:space="preserve">น้ำมัน Diesel B7 (Fire Pump) </v>
      </c>
      <c r="I10" s="385"/>
      <c r="J10" s="386"/>
      <c r="K10" s="117"/>
    </row>
    <row r="11" spans="1:11" ht="18" customHeight="1">
      <c r="A11" s="465"/>
      <c r="B11" s="466"/>
      <c r="C11" s="466"/>
      <c r="D11" s="467"/>
      <c r="E11" s="447"/>
      <c r="F11" s="389"/>
      <c r="G11" s="390"/>
      <c r="H11" s="384" t="str">
        <f>'Fr-04.1'!B12</f>
        <v>น้ำมัน Gasohol 91/95 (เครื่องตัดหญ้า)</v>
      </c>
      <c r="I11" s="385"/>
      <c r="J11" s="386"/>
      <c r="K11" s="117"/>
    </row>
    <row r="12" spans="1:11" ht="18" customHeight="1">
      <c r="A12" s="465"/>
      <c r="B12" s="466"/>
      <c r="C12" s="466"/>
      <c r="D12" s="467"/>
      <c r="E12" s="447"/>
      <c r="F12" s="389"/>
      <c r="G12" s="390"/>
      <c r="H12" s="384" t="str">
        <f>'Fr-04.1'!B13</f>
        <v>Acetylene Gas (ซ่อมบำรุง)</v>
      </c>
      <c r="I12" s="385"/>
      <c r="J12" s="386"/>
      <c r="K12" s="117"/>
    </row>
    <row r="13" spans="1:11" ht="18" customHeight="1">
      <c r="A13" s="465"/>
      <c r="B13" s="466"/>
      <c r="C13" s="466"/>
      <c r="D13" s="467"/>
      <c r="E13" s="447"/>
      <c r="F13" s="389"/>
      <c r="G13" s="390"/>
      <c r="H13" s="384" t="str">
        <f>'Fr-04.1'!B14</f>
        <v>Biodiesel (Stationary combustion)</v>
      </c>
      <c r="I13" s="385"/>
      <c r="J13" s="386"/>
      <c r="K13" s="117"/>
    </row>
    <row r="14" spans="1:11" ht="18" customHeight="1">
      <c r="A14" s="465"/>
      <c r="B14" s="466"/>
      <c r="C14" s="466"/>
      <c r="D14" s="467"/>
      <c r="E14" s="447"/>
      <c r="F14" s="389"/>
      <c r="G14" s="390"/>
      <c r="H14" s="384" t="str">
        <f>'Fr-04.1'!B15</f>
        <v>Biogasoline (Ethanol) (Stationary combustion)</v>
      </c>
      <c r="I14" s="385"/>
      <c r="J14" s="386"/>
      <c r="K14" s="117"/>
    </row>
    <row r="15" spans="1:11" ht="18" customHeight="1">
      <c r="A15" s="465"/>
      <c r="B15" s="466"/>
      <c r="C15" s="466"/>
      <c r="D15" s="467"/>
      <c r="E15" s="447"/>
      <c r="F15" s="389"/>
      <c r="G15" s="390"/>
      <c r="H15" s="396">
        <f>'Fr-04.1'!B16</f>
        <v>0</v>
      </c>
      <c r="I15" s="397"/>
      <c r="J15" s="398"/>
      <c r="K15" s="117"/>
    </row>
    <row r="16" spans="1:11" ht="18" customHeight="1">
      <c r="A16" s="465"/>
      <c r="B16" s="466"/>
      <c r="C16" s="466"/>
      <c r="D16" s="467"/>
      <c r="E16" s="447"/>
      <c r="F16" s="389"/>
      <c r="G16" s="390"/>
      <c r="H16" s="384">
        <f>'Fr-04.1'!B17</f>
        <v>0</v>
      </c>
      <c r="I16" s="385"/>
      <c r="J16" s="386"/>
      <c r="K16" s="117"/>
    </row>
    <row r="17" spans="1:11" ht="18" customHeight="1">
      <c r="A17" s="465"/>
      <c r="B17" s="466"/>
      <c r="C17" s="466"/>
      <c r="D17" s="467"/>
      <c r="E17" s="447"/>
      <c r="F17" s="389"/>
      <c r="G17" s="390"/>
      <c r="H17" s="384">
        <f>'Fr-04.1'!B19</f>
        <v>0</v>
      </c>
      <c r="I17" s="385"/>
      <c r="J17" s="386"/>
      <c r="K17" s="117"/>
    </row>
    <row r="18" spans="1:11" ht="18" customHeight="1">
      <c r="A18" s="465"/>
      <c r="B18" s="466"/>
      <c r="C18" s="466"/>
      <c r="D18" s="467"/>
      <c r="E18" s="447"/>
      <c r="F18" s="389"/>
      <c r="G18" s="390"/>
      <c r="H18" s="384">
        <f>'Fr-04.1'!B21</f>
        <v>0</v>
      </c>
      <c r="I18" s="385"/>
      <c r="J18" s="386"/>
      <c r="K18" s="117"/>
    </row>
    <row r="19" spans="1:11" ht="18" customHeight="1">
      <c r="A19" s="465"/>
      <c r="B19" s="466"/>
      <c r="C19" s="466"/>
      <c r="D19" s="467"/>
      <c r="E19" s="447"/>
      <c r="F19" s="389"/>
      <c r="G19" s="390"/>
      <c r="H19" s="384">
        <f>'Fr-04.1'!B22</f>
        <v>0</v>
      </c>
      <c r="I19" s="385"/>
      <c r="J19" s="386"/>
      <c r="K19" s="117"/>
    </row>
    <row r="20" spans="1:11" ht="18" customHeight="1">
      <c r="A20" s="465"/>
      <c r="B20" s="466"/>
      <c r="C20" s="466"/>
      <c r="D20" s="467"/>
      <c r="E20" s="447"/>
      <c r="F20" s="389"/>
      <c r="G20" s="390"/>
      <c r="H20" s="384">
        <f>'Fr-04.1'!B24</f>
        <v>0</v>
      </c>
      <c r="I20" s="385"/>
      <c r="J20" s="386"/>
      <c r="K20" s="117"/>
    </row>
    <row r="21" spans="1:11" ht="18" customHeight="1">
      <c r="A21" s="465"/>
      <c r="B21" s="466"/>
      <c r="C21" s="466"/>
      <c r="D21" s="467"/>
      <c r="E21" s="447"/>
      <c r="F21" s="389"/>
      <c r="G21" s="390"/>
      <c r="H21" s="396">
        <f>'Fr-04.1'!B25</f>
        <v>0</v>
      </c>
      <c r="I21" s="397"/>
      <c r="J21" s="398"/>
      <c r="K21" s="117"/>
    </row>
    <row r="22" spans="1:11" ht="18" customHeight="1">
      <c r="A22" s="465"/>
      <c r="B22" s="466"/>
      <c r="C22" s="466"/>
      <c r="D22" s="467"/>
      <c r="E22" s="447"/>
      <c r="F22" s="389"/>
      <c r="G22" s="390"/>
      <c r="H22" s="384">
        <f>'Fr-04.1'!B26</f>
        <v>0</v>
      </c>
      <c r="I22" s="385"/>
      <c r="J22" s="386"/>
      <c r="K22" s="117"/>
    </row>
    <row r="23" spans="1:11" ht="18" customHeight="1">
      <c r="A23" s="465"/>
      <c r="B23" s="466"/>
      <c r="C23" s="466"/>
      <c r="D23" s="467"/>
      <c r="E23" s="447"/>
      <c r="F23" s="389"/>
      <c r="G23" s="390"/>
      <c r="H23" s="384">
        <f>'Fr-04.1'!B27</f>
        <v>0</v>
      </c>
      <c r="I23" s="385"/>
      <c r="J23" s="386"/>
      <c r="K23" s="117"/>
    </row>
    <row r="24" spans="1:11" ht="18" customHeight="1">
      <c r="A24" s="465"/>
      <c r="B24" s="466"/>
      <c r="C24" s="466"/>
      <c r="D24" s="467"/>
      <c r="E24" s="447"/>
      <c r="F24" s="389"/>
      <c r="G24" s="390"/>
      <c r="H24" s="384">
        <f>'Fr-04.1'!B28</f>
        <v>0</v>
      </c>
      <c r="I24" s="385"/>
      <c r="J24" s="386"/>
      <c r="K24" s="117"/>
    </row>
    <row r="25" spans="1:11" ht="18" customHeight="1">
      <c r="A25" s="465"/>
      <c r="B25" s="466"/>
      <c r="C25" s="466"/>
      <c r="D25" s="467"/>
      <c r="E25" s="447"/>
      <c r="F25" s="389"/>
      <c r="G25" s="390"/>
      <c r="H25" s="384">
        <f>'Fr-04.1'!B29</f>
        <v>0</v>
      </c>
      <c r="I25" s="385"/>
      <c r="J25" s="386"/>
      <c r="K25" s="117"/>
    </row>
    <row r="26" spans="1:11" ht="18" customHeight="1">
      <c r="A26" s="465"/>
      <c r="B26" s="466"/>
      <c r="C26" s="466"/>
      <c r="D26" s="467"/>
      <c r="E26" s="447"/>
      <c r="F26" s="389"/>
      <c r="G26" s="390"/>
      <c r="H26" s="384">
        <f>'Fr-04.1'!B30</f>
        <v>0</v>
      </c>
      <c r="I26" s="385"/>
      <c r="J26" s="386"/>
      <c r="K26" s="117"/>
    </row>
    <row r="27" spans="1:11" ht="18" customHeight="1">
      <c r="A27" s="465"/>
      <c r="B27" s="466"/>
      <c r="C27" s="466"/>
      <c r="D27" s="467"/>
      <c r="E27" s="447"/>
      <c r="F27" s="389"/>
      <c r="G27" s="390"/>
      <c r="H27" s="384">
        <f>'Fr-04.1'!B31</f>
        <v>0</v>
      </c>
      <c r="I27" s="385"/>
      <c r="J27" s="386"/>
      <c r="K27" s="117"/>
    </row>
    <row r="28" spans="1:11" ht="18" customHeight="1">
      <c r="A28" s="465"/>
      <c r="B28" s="466"/>
      <c r="C28" s="466"/>
      <c r="D28" s="467"/>
      <c r="E28" s="447"/>
      <c r="F28" s="391"/>
      <c r="G28" s="392"/>
      <c r="H28" s="384">
        <f>'Fr-04.1'!B32</f>
        <v>0</v>
      </c>
      <c r="I28" s="385"/>
      <c r="J28" s="386"/>
      <c r="K28" s="117"/>
    </row>
    <row r="29" spans="1:11" ht="17.25" customHeight="1">
      <c r="A29" s="465"/>
      <c r="B29" s="466"/>
      <c r="C29" s="466"/>
      <c r="D29" s="467"/>
      <c r="E29" s="447"/>
      <c r="F29" s="387" t="s">
        <v>106</v>
      </c>
      <c r="G29" s="388"/>
      <c r="H29" s="384">
        <f>'Fr-04.1'!B45</f>
        <v>0</v>
      </c>
      <c r="I29" s="385"/>
      <c r="J29" s="386"/>
      <c r="K29" s="117"/>
    </row>
    <row r="30" spans="1:11" ht="17.25" customHeight="1">
      <c r="A30" s="465"/>
      <c r="B30" s="466"/>
      <c r="C30" s="466"/>
      <c r="D30" s="467"/>
      <c r="E30" s="447"/>
      <c r="F30" s="389"/>
      <c r="G30" s="390"/>
      <c r="H30" s="384"/>
      <c r="I30" s="385"/>
      <c r="J30" s="386"/>
      <c r="K30" s="117"/>
    </row>
    <row r="31" spans="1:11" ht="17.25" customHeight="1">
      <c r="A31" s="465"/>
      <c r="B31" s="466"/>
      <c r="C31" s="466"/>
      <c r="D31" s="467"/>
      <c r="E31" s="447"/>
      <c r="F31" s="391"/>
      <c r="G31" s="392"/>
      <c r="H31" s="195"/>
      <c r="I31" s="196"/>
      <c r="J31" s="197"/>
      <c r="K31" s="117"/>
    </row>
    <row r="32" spans="1:11">
      <c r="A32" s="465"/>
      <c r="B32" s="466"/>
      <c r="C32" s="466"/>
      <c r="D32" s="467"/>
      <c r="E32" s="447"/>
      <c r="F32" s="387" t="s">
        <v>107</v>
      </c>
      <c r="G32" s="388"/>
      <c r="H32" s="430">
        <f>'Fr-04.1'!B50</f>
        <v>0</v>
      </c>
      <c r="I32" s="431"/>
      <c r="J32" s="432"/>
      <c r="K32" s="114"/>
    </row>
    <row r="33" spans="1:11">
      <c r="A33" s="465"/>
      <c r="B33" s="466"/>
      <c r="C33" s="466"/>
      <c r="D33" s="467"/>
      <c r="E33" s="447"/>
      <c r="F33" s="389"/>
      <c r="G33" s="390"/>
      <c r="H33" s="393">
        <f>'Fr-04.1'!B51</f>
        <v>0</v>
      </c>
      <c r="I33" s="394"/>
      <c r="J33" s="395"/>
      <c r="K33" s="114"/>
    </row>
    <row r="34" spans="1:11">
      <c r="A34" s="465"/>
      <c r="B34" s="466"/>
      <c r="C34" s="466"/>
      <c r="D34" s="467"/>
      <c r="E34" s="447"/>
      <c r="F34" s="389"/>
      <c r="G34" s="390"/>
      <c r="H34" s="393">
        <f>'Fr-04.1'!B52</f>
        <v>0</v>
      </c>
      <c r="I34" s="394"/>
      <c r="J34" s="395"/>
      <c r="K34" s="114"/>
    </row>
    <row r="35" spans="1:11">
      <c r="A35" s="465"/>
      <c r="B35" s="466"/>
      <c r="C35" s="466"/>
      <c r="D35" s="467"/>
      <c r="E35" s="447"/>
      <c r="F35" s="391"/>
      <c r="G35" s="392"/>
      <c r="H35" s="393">
        <f>'Fr-04.1'!B53</f>
        <v>0</v>
      </c>
      <c r="I35" s="394"/>
      <c r="J35" s="395"/>
      <c r="K35" s="114"/>
    </row>
    <row r="36" spans="1:11">
      <c r="A36" s="465"/>
      <c r="B36" s="466"/>
      <c r="C36" s="466"/>
      <c r="D36" s="467"/>
      <c r="E36" s="447"/>
      <c r="F36" s="424" t="s">
        <v>108</v>
      </c>
      <c r="G36" s="424"/>
      <c r="H36" s="399" t="s">
        <v>372</v>
      </c>
      <c r="I36" s="400"/>
      <c r="J36" s="401"/>
      <c r="K36" s="114"/>
    </row>
    <row r="37" spans="1:11">
      <c r="A37" s="465"/>
      <c r="B37" s="466"/>
      <c r="C37" s="466"/>
      <c r="D37" s="467"/>
      <c r="E37" s="447"/>
      <c r="F37" s="402" t="s">
        <v>179</v>
      </c>
      <c r="G37" s="403"/>
      <c r="H37" s="428">
        <v>9586</v>
      </c>
      <c r="I37" s="429"/>
      <c r="J37" s="190" t="s">
        <v>364</v>
      </c>
      <c r="K37" s="114"/>
    </row>
    <row r="38" spans="1:11">
      <c r="A38" s="465"/>
      <c r="B38" s="466"/>
      <c r="C38" s="466"/>
      <c r="D38" s="467"/>
      <c r="E38" s="447"/>
      <c r="F38" s="424" t="s">
        <v>203</v>
      </c>
      <c r="G38" s="424"/>
      <c r="H38" s="399" t="s">
        <v>372</v>
      </c>
      <c r="I38" s="400"/>
      <c r="J38" s="401"/>
      <c r="K38" s="114"/>
    </row>
    <row r="39" spans="1:11">
      <c r="A39" s="465"/>
      <c r="B39" s="466"/>
      <c r="C39" s="466"/>
      <c r="D39" s="467"/>
      <c r="E39" s="447"/>
      <c r="F39" s="402" t="s">
        <v>208</v>
      </c>
      <c r="G39" s="403"/>
      <c r="H39" s="428">
        <v>9586</v>
      </c>
      <c r="I39" s="429"/>
      <c r="J39" s="190" t="str">
        <f>J37</f>
        <v>ตัน</v>
      </c>
      <c r="K39" s="114"/>
    </row>
    <row r="40" spans="1:11">
      <c r="A40" s="465"/>
      <c r="B40" s="466"/>
      <c r="C40" s="466"/>
      <c r="D40" s="467"/>
      <c r="E40" s="448"/>
      <c r="F40" s="433" t="s">
        <v>109</v>
      </c>
      <c r="G40" s="434"/>
      <c r="H40" s="434"/>
      <c r="I40" s="434"/>
      <c r="J40" s="435"/>
      <c r="K40" s="114"/>
    </row>
    <row r="41" spans="1:11">
      <c r="A41" s="465"/>
      <c r="B41" s="466"/>
      <c r="C41" s="466"/>
      <c r="D41" s="467"/>
      <c r="E41" s="448"/>
      <c r="F41" s="122">
        <v>1</v>
      </c>
      <c r="G41" s="436" t="s">
        <v>361</v>
      </c>
      <c r="H41" s="437"/>
      <c r="I41" s="437"/>
      <c r="J41" s="438"/>
      <c r="K41" s="114"/>
    </row>
    <row r="42" spans="1:11">
      <c r="A42" s="465"/>
      <c r="B42" s="466"/>
      <c r="C42" s="466"/>
      <c r="D42" s="467"/>
      <c r="E42" s="448"/>
      <c r="F42" s="122">
        <v>2</v>
      </c>
      <c r="G42" s="439" t="s">
        <v>362</v>
      </c>
      <c r="H42" s="439"/>
      <c r="I42" s="440"/>
      <c r="J42" s="440"/>
      <c r="K42" s="115"/>
    </row>
    <row r="43" spans="1:11">
      <c r="A43" s="465"/>
      <c r="B43" s="466"/>
      <c r="C43" s="466"/>
      <c r="D43" s="467"/>
      <c r="E43" s="448"/>
      <c r="F43" s="122">
        <v>3</v>
      </c>
      <c r="G43" s="439"/>
      <c r="H43" s="439"/>
      <c r="I43" s="440"/>
      <c r="J43" s="440"/>
      <c r="K43" s="115"/>
    </row>
    <row r="44" spans="1:11">
      <c r="A44" s="465"/>
      <c r="B44" s="466"/>
      <c r="C44" s="466"/>
      <c r="D44" s="467"/>
      <c r="E44" s="448"/>
      <c r="F44" s="122">
        <v>4</v>
      </c>
      <c r="G44" s="439"/>
      <c r="H44" s="439"/>
      <c r="I44" s="440"/>
      <c r="J44" s="440"/>
      <c r="K44" s="114"/>
    </row>
    <row r="45" spans="1:11">
      <c r="A45" s="465"/>
      <c r="B45" s="466"/>
      <c r="C45" s="466"/>
      <c r="D45" s="467"/>
      <c r="E45" s="448"/>
      <c r="F45" s="122">
        <v>5</v>
      </c>
      <c r="G45" s="439"/>
      <c r="H45" s="439"/>
      <c r="I45" s="440"/>
      <c r="J45" s="440"/>
      <c r="K45" s="114"/>
    </row>
    <row r="46" spans="1:11">
      <c r="A46" s="465"/>
      <c r="B46" s="466"/>
      <c r="C46" s="466"/>
      <c r="D46" s="467"/>
      <c r="E46" s="448"/>
      <c r="F46" s="402" t="s">
        <v>110</v>
      </c>
      <c r="G46" s="419"/>
      <c r="H46" s="170"/>
      <c r="I46" s="385" t="s">
        <v>373</v>
      </c>
      <c r="J46" s="418"/>
      <c r="K46" s="117"/>
    </row>
    <row r="47" spans="1:11">
      <c r="A47" s="468"/>
      <c r="B47" s="469"/>
      <c r="C47" s="469"/>
      <c r="D47" s="470"/>
      <c r="E47" s="448"/>
      <c r="F47" s="402" t="s">
        <v>111</v>
      </c>
      <c r="G47" s="419"/>
      <c r="H47" s="170"/>
      <c r="I47" s="417">
        <v>243865</v>
      </c>
      <c r="J47" s="418"/>
      <c r="K47" s="114"/>
    </row>
    <row r="48" spans="1:11">
      <c r="A48" s="443"/>
      <c r="B48" s="444"/>
      <c r="C48" s="444"/>
      <c r="D48" s="444"/>
      <c r="E48" s="444"/>
      <c r="F48" s="444"/>
      <c r="G48" s="444"/>
      <c r="H48" s="444"/>
      <c r="I48" s="444"/>
      <c r="J48" s="445"/>
      <c r="K48" s="114"/>
    </row>
    <row r="49" spans="1:11">
      <c r="A49" s="471" t="s">
        <v>112</v>
      </c>
      <c r="B49" s="472"/>
      <c r="C49" s="472"/>
      <c r="D49" s="473"/>
      <c r="E49" s="441"/>
      <c r="F49" s="471" t="s">
        <v>113</v>
      </c>
      <c r="G49" s="472"/>
      <c r="H49" s="472"/>
      <c r="I49" s="472"/>
      <c r="J49" s="473"/>
      <c r="K49" s="114"/>
    </row>
    <row r="50" spans="1:11">
      <c r="A50" s="450"/>
      <c r="B50" s="457"/>
      <c r="C50" s="457"/>
      <c r="D50" s="458"/>
      <c r="E50" s="441"/>
      <c r="F50" s="450"/>
      <c r="G50" s="451"/>
      <c r="H50" s="451"/>
      <c r="I50" s="451"/>
      <c r="J50" s="452"/>
      <c r="K50" s="114"/>
    </row>
    <row r="51" spans="1:11">
      <c r="A51" s="450"/>
      <c r="B51" s="457"/>
      <c r="C51" s="457"/>
      <c r="D51" s="458"/>
      <c r="E51" s="441"/>
      <c r="F51" s="453"/>
      <c r="G51" s="451"/>
      <c r="H51" s="451"/>
      <c r="I51" s="451"/>
      <c r="J51" s="452"/>
      <c r="K51" s="114"/>
    </row>
    <row r="52" spans="1:11">
      <c r="A52" s="450"/>
      <c r="B52" s="457"/>
      <c r="C52" s="457"/>
      <c r="D52" s="458"/>
      <c r="E52" s="441"/>
      <c r="F52" s="453"/>
      <c r="G52" s="451"/>
      <c r="H52" s="451"/>
      <c r="I52" s="451"/>
      <c r="J52" s="452"/>
      <c r="K52" s="114"/>
    </row>
    <row r="53" spans="1:11">
      <c r="A53" s="450"/>
      <c r="B53" s="457"/>
      <c r="C53" s="457"/>
      <c r="D53" s="458"/>
      <c r="E53" s="441"/>
      <c r="F53" s="453"/>
      <c r="G53" s="451"/>
      <c r="H53" s="451"/>
      <c r="I53" s="451"/>
      <c r="J53" s="452"/>
      <c r="K53" s="114"/>
    </row>
    <row r="54" spans="1:11">
      <c r="A54" s="450"/>
      <c r="B54" s="457"/>
      <c r="C54" s="457"/>
      <c r="D54" s="458"/>
      <c r="E54" s="441"/>
      <c r="F54" s="453"/>
      <c r="G54" s="451"/>
      <c r="H54" s="451"/>
      <c r="I54" s="451"/>
      <c r="J54" s="452"/>
      <c r="K54" s="114"/>
    </row>
    <row r="55" spans="1:11">
      <c r="A55" s="450"/>
      <c r="B55" s="457"/>
      <c r="C55" s="457"/>
      <c r="D55" s="458"/>
      <c r="E55" s="441"/>
      <c r="F55" s="453"/>
      <c r="G55" s="451"/>
      <c r="H55" s="451"/>
      <c r="I55" s="451"/>
      <c r="J55" s="452"/>
      <c r="K55" s="114"/>
    </row>
    <row r="56" spans="1:11">
      <c r="A56" s="450"/>
      <c r="B56" s="457"/>
      <c r="C56" s="457"/>
      <c r="D56" s="458"/>
      <c r="E56" s="441"/>
      <c r="F56" s="453"/>
      <c r="G56" s="451"/>
      <c r="H56" s="451"/>
      <c r="I56" s="451"/>
      <c r="J56" s="452"/>
      <c r="K56" s="114"/>
    </row>
    <row r="57" spans="1:11">
      <c r="A57" s="450"/>
      <c r="B57" s="457"/>
      <c r="C57" s="457"/>
      <c r="D57" s="458"/>
      <c r="E57" s="441"/>
      <c r="F57" s="453"/>
      <c r="G57" s="451"/>
      <c r="H57" s="451"/>
      <c r="I57" s="451"/>
      <c r="J57" s="452"/>
      <c r="K57" s="114"/>
    </row>
    <row r="58" spans="1:11">
      <c r="A58" s="450"/>
      <c r="B58" s="457"/>
      <c r="C58" s="457"/>
      <c r="D58" s="458"/>
      <c r="E58" s="441"/>
      <c r="F58" s="453"/>
      <c r="G58" s="451"/>
      <c r="H58" s="451"/>
      <c r="I58" s="451"/>
      <c r="J58" s="452"/>
      <c r="K58" s="114"/>
    </row>
    <row r="59" spans="1:11">
      <c r="A59" s="450"/>
      <c r="B59" s="457"/>
      <c r="C59" s="457"/>
      <c r="D59" s="458"/>
      <c r="E59" s="441"/>
      <c r="F59" s="453"/>
      <c r="G59" s="451"/>
      <c r="H59" s="451"/>
      <c r="I59" s="451"/>
      <c r="J59" s="452"/>
      <c r="K59" s="114"/>
    </row>
    <row r="60" spans="1:11">
      <c r="A60" s="450"/>
      <c r="B60" s="457"/>
      <c r="C60" s="457"/>
      <c r="D60" s="458"/>
      <c r="E60" s="441"/>
      <c r="F60" s="453"/>
      <c r="G60" s="451"/>
      <c r="H60" s="451"/>
      <c r="I60" s="451"/>
      <c r="J60" s="452"/>
      <c r="K60" s="114"/>
    </row>
    <row r="61" spans="1:11">
      <c r="A61" s="450"/>
      <c r="B61" s="457"/>
      <c r="C61" s="457"/>
      <c r="D61" s="458"/>
      <c r="E61" s="441"/>
      <c r="F61" s="453"/>
      <c r="G61" s="451"/>
      <c r="H61" s="451"/>
      <c r="I61" s="451"/>
      <c r="J61" s="452"/>
      <c r="K61" s="114"/>
    </row>
    <row r="62" spans="1:11" ht="9.75" customHeight="1">
      <c r="A62" s="450"/>
      <c r="B62" s="457"/>
      <c r="C62" s="457"/>
      <c r="D62" s="458"/>
      <c r="E62" s="441"/>
      <c r="F62" s="453"/>
      <c r="G62" s="451"/>
      <c r="H62" s="451"/>
      <c r="I62" s="451"/>
      <c r="J62" s="452"/>
      <c r="K62" s="115"/>
    </row>
    <row r="63" spans="1:11">
      <c r="A63" s="450"/>
      <c r="B63" s="457"/>
      <c r="C63" s="457"/>
      <c r="D63" s="458"/>
      <c r="E63" s="441"/>
      <c r="F63" s="453"/>
      <c r="G63" s="451"/>
      <c r="H63" s="451"/>
      <c r="I63" s="451"/>
      <c r="J63" s="452"/>
      <c r="K63" s="114"/>
    </row>
    <row r="64" spans="1:11" ht="8.25" customHeight="1">
      <c r="A64" s="459"/>
      <c r="B64" s="460"/>
      <c r="C64" s="460"/>
      <c r="D64" s="461"/>
      <c r="E64" s="442"/>
      <c r="F64" s="454"/>
      <c r="G64" s="455"/>
      <c r="H64" s="455"/>
      <c r="I64" s="455"/>
      <c r="J64" s="456"/>
      <c r="K64" s="114"/>
    </row>
    <row r="65" spans="1:1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4"/>
    </row>
    <row r="66" spans="1:1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4"/>
    </row>
    <row r="67" spans="1:1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4"/>
    </row>
    <row r="68" spans="1:1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4"/>
    </row>
    <row r="69" spans="1:1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4"/>
    </row>
    <row r="70" spans="1:1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4"/>
    </row>
    <row r="71" spans="1:1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4"/>
    </row>
    <row r="72" spans="1:1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4"/>
    </row>
    <row r="73" spans="1:1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4"/>
    </row>
    <row r="74" spans="1:1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4"/>
    </row>
    <row r="75" spans="1:11">
      <c r="A75" s="115"/>
      <c r="B75" s="115"/>
      <c r="C75" s="115"/>
      <c r="D75" s="115"/>
      <c r="E75" s="115"/>
      <c r="F75" s="115"/>
      <c r="G75" s="115"/>
      <c r="H75" s="115"/>
      <c r="I75" s="115"/>
      <c r="J75" s="115"/>
    </row>
    <row r="76" spans="1:11">
      <c r="A76" s="115"/>
      <c r="B76" s="115"/>
      <c r="C76" s="115"/>
      <c r="D76" s="115"/>
      <c r="E76" s="115"/>
      <c r="F76" s="115"/>
      <c r="G76" s="115"/>
      <c r="H76" s="115"/>
      <c r="I76" s="115"/>
      <c r="J76" s="115"/>
    </row>
  </sheetData>
  <mergeCells count="66">
    <mergeCell ref="G41:J41"/>
    <mergeCell ref="G42:J42"/>
    <mergeCell ref="E49:E64"/>
    <mergeCell ref="A48:J48"/>
    <mergeCell ref="E8:E47"/>
    <mergeCell ref="F8:J8"/>
    <mergeCell ref="F50:J64"/>
    <mergeCell ref="A50:D64"/>
    <mergeCell ref="A8:D47"/>
    <mergeCell ref="G43:J43"/>
    <mergeCell ref="G44:J44"/>
    <mergeCell ref="G45:J45"/>
    <mergeCell ref="A49:D49"/>
    <mergeCell ref="H39:I39"/>
    <mergeCell ref="F49:J49"/>
    <mergeCell ref="I46:J46"/>
    <mergeCell ref="I47:J47"/>
    <mergeCell ref="F47:G47"/>
    <mergeCell ref="I1:J2"/>
    <mergeCell ref="F36:G36"/>
    <mergeCell ref="B6:I6"/>
    <mergeCell ref="F46:G46"/>
    <mergeCell ref="F37:G37"/>
    <mergeCell ref="H37:I37"/>
    <mergeCell ref="H9:J9"/>
    <mergeCell ref="H29:J29"/>
    <mergeCell ref="H32:J32"/>
    <mergeCell ref="H36:J36"/>
    <mergeCell ref="F29:G31"/>
    <mergeCell ref="F9:G28"/>
    <mergeCell ref="F40:J40"/>
    <mergeCell ref="F38:G38"/>
    <mergeCell ref="H38:J38"/>
    <mergeCell ref="F39:G39"/>
    <mergeCell ref="A1:A4"/>
    <mergeCell ref="B1:H2"/>
    <mergeCell ref="C3:D3"/>
    <mergeCell ref="G3:H3"/>
    <mergeCell ref="C4:D4"/>
    <mergeCell ref="G4:H4"/>
    <mergeCell ref="E3:F3"/>
    <mergeCell ref="E4:F4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F32:G35"/>
    <mergeCell ref="H33:J33"/>
    <mergeCell ref="H34:J34"/>
    <mergeCell ref="H35:J35"/>
    <mergeCell ref="H30:J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9"/>
  <sheetViews>
    <sheetView zoomScale="130" zoomScaleNormal="130" workbookViewId="0">
      <selection activeCell="O84" sqref="O84"/>
    </sheetView>
  </sheetViews>
  <sheetFormatPr defaultRowHeight="13.8"/>
  <cols>
    <col min="13" max="13" width="9.59765625" bestFit="1" customWidth="1"/>
  </cols>
  <sheetData>
    <row r="1" spans="1:15" s="99" customFormat="1" ht="18.75" customHeight="1">
      <c r="A1" s="474"/>
      <c r="B1" s="486" t="s">
        <v>114</v>
      </c>
      <c r="C1" s="487"/>
      <c r="D1" s="487"/>
      <c r="E1" s="487"/>
      <c r="F1" s="487"/>
      <c r="G1" s="487"/>
      <c r="H1" s="487"/>
      <c r="I1" s="487"/>
      <c r="J1" s="487"/>
      <c r="K1" s="488"/>
      <c r="L1" s="420" t="s">
        <v>264</v>
      </c>
      <c r="M1" s="421"/>
    </row>
    <row r="2" spans="1:15" s="98" customFormat="1" ht="18.75" customHeight="1">
      <c r="A2" s="475"/>
      <c r="B2" s="489"/>
      <c r="C2" s="490"/>
      <c r="D2" s="490"/>
      <c r="E2" s="490"/>
      <c r="F2" s="490"/>
      <c r="G2" s="490"/>
      <c r="H2" s="490"/>
      <c r="I2" s="490"/>
      <c r="J2" s="490"/>
      <c r="K2" s="491"/>
      <c r="L2" s="422"/>
      <c r="M2" s="423"/>
      <c r="N2" s="99"/>
      <c r="O2" s="99"/>
    </row>
    <row r="3" spans="1:15" s="98" customFormat="1" ht="18.75" customHeight="1">
      <c r="A3" s="475"/>
      <c r="B3" s="243" t="s">
        <v>0</v>
      </c>
      <c r="C3" s="413" t="s">
        <v>97</v>
      </c>
      <c r="D3" s="414"/>
      <c r="E3" s="492"/>
      <c r="F3" s="244" t="s">
        <v>98</v>
      </c>
      <c r="G3" s="413" t="str">
        <f>'Fr-01'!$B$6</f>
        <v>บริษัท มัลติแบกซ์ จำกัด (มหาชน)</v>
      </c>
      <c r="H3" s="414"/>
      <c r="I3" s="492"/>
      <c r="J3" s="493"/>
      <c r="K3" s="494"/>
      <c r="L3" s="245" t="s">
        <v>99</v>
      </c>
      <c r="M3" s="246">
        <v>2</v>
      </c>
      <c r="N3" s="99"/>
      <c r="O3" s="99"/>
    </row>
    <row r="4" spans="1:15" s="85" customFormat="1" ht="18.75" customHeight="1">
      <c r="A4" s="476"/>
      <c r="B4" s="243" t="s">
        <v>1</v>
      </c>
      <c r="C4" s="413" t="s">
        <v>115</v>
      </c>
      <c r="D4" s="414"/>
      <c r="E4" s="492"/>
      <c r="F4" s="244" t="s">
        <v>101</v>
      </c>
      <c r="G4" s="413" t="str">
        <f>'Fr-01'!$G$4</f>
        <v>บริษัท อีโค เซ็นทริก คอร์ปอเรชั่น จำกัด</v>
      </c>
      <c r="H4" s="414"/>
      <c r="I4" s="492"/>
      <c r="J4" s="493"/>
      <c r="K4" s="494"/>
      <c r="L4" s="245" t="s">
        <v>116</v>
      </c>
      <c r="M4" s="359">
        <f>'Fr-01'!J4</f>
        <v>243820</v>
      </c>
    </row>
    <row r="5" spans="1:15" s="85" customFormat="1" ht="18.75" customHeight="1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5"/>
    </row>
    <row r="6" spans="1:15">
      <c r="A6" s="477"/>
      <c r="B6" s="478"/>
      <c r="C6" s="478"/>
      <c r="D6" s="478"/>
      <c r="E6" s="478"/>
      <c r="F6" s="478"/>
      <c r="G6" s="478"/>
      <c r="H6" s="478"/>
      <c r="I6" s="478"/>
      <c r="J6" s="478"/>
      <c r="K6" s="478"/>
      <c r="L6" s="478"/>
      <c r="M6" s="479"/>
    </row>
    <row r="7" spans="1:15">
      <c r="A7" s="480"/>
      <c r="B7" s="481"/>
      <c r="C7" s="481"/>
      <c r="D7" s="481"/>
      <c r="E7" s="481"/>
      <c r="F7" s="481"/>
      <c r="G7" s="481"/>
      <c r="H7" s="481"/>
      <c r="I7" s="481"/>
      <c r="J7" s="481"/>
      <c r="K7" s="481"/>
      <c r="L7" s="481"/>
      <c r="M7" s="482"/>
    </row>
    <row r="8" spans="1:15">
      <c r="A8" s="480"/>
      <c r="B8" s="481"/>
      <c r="C8" s="481"/>
      <c r="D8" s="481"/>
      <c r="E8" s="481"/>
      <c r="F8" s="481"/>
      <c r="G8" s="481"/>
      <c r="H8" s="481"/>
      <c r="I8" s="481"/>
      <c r="J8" s="481"/>
      <c r="K8" s="481"/>
      <c r="L8" s="481"/>
      <c r="M8" s="482"/>
    </row>
    <row r="9" spans="1:15">
      <c r="A9" s="480"/>
      <c r="B9" s="481"/>
      <c r="C9" s="481"/>
      <c r="D9" s="481"/>
      <c r="E9" s="481"/>
      <c r="F9" s="481"/>
      <c r="G9" s="481"/>
      <c r="H9" s="481"/>
      <c r="I9" s="481"/>
      <c r="J9" s="481"/>
      <c r="K9" s="481"/>
      <c r="L9" s="481"/>
      <c r="M9" s="482"/>
    </row>
    <row r="10" spans="1:15">
      <c r="A10" s="480"/>
      <c r="B10" s="481"/>
      <c r="C10" s="481"/>
      <c r="D10" s="481"/>
      <c r="E10" s="481"/>
      <c r="F10" s="481"/>
      <c r="G10" s="481"/>
      <c r="H10" s="481"/>
      <c r="I10" s="481"/>
      <c r="J10" s="481"/>
      <c r="K10" s="481"/>
      <c r="L10" s="481"/>
      <c r="M10" s="482"/>
    </row>
    <row r="11" spans="1:15">
      <c r="A11" s="480"/>
      <c r="B11" s="481"/>
      <c r="C11" s="481"/>
      <c r="D11" s="481"/>
      <c r="E11" s="481"/>
      <c r="F11" s="481"/>
      <c r="G11" s="481"/>
      <c r="H11" s="481"/>
      <c r="I11" s="481"/>
      <c r="J11" s="481"/>
      <c r="K11" s="481"/>
      <c r="L11" s="481"/>
      <c r="M11" s="482"/>
    </row>
    <row r="12" spans="1:15">
      <c r="A12" s="480"/>
      <c r="B12" s="481"/>
      <c r="C12" s="481"/>
      <c r="D12" s="481"/>
      <c r="E12" s="481"/>
      <c r="F12" s="481"/>
      <c r="G12" s="481"/>
      <c r="H12" s="481"/>
      <c r="I12" s="481"/>
      <c r="J12" s="481"/>
      <c r="K12" s="481"/>
      <c r="L12" s="481"/>
      <c r="M12" s="482"/>
    </row>
    <row r="13" spans="1:15">
      <c r="A13" s="480"/>
      <c r="B13" s="481"/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2"/>
    </row>
    <row r="14" spans="1:15">
      <c r="A14" s="480"/>
      <c r="B14" s="481"/>
      <c r="C14" s="481"/>
      <c r="D14" s="481"/>
      <c r="E14" s="481"/>
      <c r="F14" s="481"/>
      <c r="G14" s="481"/>
      <c r="H14" s="481"/>
      <c r="I14" s="481"/>
      <c r="J14" s="481"/>
      <c r="K14" s="481"/>
      <c r="L14" s="481"/>
      <c r="M14" s="482"/>
    </row>
    <row r="15" spans="1:15">
      <c r="A15" s="480"/>
      <c r="B15" s="481"/>
      <c r="C15" s="481"/>
      <c r="D15" s="481"/>
      <c r="E15" s="481"/>
      <c r="F15" s="481"/>
      <c r="G15" s="481"/>
      <c r="H15" s="481"/>
      <c r="I15" s="481"/>
      <c r="J15" s="481"/>
      <c r="K15" s="481"/>
      <c r="L15" s="481"/>
      <c r="M15" s="482"/>
    </row>
    <row r="16" spans="1:15">
      <c r="A16" s="480"/>
      <c r="B16" s="481"/>
      <c r="C16" s="481"/>
      <c r="D16" s="481"/>
      <c r="E16" s="481"/>
      <c r="F16" s="481"/>
      <c r="G16" s="481"/>
      <c r="H16" s="481"/>
      <c r="I16" s="481"/>
      <c r="J16" s="481"/>
      <c r="K16" s="481"/>
      <c r="L16" s="481"/>
      <c r="M16" s="482"/>
    </row>
    <row r="17" spans="1:13">
      <c r="A17" s="480"/>
      <c r="B17" s="481"/>
      <c r="C17" s="481"/>
      <c r="D17" s="481"/>
      <c r="E17" s="481"/>
      <c r="F17" s="481"/>
      <c r="G17" s="481"/>
      <c r="H17" s="481"/>
      <c r="I17" s="481"/>
      <c r="J17" s="481"/>
      <c r="K17" s="481"/>
      <c r="L17" s="481"/>
      <c r="M17" s="482"/>
    </row>
    <row r="18" spans="1:13">
      <c r="A18" s="480"/>
      <c r="B18" s="481"/>
      <c r="C18" s="481"/>
      <c r="D18" s="481"/>
      <c r="E18" s="481"/>
      <c r="F18" s="481"/>
      <c r="G18" s="481"/>
      <c r="H18" s="481"/>
      <c r="I18" s="481"/>
      <c r="J18" s="481"/>
      <c r="K18" s="481"/>
      <c r="L18" s="481"/>
      <c r="M18" s="482"/>
    </row>
    <row r="19" spans="1:13">
      <c r="A19" s="480"/>
      <c r="B19" s="481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</row>
    <row r="20" spans="1:13">
      <c r="A20" s="480"/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2"/>
    </row>
    <row r="21" spans="1:13">
      <c r="A21" s="480"/>
      <c r="B21" s="481"/>
      <c r="C21" s="481"/>
      <c r="D21" s="481"/>
      <c r="E21" s="481"/>
      <c r="F21" s="481"/>
      <c r="G21" s="481"/>
      <c r="H21" s="481"/>
      <c r="I21" s="481"/>
      <c r="J21" s="481"/>
      <c r="K21" s="481"/>
      <c r="L21" s="481"/>
      <c r="M21" s="482"/>
    </row>
    <row r="22" spans="1:13">
      <c r="A22" s="480"/>
      <c r="B22" s="481"/>
      <c r="C22" s="481"/>
      <c r="D22" s="481"/>
      <c r="E22" s="481"/>
      <c r="F22" s="481"/>
      <c r="G22" s="481"/>
      <c r="H22" s="481"/>
      <c r="I22" s="481"/>
      <c r="J22" s="481"/>
      <c r="K22" s="481"/>
      <c r="L22" s="481"/>
      <c r="M22" s="482"/>
    </row>
    <row r="23" spans="1:13">
      <c r="A23" s="480"/>
      <c r="B23" s="481"/>
      <c r="C23" s="481"/>
      <c r="D23" s="481"/>
      <c r="E23" s="481"/>
      <c r="F23" s="481"/>
      <c r="G23" s="481"/>
      <c r="H23" s="481"/>
      <c r="I23" s="481"/>
      <c r="J23" s="481"/>
      <c r="K23" s="481"/>
      <c r="L23" s="481"/>
      <c r="M23" s="482"/>
    </row>
    <row r="24" spans="1:13">
      <c r="A24" s="480"/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481"/>
      <c r="M24" s="482"/>
    </row>
    <row r="25" spans="1:13">
      <c r="A25" s="480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482"/>
    </row>
    <row r="26" spans="1:13">
      <c r="A26" s="480"/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2"/>
    </row>
    <row r="27" spans="1:13">
      <c r="A27" s="480"/>
      <c r="B27" s="481"/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482"/>
    </row>
    <row r="28" spans="1:13">
      <c r="A28" s="480"/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2"/>
    </row>
    <row r="29" spans="1:13">
      <c r="A29" s="480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2"/>
    </row>
    <row r="30" spans="1:13">
      <c r="A30" s="480"/>
      <c r="B30" s="481"/>
      <c r="C30" s="481"/>
      <c r="D30" s="481"/>
      <c r="E30" s="481"/>
      <c r="F30" s="481"/>
      <c r="G30" s="481"/>
      <c r="H30" s="481"/>
      <c r="I30" s="481"/>
      <c r="J30" s="481"/>
      <c r="K30" s="481"/>
      <c r="L30" s="481"/>
      <c r="M30" s="482"/>
    </row>
    <row r="31" spans="1:13">
      <c r="A31" s="480"/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482"/>
    </row>
    <row r="32" spans="1:13">
      <c r="A32" s="480"/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  <c r="M32" s="482"/>
    </row>
    <row r="33" spans="1:13">
      <c r="A33" s="480"/>
      <c r="B33" s="481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2"/>
    </row>
    <row r="34" spans="1:13">
      <c r="A34" s="480"/>
      <c r="B34" s="481"/>
      <c r="C34" s="481"/>
      <c r="D34" s="481"/>
      <c r="E34" s="481"/>
      <c r="F34" s="481"/>
      <c r="G34" s="481"/>
      <c r="H34" s="481"/>
      <c r="I34" s="481"/>
      <c r="J34" s="481"/>
      <c r="K34" s="481"/>
      <c r="L34" s="481"/>
      <c r="M34" s="482"/>
    </row>
    <row r="35" spans="1:13">
      <c r="A35" s="480"/>
      <c r="B35" s="481"/>
      <c r="C35" s="481"/>
      <c r="D35" s="481"/>
      <c r="E35" s="481"/>
      <c r="F35" s="481"/>
      <c r="G35" s="481"/>
      <c r="H35" s="481"/>
      <c r="I35" s="481"/>
      <c r="J35" s="481"/>
      <c r="K35" s="481"/>
      <c r="L35" s="481"/>
      <c r="M35" s="482"/>
    </row>
    <row r="36" spans="1:13">
      <c r="A36" s="480"/>
      <c r="B36" s="481"/>
      <c r="C36" s="481"/>
      <c r="D36" s="481"/>
      <c r="E36" s="481"/>
      <c r="F36" s="481"/>
      <c r="G36" s="481"/>
      <c r="H36" s="481"/>
      <c r="I36" s="481"/>
      <c r="J36" s="481"/>
      <c r="K36" s="481"/>
      <c r="L36" s="481"/>
      <c r="M36" s="482"/>
    </row>
    <row r="37" spans="1:13">
      <c r="A37" s="480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2"/>
    </row>
    <row r="38" spans="1:13">
      <c r="A38" s="480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2"/>
    </row>
    <row r="39" spans="1:13">
      <c r="A39" s="480"/>
      <c r="B39" s="481"/>
      <c r="C39" s="481"/>
      <c r="D39" s="481"/>
      <c r="E39" s="481"/>
      <c r="F39" s="481"/>
      <c r="G39" s="481"/>
      <c r="H39" s="481"/>
      <c r="I39" s="481"/>
      <c r="J39" s="481"/>
      <c r="K39" s="481"/>
      <c r="L39" s="481"/>
      <c r="M39" s="482"/>
    </row>
    <row r="40" spans="1:13">
      <c r="A40" s="480"/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2"/>
    </row>
    <row r="41" spans="1:13">
      <c r="A41" s="480"/>
      <c r="B41" s="481"/>
      <c r="C41" s="481"/>
      <c r="D41" s="481"/>
      <c r="E41" s="481"/>
      <c r="F41" s="481"/>
      <c r="G41" s="481"/>
      <c r="H41" s="481"/>
      <c r="I41" s="481"/>
      <c r="J41" s="481"/>
      <c r="K41" s="481"/>
      <c r="L41" s="481"/>
      <c r="M41" s="482"/>
    </row>
    <row r="42" spans="1:13">
      <c r="A42" s="480"/>
      <c r="B42" s="481"/>
      <c r="C42" s="481"/>
      <c r="D42" s="481"/>
      <c r="E42" s="481"/>
      <c r="F42" s="481"/>
      <c r="G42" s="481"/>
      <c r="H42" s="481"/>
      <c r="I42" s="481"/>
      <c r="J42" s="481"/>
      <c r="K42" s="481"/>
      <c r="L42" s="481"/>
      <c r="M42" s="482"/>
    </row>
    <row r="43" spans="1:13">
      <c r="A43" s="480"/>
      <c r="B43" s="481"/>
      <c r="C43" s="481"/>
      <c r="D43" s="481"/>
      <c r="E43" s="481"/>
      <c r="F43" s="481"/>
      <c r="G43" s="481"/>
      <c r="H43" s="481"/>
      <c r="I43" s="481"/>
      <c r="J43" s="481"/>
      <c r="K43" s="481"/>
      <c r="L43" s="481"/>
      <c r="M43" s="482"/>
    </row>
    <row r="44" spans="1:13">
      <c r="A44" s="480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2"/>
    </row>
    <row r="45" spans="1:13">
      <c r="A45" s="480"/>
      <c r="B45" s="481"/>
      <c r="C45" s="481"/>
      <c r="D45" s="481"/>
      <c r="E45" s="481"/>
      <c r="F45" s="481"/>
      <c r="G45" s="481"/>
      <c r="H45" s="481"/>
      <c r="I45" s="481"/>
      <c r="J45" s="481"/>
      <c r="K45" s="481"/>
      <c r="L45" s="481"/>
      <c r="M45" s="482"/>
    </row>
    <row r="46" spans="1:13">
      <c r="A46" s="480"/>
      <c r="B46" s="481"/>
      <c r="C46" s="481"/>
      <c r="D46" s="481"/>
      <c r="E46" s="481"/>
      <c r="F46" s="481"/>
      <c r="G46" s="481"/>
      <c r="H46" s="481"/>
      <c r="I46" s="481"/>
      <c r="J46" s="481"/>
      <c r="K46" s="481"/>
      <c r="L46" s="481"/>
      <c r="M46" s="482"/>
    </row>
    <row r="47" spans="1:13">
      <c r="A47" s="480"/>
      <c r="B47" s="481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2"/>
    </row>
    <row r="48" spans="1:13">
      <c r="A48" s="480"/>
      <c r="B48" s="481"/>
      <c r="C48" s="481"/>
      <c r="D48" s="481"/>
      <c r="E48" s="481"/>
      <c r="F48" s="481"/>
      <c r="G48" s="481"/>
      <c r="H48" s="481"/>
      <c r="I48" s="481"/>
      <c r="J48" s="481"/>
      <c r="K48" s="481"/>
      <c r="L48" s="481"/>
      <c r="M48" s="482"/>
    </row>
    <row r="49" spans="1:13">
      <c r="A49" s="480"/>
      <c r="B49" s="481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2"/>
    </row>
    <row r="50" spans="1:13">
      <c r="A50" s="480"/>
      <c r="B50" s="481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2"/>
    </row>
    <row r="51" spans="1:13">
      <c r="A51" s="480"/>
      <c r="B51" s="481"/>
      <c r="C51" s="481"/>
      <c r="D51" s="481"/>
      <c r="E51" s="481"/>
      <c r="F51" s="481"/>
      <c r="G51" s="481"/>
      <c r="H51" s="481"/>
      <c r="I51" s="481"/>
      <c r="J51" s="481"/>
      <c r="K51" s="481"/>
      <c r="L51" s="481"/>
      <c r="M51" s="482"/>
    </row>
    <row r="52" spans="1:13">
      <c r="A52" s="480"/>
      <c r="B52" s="481"/>
      <c r="C52" s="481"/>
      <c r="D52" s="481"/>
      <c r="E52" s="481"/>
      <c r="F52" s="481"/>
      <c r="G52" s="481"/>
      <c r="H52" s="481"/>
      <c r="I52" s="481"/>
      <c r="J52" s="481"/>
      <c r="K52" s="481"/>
      <c r="L52" s="481"/>
      <c r="M52" s="482"/>
    </row>
    <row r="53" spans="1:13">
      <c r="A53" s="480"/>
      <c r="B53" s="481"/>
      <c r="C53" s="481"/>
      <c r="D53" s="481"/>
      <c r="E53" s="481"/>
      <c r="F53" s="481"/>
      <c r="G53" s="481"/>
      <c r="H53" s="481"/>
      <c r="I53" s="481"/>
      <c r="J53" s="481"/>
      <c r="K53" s="481"/>
      <c r="L53" s="481"/>
      <c r="M53" s="482"/>
    </row>
    <row r="54" spans="1:13">
      <c r="A54" s="480"/>
      <c r="B54" s="481"/>
      <c r="C54" s="481"/>
      <c r="D54" s="481"/>
      <c r="E54" s="481"/>
      <c r="F54" s="481"/>
      <c r="G54" s="481"/>
      <c r="H54" s="481"/>
      <c r="I54" s="481"/>
      <c r="J54" s="481"/>
      <c r="K54" s="481"/>
      <c r="L54" s="481"/>
      <c r="M54" s="482"/>
    </row>
    <row r="55" spans="1:13">
      <c r="A55" s="480"/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1"/>
      <c r="M55" s="482"/>
    </row>
    <row r="56" spans="1:13">
      <c r="A56" s="480"/>
      <c r="B56" s="481"/>
      <c r="C56" s="481"/>
      <c r="D56" s="481"/>
      <c r="E56" s="481"/>
      <c r="F56" s="481"/>
      <c r="G56" s="481"/>
      <c r="H56" s="481"/>
      <c r="I56" s="481"/>
      <c r="J56" s="481"/>
      <c r="K56" s="481"/>
      <c r="L56" s="481"/>
      <c r="M56" s="482"/>
    </row>
    <row r="57" spans="1:13">
      <c r="A57" s="480"/>
      <c r="B57" s="481"/>
      <c r="C57" s="481"/>
      <c r="D57" s="481"/>
      <c r="E57" s="481"/>
      <c r="F57" s="481"/>
      <c r="G57" s="481"/>
      <c r="H57" s="481"/>
      <c r="I57" s="481"/>
      <c r="J57" s="481"/>
      <c r="K57" s="481"/>
      <c r="L57" s="481"/>
      <c r="M57" s="482"/>
    </row>
    <row r="58" spans="1:13">
      <c r="A58" s="480"/>
      <c r="B58" s="481"/>
      <c r="C58" s="481"/>
      <c r="D58" s="481"/>
      <c r="E58" s="481"/>
      <c r="F58" s="481"/>
      <c r="G58" s="481"/>
      <c r="H58" s="481"/>
      <c r="I58" s="481"/>
      <c r="J58" s="481"/>
      <c r="K58" s="481"/>
      <c r="L58" s="481"/>
      <c r="M58" s="482"/>
    </row>
    <row r="59" spans="1:13">
      <c r="A59" s="480"/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1"/>
      <c r="M59" s="482"/>
    </row>
    <row r="60" spans="1:13">
      <c r="A60" s="480"/>
      <c r="B60" s="481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2"/>
    </row>
    <row r="61" spans="1:13">
      <c r="A61" s="480"/>
      <c r="B61" s="481"/>
      <c r="C61" s="481"/>
      <c r="D61" s="481"/>
      <c r="E61" s="481"/>
      <c r="F61" s="481"/>
      <c r="G61" s="481"/>
      <c r="H61" s="481"/>
      <c r="I61" s="481"/>
      <c r="J61" s="481"/>
      <c r="K61" s="481"/>
      <c r="L61" s="481"/>
      <c r="M61" s="482"/>
    </row>
    <row r="62" spans="1:13">
      <c r="A62" s="480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1"/>
      <c r="M62" s="482"/>
    </row>
    <row r="63" spans="1:13">
      <c r="A63" s="480"/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1"/>
      <c r="M63" s="482"/>
    </row>
    <row r="64" spans="1:13">
      <c r="A64" s="480"/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2"/>
    </row>
    <row r="65" spans="1:13">
      <c r="A65" s="480"/>
      <c r="B65" s="481"/>
      <c r="C65" s="481"/>
      <c r="D65" s="481"/>
      <c r="E65" s="481"/>
      <c r="F65" s="481"/>
      <c r="G65" s="481"/>
      <c r="H65" s="481"/>
      <c r="I65" s="481"/>
      <c r="J65" s="481"/>
      <c r="K65" s="481"/>
      <c r="L65" s="481"/>
      <c r="M65" s="482"/>
    </row>
    <row r="66" spans="1:13">
      <c r="A66" s="480"/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2"/>
    </row>
    <row r="67" spans="1:13">
      <c r="A67" s="480"/>
      <c r="B67" s="481"/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2"/>
    </row>
    <row r="68" spans="1:13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2"/>
    </row>
    <row r="69" spans="1:13">
      <c r="A69" s="480"/>
      <c r="B69" s="481"/>
      <c r="C69" s="481"/>
      <c r="D69" s="481"/>
      <c r="E69" s="481"/>
      <c r="F69" s="481"/>
      <c r="G69" s="481"/>
      <c r="H69" s="481"/>
      <c r="I69" s="481"/>
      <c r="J69" s="481"/>
      <c r="K69" s="481"/>
      <c r="L69" s="481"/>
      <c r="M69" s="482"/>
    </row>
    <row r="70" spans="1:13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2"/>
    </row>
    <row r="71" spans="1:13">
      <c r="A71" s="480"/>
      <c r="B71" s="481"/>
      <c r="C71" s="481"/>
      <c r="D71" s="481"/>
      <c r="E71" s="481"/>
      <c r="F71" s="481"/>
      <c r="G71" s="481"/>
      <c r="H71" s="481"/>
      <c r="I71" s="481"/>
      <c r="J71" s="481"/>
      <c r="K71" s="481"/>
      <c r="L71" s="481"/>
      <c r="M71" s="482"/>
    </row>
    <row r="72" spans="1:13">
      <c r="A72" s="480"/>
      <c r="B72" s="481"/>
      <c r="C72" s="481"/>
      <c r="D72" s="481"/>
      <c r="E72" s="481"/>
      <c r="F72" s="481"/>
      <c r="G72" s="481"/>
      <c r="H72" s="481"/>
      <c r="I72" s="481"/>
      <c r="J72" s="481"/>
      <c r="K72" s="481"/>
      <c r="L72" s="481"/>
      <c r="M72" s="482"/>
    </row>
    <row r="73" spans="1:13">
      <c r="A73" s="480"/>
      <c r="B73" s="481"/>
      <c r="C73" s="481"/>
      <c r="D73" s="481"/>
      <c r="E73" s="481"/>
      <c r="F73" s="481"/>
      <c r="G73" s="481"/>
      <c r="H73" s="481"/>
      <c r="I73" s="481"/>
      <c r="J73" s="481"/>
      <c r="K73" s="481"/>
      <c r="L73" s="481"/>
      <c r="M73" s="482"/>
    </row>
    <row r="74" spans="1:13">
      <c r="A74" s="480"/>
      <c r="B74" s="481"/>
      <c r="C74" s="481"/>
      <c r="D74" s="481"/>
      <c r="E74" s="481"/>
      <c r="F74" s="481"/>
      <c r="G74" s="481"/>
      <c r="H74" s="481"/>
      <c r="I74" s="481"/>
      <c r="J74" s="481"/>
      <c r="K74" s="481"/>
      <c r="L74" s="481"/>
      <c r="M74" s="482"/>
    </row>
    <row r="75" spans="1:13">
      <c r="A75" s="480"/>
      <c r="B75" s="481"/>
      <c r="C75" s="481"/>
      <c r="D75" s="481"/>
      <c r="E75" s="481"/>
      <c r="F75" s="481"/>
      <c r="G75" s="481"/>
      <c r="H75" s="481"/>
      <c r="I75" s="481"/>
      <c r="J75" s="481"/>
      <c r="K75" s="481"/>
      <c r="L75" s="481"/>
      <c r="M75" s="482"/>
    </row>
    <row r="76" spans="1:13">
      <c r="A76" s="480"/>
      <c r="B76" s="481"/>
      <c r="C76" s="481"/>
      <c r="D76" s="481"/>
      <c r="E76" s="481"/>
      <c r="F76" s="481"/>
      <c r="G76" s="481"/>
      <c r="H76" s="481"/>
      <c r="I76" s="481"/>
      <c r="J76" s="481"/>
      <c r="K76" s="481"/>
      <c r="L76" s="481"/>
      <c r="M76" s="482"/>
    </row>
    <row r="77" spans="1:13">
      <c r="A77" s="480"/>
      <c r="B77" s="481"/>
      <c r="C77" s="481"/>
      <c r="D77" s="481"/>
      <c r="E77" s="481"/>
      <c r="F77" s="481"/>
      <c r="G77" s="481"/>
      <c r="H77" s="481"/>
      <c r="I77" s="481"/>
      <c r="J77" s="481"/>
      <c r="K77" s="481"/>
      <c r="L77" s="481"/>
      <c r="M77" s="482"/>
    </row>
    <row r="78" spans="1:13">
      <c r="A78" s="480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2"/>
    </row>
    <row r="79" spans="1:13">
      <c r="A79" s="480"/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2"/>
    </row>
    <row r="80" spans="1:13">
      <c r="A80" s="480"/>
      <c r="B80" s="481"/>
      <c r="C80" s="481"/>
      <c r="D80" s="481"/>
      <c r="E80" s="481"/>
      <c r="F80" s="481"/>
      <c r="G80" s="481"/>
      <c r="H80" s="481"/>
      <c r="I80" s="481"/>
      <c r="J80" s="481"/>
      <c r="K80" s="481"/>
      <c r="L80" s="481"/>
      <c r="M80" s="482"/>
    </row>
    <row r="81" spans="1:13">
      <c r="A81" s="480"/>
      <c r="B81" s="481"/>
      <c r="C81" s="481"/>
      <c r="D81" s="481"/>
      <c r="E81" s="481"/>
      <c r="F81" s="481"/>
      <c r="G81" s="481"/>
      <c r="H81" s="481"/>
      <c r="I81" s="481"/>
      <c r="J81" s="481"/>
      <c r="K81" s="481"/>
      <c r="L81" s="481"/>
      <c r="M81" s="482"/>
    </row>
    <row r="82" spans="1:13">
      <c r="A82" s="480"/>
      <c r="B82" s="481"/>
      <c r="C82" s="481"/>
      <c r="D82" s="481"/>
      <c r="E82" s="481"/>
      <c r="F82" s="481"/>
      <c r="G82" s="481"/>
      <c r="H82" s="481"/>
      <c r="I82" s="481"/>
      <c r="J82" s="481"/>
      <c r="K82" s="481"/>
      <c r="L82" s="481"/>
      <c r="M82" s="482"/>
    </row>
    <row r="83" spans="1:13">
      <c r="A83" s="480"/>
      <c r="B83" s="481"/>
      <c r="C83" s="481"/>
      <c r="D83" s="481"/>
      <c r="E83" s="481"/>
      <c r="F83" s="481"/>
      <c r="G83" s="481"/>
      <c r="H83" s="481"/>
      <c r="I83" s="481"/>
      <c r="J83" s="481"/>
      <c r="K83" s="481"/>
      <c r="L83" s="481"/>
      <c r="M83" s="482"/>
    </row>
    <row r="84" spans="1:13">
      <c r="A84" s="480"/>
      <c r="B84" s="481"/>
      <c r="C84" s="481"/>
      <c r="D84" s="481"/>
      <c r="E84" s="481"/>
      <c r="F84" s="481"/>
      <c r="G84" s="481"/>
      <c r="H84" s="481"/>
      <c r="I84" s="481"/>
      <c r="J84" s="481"/>
      <c r="K84" s="481"/>
      <c r="L84" s="481"/>
      <c r="M84" s="482"/>
    </row>
    <row r="85" spans="1:13">
      <c r="A85" s="480"/>
      <c r="B85" s="481"/>
      <c r="C85" s="481"/>
      <c r="D85" s="481"/>
      <c r="E85" s="481"/>
      <c r="F85" s="481"/>
      <c r="G85" s="481"/>
      <c r="H85" s="481"/>
      <c r="I85" s="481"/>
      <c r="J85" s="481"/>
      <c r="K85" s="481"/>
      <c r="L85" s="481"/>
      <c r="M85" s="482"/>
    </row>
    <row r="86" spans="1:13">
      <c r="A86" s="480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2"/>
    </row>
    <row r="87" spans="1:13">
      <c r="A87" s="480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2"/>
    </row>
    <row r="88" spans="1:13">
      <c r="A88" s="480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  <c r="M88" s="482"/>
    </row>
    <row r="89" spans="1:13">
      <c r="A89" s="480"/>
      <c r="B89" s="481"/>
      <c r="C89" s="481"/>
      <c r="D89" s="481"/>
      <c r="E89" s="481"/>
      <c r="F89" s="481"/>
      <c r="G89" s="481"/>
      <c r="H89" s="481"/>
      <c r="I89" s="481"/>
      <c r="J89" s="481"/>
      <c r="K89" s="481"/>
      <c r="L89" s="481"/>
      <c r="M89" s="482"/>
    </row>
    <row r="90" spans="1:13">
      <c r="A90" s="480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1"/>
      <c r="M90" s="482"/>
    </row>
    <row r="91" spans="1:13">
      <c r="A91" s="480"/>
      <c r="B91" s="481"/>
      <c r="C91" s="481"/>
      <c r="D91" s="481"/>
      <c r="E91" s="481"/>
      <c r="F91" s="481"/>
      <c r="G91" s="481"/>
      <c r="H91" s="481"/>
      <c r="I91" s="481"/>
      <c r="J91" s="481"/>
      <c r="K91" s="481"/>
      <c r="L91" s="481"/>
      <c r="M91" s="482"/>
    </row>
    <row r="92" spans="1:13">
      <c r="A92" s="480"/>
      <c r="B92" s="481"/>
      <c r="C92" s="481"/>
      <c r="D92" s="481"/>
      <c r="E92" s="481"/>
      <c r="F92" s="481"/>
      <c r="G92" s="481"/>
      <c r="H92" s="481"/>
      <c r="I92" s="481"/>
      <c r="J92" s="481"/>
      <c r="K92" s="481"/>
      <c r="L92" s="481"/>
      <c r="M92" s="482"/>
    </row>
    <row r="93" spans="1:13">
      <c r="A93" s="480"/>
      <c r="B93" s="481"/>
      <c r="C93" s="481"/>
      <c r="D93" s="481"/>
      <c r="E93" s="481"/>
      <c r="F93" s="481"/>
      <c r="G93" s="481"/>
      <c r="H93" s="481"/>
      <c r="I93" s="481"/>
      <c r="J93" s="481"/>
      <c r="K93" s="481"/>
      <c r="L93" s="481"/>
      <c r="M93" s="482"/>
    </row>
    <row r="94" spans="1:13">
      <c r="A94" s="480"/>
      <c r="B94" s="481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482"/>
    </row>
    <row r="95" spans="1:13">
      <c r="A95" s="480"/>
      <c r="B95" s="481"/>
      <c r="C95" s="481"/>
      <c r="D95" s="481"/>
      <c r="E95" s="481"/>
      <c r="F95" s="481"/>
      <c r="G95" s="481"/>
      <c r="H95" s="481"/>
      <c r="I95" s="481"/>
      <c r="J95" s="481"/>
      <c r="K95" s="481"/>
      <c r="L95" s="481"/>
      <c r="M95" s="482"/>
    </row>
    <row r="96" spans="1:13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2"/>
    </row>
    <row r="97" spans="1:13">
      <c r="A97" s="480"/>
      <c r="B97" s="481"/>
      <c r="C97" s="481"/>
      <c r="D97" s="481"/>
      <c r="E97" s="481"/>
      <c r="F97" s="481"/>
      <c r="G97" s="481"/>
      <c r="H97" s="481"/>
      <c r="I97" s="481"/>
      <c r="J97" s="481"/>
      <c r="K97" s="481"/>
      <c r="L97" s="481"/>
      <c r="M97" s="482"/>
    </row>
    <row r="98" spans="1:13">
      <c r="A98" s="480"/>
      <c r="B98" s="481"/>
      <c r="C98" s="481"/>
      <c r="D98" s="481"/>
      <c r="E98" s="481"/>
      <c r="F98" s="481"/>
      <c r="G98" s="481"/>
      <c r="H98" s="481"/>
      <c r="I98" s="481"/>
      <c r="J98" s="481"/>
      <c r="K98" s="481"/>
      <c r="L98" s="481"/>
      <c r="M98" s="482"/>
    </row>
    <row r="99" spans="1:13">
      <c r="A99" s="480"/>
      <c r="B99" s="481"/>
      <c r="C99" s="481"/>
      <c r="D99" s="481"/>
      <c r="E99" s="481"/>
      <c r="F99" s="481"/>
      <c r="G99" s="481"/>
      <c r="H99" s="481"/>
      <c r="I99" s="481"/>
      <c r="J99" s="481"/>
      <c r="K99" s="481"/>
      <c r="L99" s="481"/>
      <c r="M99" s="482"/>
    </row>
    <row r="100" spans="1:13">
      <c r="A100" s="480"/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2"/>
    </row>
    <row r="101" spans="1:13">
      <c r="A101" s="480"/>
      <c r="B101" s="481"/>
      <c r="C101" s="481"/>
      <c r="D101" s="481"/>
      <c r="E101" s="481"/>
      <c r="F101" s="481"/>
      <c r="G101" s="481"/>
      <c r="H101" s="481"/>
      <c r="I101" s="481"/>
      <c r="J101" s="481"/>
      <c r="K101" s="481"/>
      <c r="L101" s="481"/>
      <c r="M101" s="482"/>
    </row>
    <row r="102" spans="1:13">
      <c r="A102" s="480"/>
      <c r="B102" s="481"/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2"/>
    </row>
    <row r="103" spans="1:13">
      <c r="A103" s="480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2"/>
    </row>
    <row r="104" spans="1:13">
      <c r="A104" s="480"/>
      <c r="B104" s="481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2"/>
    </row>
    <row r="105" spans="1:13">
      <c r="A105" s="480"/>
      <c r="B105" s="481"/>
      <c r="C105" s="481"/>
      <c r="D105" s="481"/>
      <c r="E105" s="481"/>
      <c r="F105" s="481"/>
      <c r="G105" s="481"/>
      <c r="H105" s="481"/>
      <c r="I105" s="481"/>
      <c r="J105" s="481"/>
      <c r="K105" s="481"/>
      <c r="L105" s="481"/>
      <c r="M105" s="482"/>
    </row>
    <row r="106" spans="1:13">
      <c r="A106" s="480"/>
      <c r="B106" s="481"/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2"/>
    </row>
    <row r="107" spans="1:13">
      <c r="A107" s="480"/>
      <c r="B107" s="481"/>
      <c r="C107" s="481"/>
      <c r="D107" s="481"/>
      <c r="E107" s="481"/>
      <c r="F107" s="481"/>
      <c r="G107" s="481"/>
      <c r="H107" s="481"/>
      <c r="I107" s="481"/>
      <c r="J107" s="481"/>
      <c r="K107" s="481"/>
      <c r="L107" s="481"/>
      <c r="M107" s="482"/>
    </row>
    <row r="108" spans="1:13">
      <c r="A108" s="480"/>
      <c r="B108" s="481"/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2"/>
    </row>
    <row r="109" spans="1:13">
      <c r="A109" s="480"/>
      <c r="B109" s="481"/>
      <c r="C109" s="481"/>
      <c r="D109" s="481"/>
      <c r="E109" s="481"/>
      <c r="F109" s="481"/>
      <c r="G109" s="481"/>
      <c r="H109" s="481"/>
      <c r="I109" s="481"/>
      <c r="J109" s="481"/>
      <c r="K109" s="481"/>
      <c r="L109" s="481"/>
      <c r="M109" s="482"/>
    </row>
    <row r="110" spans="1:13">
      <c r="A110" s="480"/>
      <c r="B110" s="481"/>
      <c r="C110" s="481"/>
      <c r="D110" s="481"/>
      <c r="E110" s="481"/>
      <c r="F110" s="481"/>
      <c r="G110" s="481"/>
      <c r="H110" s="481"/>
      <c r="I110" s="481"/>
      <c r="J110" s="481"/>
      <c r="K110" s="481"/>
      <c r="L110" s="481"/>
      <c r="M110" s="482"/>
    </row>
    <row r="111" spans="1:13">
      <c r="A111" s="480"/>
      <c r="B111" s="481"/>
      <c r="C111" s="481"/>
      <c r="D111" s="481"/>
      <c r="E111" s="481"/>
      <c r="F111" s="481"/>
      <c r="G111" s="481"/>
      <c r="H111" s="481"/>
      <c r="I111" s="481"/>
      <c r="J111" s="481"/>
      <c r="K111" s="481"/>
      <c r="L111" s="481"/>
      <c r="M111" s="482"/>
    </row>
    <row r="112" spans="1:13">
      <c r="A112" s="480"/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2"/>
    </row>
    <row r="113" spans="1:13">
      <c r="A113" s="480"/>
      <c r="B113" s="481"/>
      <c r="C113" s="481"/>
      <c r="D113" s="481"/>
      <c r="E113" s="481"/>
      <c r="F113" s="481"/>
      <c r="G113" s="481"/>
      <c r="H113" s="481"/>
      <c r="I113" s="481"/>
      <c r="J113" s="481"/>
      <c r="K113" s="481"/>
      <c r="L113" s="481"/>
      <c r="M113" s="482"/>
    </row>
    <row r="114" spans="1:13">
      <c r="A114" s="480"/>
      <c r="B114" s="481"/>
      <c r="C114" s="481"/>
      <c r="D114" s="481"/>
      <c r="E114" s="481"/>
      <c r="F114" s="481"/>
      <c r="G114" s="481"/>
      <c r="H114" s="481"/>
      <c r="I114" s="481"/>
      <c r="J114" s="481"/>
      <c r="K114" s="481"/>
      <c r="L114" s="481"/>
      <c r="M114" s="482"/>
    </row>
    <row r="115" spans="1:13">
      <c r="A115" s="480"/>
      <c r="B115" s="481"/>
      <c r="C115" s="481"/>
      <c r="D115" s="481"/>
      <c r="E115" s="481"/>
      <c r="F115" s="481"/>
      <c r="G115" s="481"/>
      <c r="H115" s="481"/>
      <c r="I115" s="481"/>
      <c r="J115" s="481"/>
      <c r="K115" s="481"/>
      <c r="L115" s="481"/>
      <c r="M115" s="482"/>
    </row>
    <row r="116" spans="1:13">
      <c r="A116" s="480"/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2"/>
    </row>
    <row r="117" spans="1:13">
      <c r="A117" s="480"/>
      <c r="B117" s="481"/>
      <c r="C117" s="481"/>
      <c r="D117" s="481"/>
      <c r="E117" s="481"/>
      <c r="F117" s="481"/>
      <c r="G117" s="481"/>
      <c r="H117" s="481"/>
      <c r="I117" s="481"/>
      <c r="J117" s="481"/>
      <c r="K117" s="481"/>
      <c r="L117" s="481"/>
      <c r="M117" s="482"/>
    </row>
    <row r="118" spans="1:13">
      <c r="A118" s="480"/>
      <c r="B118" s="481"/>
      <c r="C118" s="481"/>
      <c r="D118" s="481"/>
      <c r="E118" s="481"/>
      <c r="F118" s="481"/>
      <c r="G118" s="481"/>
      <c r="H118" s="481"/>
      <c r="I118" s="481"/>
      <c r="J118" s="481"/>
      <c r="K118" s="481"/>
      <c r="L118" s="481"/>
      <c r="M118" s="482"/>
    </row>
    <row r="119" spans="1:13">
      <c r="A119" s="483"/>
      <c r="B119" s="484"/>
      <c r="C119" s="484"/>
      <c r="D119" s="484"/>
      <c r="E119" s="484"/>
      <c r="F119" s="484"/>
      <c r="G119" s="484"/>
      <c r="H119" s="484"/>
      <c r="I119" s="484"/>
      <c r="J119" s="484"/>
      <c r="K119" s="484"/>
      <c r="L119" s="484"/>
      <c r="M119" s="485"/>
    </row>
  </sheetData>
  <mergeCells count="10">
    <mergeCell ref="A1:A4"/>
    <mergeCell ref="A6:M119"/>
    <mergeCell ref="B1:K2"/>
    <mergeCell ref="L1:M2"/>
    <mergeCell ref="C3:E3"/>
    <mergeCell ref="C4:E4"/>
    <mergeCell ref="G3:I3"/>
    <mergeCell ref="J3:K3"/>
    <mergeCell ref="G4:I4"/>
    <mergeCell ref="J4:K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topLeftCell="A3" workbookViewId="0">
      <selection activeCell="O19" sqref="O19"/>
    </sheetView>
  </sheetViews>
  <sheetFormatPr defaultColWidth="11" defaultRowHeight="13.2"/>
  <cols>
    <col min="1" max="9" width="10.09765625" style="85" customWidth="1"/>
    <col min="10" max="256" width="11" style="85"/>
    <col min="257" max="265" width="10.09765625" style="85" customWidth="1"/>
    <col min="266" max="512" width="11" style="85"/>
    <col min="513" max="521" width="10.09765625" style="85" customWidth="1"/>
    <col min="522" max="768" width="11" style="85"/>
    <col min="769" max="777" width="10.09765625" style="85" customWidth="1"/>
    <col min="778" max="1024" width="11" style="85"/>
    <col min="1025" max="1033" width="10.09765625" style="85" customWidth="1"/>
    <col min="1034" max="1280" width="11" style="85"/>
    <col min="1281" max="1289" width="10.09765625" style="85" customWidth="1"/>
    <col min="1290" max="1536" width="11" style="85"/>
    <col min="1537" max="1545" width="10.09765625" style="85" customWidth="1"/>
    <col min="1546" max="1792" width="11" style="85"/>
    <col min="1793" max="1801" width="10.09765625" style="85" customWidth="1"/>
    <col min="1802" max="2048" width="11" style="85"/>
    <col min="2049" max="2057" width="10.09765625" style="85" customWidth="1"/>
    <col min="2058" max="2304" width="11" style="85"/>
    <col min="2305" max="2313" width="10.09765625" style="85" customWidth="1"/>
    <col min="2314" max="2560" width="11" style="85"/>
    <col min="2561" max="2569" width="10.09765625" style="85" customWidth="1"/>
    <col min="2570" max="2816" width="11" style="85"/>
    <col min="2817" max="2825" width="10.09765625" style="85" customWidth="1"/>
    <col min="2826" max="3072" width="11" style="85"/>
    <col min="3073" max="3081" width="10.09765625" style="85" customWidth="1"/>
    <col min="3082" max="3328" width="11" style="85"/>
    <col min="3329" max="3337" width="10.09765625" style="85" customWidth="1"/>
    <col min="3338" max="3584" width="11" style="85"/>
    <col min="3585" max="3593" width="10.09765625" style="85" customWidth="1"/>
    <col min="3594" max="3840" width="11" style="85"/>
    <col min="3841" max="3849" width="10.09765625" style="85" customWidth="1"/>
    <col min="3850" max="4096" width="11" style="85"/>
    <col min="4097" max="4105" width="10.09765625" style="85" customWidth="1"/>
    <col min="4106" max="4352" width="11" style="85"/>
    <col min="4353" max="4361" width="10.09765625" style="85" customWidth="1"/>
    <col min="4362" max="4608" width="11" style="85"/>
    <col min="4609" max="4617" width="10.09765625" style="85" customWidth="1"/>
    <col min="4618" max="4864" width="11" style="85"/>
    <col min="4865" max="4873" width="10.09765625" style="85" customWidth="1"/>
    <col min="4874" max="5120" width="11" style="85"/>
    <col min="5121" max="5129" width="10.09765625" style="85" customWidth="1"/>
    <col min="5130" max="5376" width="11" style="85"/>
    <col min="5377" max="5385" width="10.09765625" style="85" customWidth="1"/>
    <col min="5386" max="5632" width="11" style="85"/>
    <col min="5633" max="5641" width="10.09765625" style="85" customWidth="1"/>
    <col min="5642" max="5888" width="11" style="85"/>
    <col min="5889" max="5897" width="10.09765625" style="85" customWidth="1"/>
    <col min="5898" max="6144" width="11" style="85"/>
    <col min="6145" max="6153" width="10.09765625" style="85" customWidth="1"/>
    <col min="6154" max="6400" width="11" style="85"/>
    <col min="6401" max="6409" width="10.09765625" style="85" customWidth="1"/>
    <col min="6410" max="6656" width="11" style="85"/>
    <col min="6657" max="6665" width="10.09765625" style="85" customWidth="1"/>
    <col min="6666" max="6912" width="11" style="85"/>
    <col min="6913" max="6921" width="10.09765625" style="85" customWidth="1"/>
    <col min="6922" max="7168" width="11" style="85"/>
    <col min="7169" max="7177" width="10.09765625" style="85" customWidth="1"/>
    <col min="7178" max="7424" width="11" style="85"/>
    <col min="7425" max="7433" width="10.09765625" style="85" customWidth="1"/>
    <col min="7434" max="7680" width="11" style="85"/>
    <col min="7681" max="7689" width="10.09765625" style="85" customWidth="1"/>
    <col min="7690" max="7936" width="11" style="85"/>
    <col min="7937" max="7945" width="10.09765625" style="85" customWidth="1"/>
    <col min="7946" max="8192" width="11" style="85"/>
    <col min="8193" max="8201" width="10.09765625" style="85" customWidth="1"/>
    <col min="8202" max="8448" width="11" style="85"/>
    <col min="8449" max="8457" width="10.09765625" style="85" customWidth="1"/>
    <col min="8458" max="8704" width="11" style="85"/>
    <col min="8705" max="8713" width="10.09765625" style="85" customWidth="1"/>
    <col min="8714" max="8960" width="11" style="85"/>
    <col min="8961" max="8969" width="10.09765625" style="85" customWidth="1"/>
    <col min="8970" max="9216" width="11" style="85"/>
    <col min="9217" max="9225" width="10.09765625" style="85" customWidth="1"/>
    <col min="9226" max="9472" width="11" style="85"/>
    <col min="9473" max="9481" width="10.09765625" style="85" customWidth="1"/>
    <col min="9482" max="9728" width="11" style="85"/>
    <col min="9729" max="9737" width="10.09765625" style="85" customWidth="1"/>
    <col min="9738" max="9984" width="11" style="85"/>
    <col min="9985" max="9993" width="10.09765625" style="85" customWidth="1"/>
    <col min="9994" max="10240" width="11" style="85"/>
    <col min="10241" max="10249" width="10.09765625" style="85" customWidth="1"/>
    <col min="10250" max="10496" width="11" style="85"/>
    <col min="10497" max="10505" width="10.09765625" style="85" customWidth="1"/>
    <col min="10506" max="10752" width="11" style="85"/>
    <col min="10753" max="10761" width="10.09765625" style="85" customWidth="1"/>
    <col min="10762" max="11008" width="11" style="85"/>
    <col min="11009" max="11017" width="10.09765625" style="85" customWidth="1"/>
    <col min="11018" max="11264" width="11" style="85"/>
    <col min="11265" max="11273" width="10.09765625" style="85" customWidth="1"/>
    <col min="11274" max="11520" width="11" style="85"/>
    <col min="11521" max="11529" width="10.09765625" style="85" customWidth="1"/>
    <col min="11530" max="11776" width="11" style="85"/>
    <col min="11777" max="11785" width="10.09765625" style="85" customWidth="1"/>
    <col min="11786" max="12032" width="11" style="85"/>
    <col min="12033" max="12041" width="10.09765625" style="85" customWidth="1"/>
    <col min="12042" max="12288" width="11" style="85"/>
    <col min="12289" max="12297" width="10.09765625" style="85" customWidth="1"/>
    <col min="12298" max="12544" width="11" style="85"/>
    <col min="12545" max="12553" width="10.09765625" style="85" customWidth="1"/>
    <col min="12554" max="12800" width="11" style="85"/>
    <col min="12801" max="12809" width="10.09765625" style="85" customWidth="1"/>
    <col min="12810" max="13056" width="11" style="85"/>
    <col min="13057" max="13065" width="10.09765625" style="85" customWidth="1"/>
    <col min="13066" max="13312" width="11" style="85"/>
    <col min="13313" max="13321" width="10.09765625" style="85" customWidth="1"/>
    <col min="13322" max="13568" width="11" style="85"/>
    <col min="13569" max="13577" width="10.09765625" style="85" customWidth="1"/>
    <col min="13578" max="13824" width="11" style="85"/>
    <col min="13825" max="13833" width="10.09765625" style="85" customWidth="1"/>
    <col min="13834" max="14080" width="11" style="85"/>
    <col min="14081" max="14089" width="10.09765625" style="85" customWidth="1"/>
    <col min="14090" max="14336" width="11" style="85"/>
    <col min="14337" max="14345" width="10.09765625" style="85" customWidth="1"/>
    <col min="14346" max="14592" width="11" style="85"/>
    <col min="14593" max="14601" width="10.09765625" style="85" customWidth="1"/>
    <col min="14602" max="14848" width="11" style="85"/>
    <col min="14849" max="14857" width="10.09765625" style="85" customWidth="1"/>
    <col min="14858" max="15104" width="11" style="85"/>
    <col min="15105" max="15113" width="10.09765625" style="85" customWidth="1"/>
    <col min="15114" max="15360" width="11" style="85"/>
    <col min="15361" max="15369" width="10.09765625" style="85" customWidth="1"/>
    <col min="15370" max="15616" width="11" style="85"/>
    <col min="15617" max="15625" width="10.09765625" style="85" customWidth="1"/>
    <col min="15626" max="15872" width="11" style="85"/>
    <col min="15873" max="15881" width="10.09765625" style="85" customWidth="1"/>
    <col min="15882" max="16128" width="11" style="85"/>
    <col min="16129" max="16137" width="10.09765625" style="85" customWidth="1"/>
    <col min="16138" max="16384" width="11" style="85"/>
  </cols>
  <sheetData>
    <row r="1" spans="1:15" s="99" customFormat="1" ht="18.75" customHeight="1">
      <c r="A1" s="504"/>
      <c r="B1" s="495" t="s">
        <v>37</v>
      </c>
      <c r="C1" s="496"/>
      <c r="D1" s="496"/>
      <c r="E1" s="496"/>
      <c r="F1" s="496"/>
      <c r="G1" s="496"/>
      <c r="H1" s="496"/>
      <c r="I1" s="496"/>
      <c r="J1" s="496"/>
      <c r="K1" s="497"/>
      <c r="L1" s="420" t="s">
        <v>264</v>
      </c>
      <c r="M1" s="421"/>
    </row>
    <row r="2" spans="1:15" s="98" customFormat="1" ht="18.75" customHeight="1">
      <c r="A2" s="505"/>
      <c r="B2" s="498"/>
      <c r="C2" s="499"/>
      <c r="D2" s="499"/>
      <c r="E2" s="499"/>
      <c r="F2" s="499"/>
      <c r="G2" s="499"/>
      <c r="H2" s="499"/>
      <c r="I2" s="499"/>
      <c r="J2" s="499"/>
      <c r="K2" s="500"/>
      <c r="L2" s="422"/>
      <c r="M2" s="423"/>
      <c r="N2" s="99"/>
      <c r="O2" s="99"/>
    </row>
    <row r="3" spans="1:15" s="98" customFormat="1" ht="18.75" customHeight="1">
      <c r="A3" s="505"/>
      <c r="B3" s="247" t="s">
        <v>0</v>
      </c>
      <c r="C3" s="413" t="s">
        <v>97</v>
      </c>
      <c r="D3" s="414"/>
      <c r="E3" s="492"/>
      <c r="F3" s="248" t="s">
        <v>98</v>
      </c>
      <c r="G3" s="501" t="str">
        <f>'Fr-01'!$B$6</f>
        <v>บริษัท มัลติแบกซ์ จำกัด (มหาชน)</v>
      </c>
      <c r="H3" s="502"/>
      <c r="I3" s="502"/>
      <c r="J3" s="502"/>
      <c r="K3" s="503"/>
      <c r="L3" s="247" t="s">
        <v>99</v>
      </c>
      <c r="M3" s="249">
        <v>3</v>
      </c>
      <c r="N3" s="99"/>
      <c r="O3" s="99"/>
    </row>
    <row r="4" spans="1:15" ht="18.75" customHeight="1">
      <c r="A4" s="506"/>
      <c r="B4" s="247" t="s">
        <v>1</v>
      </c>
      <c r="C4" s="413" t="s">
        <v>250</v>
      </c>
      <c r="D4" s="414"/>
      <c r="E4" s="492"/>
      <c r="F4" s="248" t="s">
        <v>101</v>
      </c>
      <c r="G4" s="501" t="str">
        <f>'Fr-01'!$G$4</f>
        <v>บริษัท อีโค เซ็นทริก คอร์ปอเรชั่น จำกัด</v>
      </c>
      <c r="H4" s="502"/>
      <c r="I4" s="502"/>
      <c r="J4" s="502"/>
      <c r="K4" s="503"/>
      <c r="L4" s="247" t="s">
        <v>116</v>
      </c>
      <c r="M4" s="360">
        <f>'Fr-01'!J4</f>
        <v>243820</v>
      </c>
    </row>
    <row r="5" spans="1:15" ht="18.75" customHeight="1">
      <c r="A5" s="522"/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4"/>
    </row>
    <row r="6" spans="1:15" ht="12" customHeight="1">
      <c r="A6" s="513"/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 s="515"/>
    </row>
    <row r="7" spans="1:15" ht="12.75" customHeight="1">
      <c r="A7" s="516"/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7"/>
    </row>
    <row r="8" spans="1:15" ht="12.75" customHeight="1">
      <c r="A8" s="518"/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9"/>
    </row>
    <row r="9" spans="1:15" ht="12.75" customHeight="1">
      <c r="A9" s="518"/>
      <c r="B9" s="518"/>
      <c r="C9" s="518"/>
      <c r="D9" s="518"/>
      <c r="E9" s="518"/>
      <c r="F9" s="518"/>
      <c r="G9" s="518"/>
      <c r="H9" s="518"/>
      <c r="I9" s="518"/>
      <c r="J9" s="518"/>
      <c r="K9" s="518"/>
      <c r="L9" s="518"/>
      <c r="M9" s="519"/>
    </row>
    <row r="10" spans="1:15" ht="12.75" customHeight="1">
      <c r="A10" s="518"/>
      <c r="B10" s="518"/>
      <c r="C10" s="518"/>
      <c r="D10" s="518"/>
      <c r="E10" s="518"/>
      <c r="F10" s="518"/>
      <c r="G10" s="518"/>
      <c r="H10" s="518"/>
      <c r="I10" s="518"/>
      <c r="J10" s="518"/>
      <c r="K10" s="518"/>
      <c r="L10" s="518"/>
      <c r="M10" s="519"/>
    </row>
    <row r="11" spans="1:15" ht="12.75" customHeight="1">
      <c r="A11" s="518"/>
      <c r="B11" s="518"/>
      <c r="C11" s="518"/>
      <c r="D11" s="518"/>
      <c r="E11" s="518"/>
      <c r="F11" s="518"/>
      <c r="G11" s="518"/>
      <c r="H11" s="518"/>
      <c r="I11" s="518"/>
      <c r="J11" s="518"/>
      <c r="K11" s="518"/>
      <c r="L11" s="518"/>
      <c r="M11" s="519"/>
    </row>
    <row r="12" spans="1:15" ht="12.75" customHeight="1">
      <c r="A12" s="518"/>
      <c r="B12" s="518"/>
      <c r="C12" s="518"/>
      <c r="D12" s="518"/>
      <c r="E12" s="518"/>
      <c r="F12" s="518"/>
      <c r="G12" s="518"/>
      <c r="H12" s="518"/>
      <c r="I12" s="518"/>
      <c r="J12" s="518"/>
      <c r="K12" s="518"/>
      <c r="L12" s="518"/>
      <c r="M12" s="519"/>
    </row>
    <row r="13" spans="1:15" ht="12.75" customHeight="1">
      <c r="A13" s="518"/>
      <c r="B13" s="518"/>
      <c r="C13" s="518"/>
      <c r="D13" s="518"/>
      <c r="E13" s="518"/>
      <c r="F13" s="518"/>
      <c r="G13" s="518"/>
      <c r="H13" s="518"/>
      <c r="I13" s="518"/>
      <c r="J13" s="518"/>
      <c r="K13" s="518"/>
      <c r="L13" s="518"/>
      <c r="M13" s="519"/>
    </row>
    <row r="14" spans="1:15" ht="12.75" customHeight="1">
      <c r="A14" s="518"/>
      <c r="B14" s="518"/>
      <c r="C14" s="518"/>
      <c r="D14" s="518"/>
      <c r="E14" s="518"/>
      <c r="F14" s="518"/>
      <c r="G14" s="518"/>
      <c r="H14" s="518"/>
      <c r="I14" s="518"/>
      <c r="J14" s="518"/>
      <c r="K14" s="518"/>
      <c r="L14" s="518"/>
      <c r="M14" s="519"/>
    </row>
    <row r="15" spans="1:15" ht="12.75" customHeight="1">
      <c r="A15" s="518"/>
      <c r="B15" s="518"/>
      <c r="C15" s="518"/>
      <c r="D15" s="518"/>
      <c r="E15" s="518"/>
      <c r="F15" s="518"/>
      <c r="G15" s="518"/>
      <c r="H15" s="518"/>
      <c r="I15" s="518"/>
      <c r="J15" s="518"/>
      <c r="K15" s="518"/>
      <c r="L15" s="518"/>
      <c r="M15" s="519"/>
    </row>
    <row r="16" spans="1:15" ht="12.75" customHeight="1">
      <c r="A16" s="518"/>
      <c r="B16" s="518"/>
      <c r="C16" s="518"/>
      <c r="D16" s="518"/>
      <c r="E16" s="518"/>
      <c r="F16" s="518"/>
      <c r="G16" s="518"/>
      <c r="H16" s="518"/>
      <c r="I16" s="518"/>
      <c r="J16" s="518"/>
      <c r="K16" s="518"/>
      <c r="L16" s="518"/>
      <c r="M16" s="519"/>
    </row>
    <row r="17" spans="1:13" ht="12.75" customHeight="1">
      <c r="A17" s="518"/>
      <c r="B17" s="518"/>
      <c r="C17" s="518"/>
      <c r="D17" s="518"/>
      <c r="E17" s="518"/>
      <c r="F17" s="518"/>
      <c r="G17" s="518"/>
      <c r="H17" s="518"/>
      <c r="I17" s="518"/>
      <c r="J17" s="518"/>
      <c r="K17" s="518"/>
      <c r="L17" s="518"/>
      <c r="M17" s="519"/>
    </row>
    <row r="18" spans="1:13" ht="12.75" customHeight="1">
      <c r="A18" s="518"/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9"/>
    </row>
    <row r="19" spans="1:13" ht="12.75" customHeight="1">
      <c r="A19" s="518"/>
      <c r="B19" s="518"/>
      <c r="C19" s="518"/>
      <c r="D19" s="518"/>
      <c r="E19" s="518"/>
      <c r="F19" s="518"/>
      <c r="G19" s="518"/>
      <c r="H19" s="518"/>
      <c r="I19" s="518"/>
      <c r="J19" s="518"/>
      <c r="K19" s="518"/>
      <c r="L19" s="518"/>
      <c r="M19" s="519"/>
    </row>
    <row r="20" spans="1:13" ht="12.75" customHeight="1">
      <c r="A20" s="518"/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9"/>
    </row>
    <row r="21" spans="1:13" ht="12.75" customHeight="1">
      <c r="A21" s="518"/>
      <c r="B21" s="518"/>
      <c r="C21" s="518"/>
      <c r="D21" s="518"/>
      <c r="E21" s="518"/>
      <c r="F21" s="518"/>
      <c r="G21" s="518"/>
      <c r="H21" s="518"/>
      <c r="I21" s="518"/>
      <c r="J21" s="518"/>
      <c r="K21" s="518"/>
      <c r="L21" s="518"/>
      <c r="M21" s="519"/>
    </row>
    <row r="22" spans="1:13" ht="12.75" customHeight="1">
      <c r="A22" s="518"/>
      <c r="B22" s="518"/>
      <c r="C22" s="518"/>
      <c r="D22" s="518"/>
      <c r="E22" s="518"/>
      <c r="F22" s="518"/>
      <c r="G22" s="518"/>
      <c r="H22" s="518"/>
      <c r="I22" s="518"/>
      <c r="J22" s="518"/>
      <c r="K22" s="518"/>
      <c r="L22" s="518"/>
      <c r="M22" s="519"/>
    </row>
    <row r="23" spans="1:13" ht="12.75" customHeight="1">
      <c r="A23" s="518"/>
      <c r="B23" s="518"/>
      <c r="C23" s="518"/>
      <c r="D23" s="518"/>
      <c r="E23" s="518"/>
      <c r="F23" s="518"/>
      <c r="G23" s="518"/>
      <c r="H23" s="518"/>
      <c r="I23" s="518"/>
      <c r="J23" s="518"/>
      <c r="K23" s="518"/>
      <c r="L23" s="518"/>
      <c r="M23" s="519"/>
    </row>
    <row r="24" spans="1:13" ht="12.75" customHeight="1">
      <c r="A24" s="518"/>
      <c r="B24" s="518"/>
      <c r="C24" s="518"/>
      <c r="D24" s="518"/>
      <c r="E24" s="518"/>
      <c r="F24" s="518"/>
      <c r="G24" s="518"/>
      <c r="H24" s="518"/>
      <c r="I24" s="518"/>
      <c r="J24" s="518"/>
      <c r="K24" s="518"/>
      <c r="L24" s="518"/>
      <c r="M24" s="519"/>
    </row>
    <row r="25" spans="1:13" ht="12.75" customHeight="1">
      <c r="A25" s="518"/>
      <c r="B25" s="518"/>
      <c r="C25" s="518"/>
      <c r="D25" s="518"/>
      <c r="E25" s="518"/>
      <c r="F25" s="518"/>
      <c r="G25" s="518"/>
      <c r="H25" s="518"/>
      <c r="I25" s="518"/>
      <c r="J25" s="518"/>
      <c r="K25" s="518"/>
      <c r="L25" s="518"/>
      <c r="M25" s="519"/>
    </row>
    <row r="26" spans="1:13" ht="12.75" customHeight="1">
      <c r="A26" s="518"/>
      <c r="B26" s="518"/>
      <c r="C26" s="518"/>
      <c r="D26" s="518"/>
      <c r="E26" s="518"/>
      <c r="F26" s="518"/>
      <c r="G26" s="518"/>
      <c r="H26" s="518"/>
      <c r="I26" s="518"/>
      <c r="J26" s="518"/>
      <c r="K26" s="518"/>
      <c r="L26" s="518"/>
      <c r="M26" s="519"/>
    </row>
    <row r="27" spans="1:13" ht="12.75" customHeight="1">
      <c r="A27" s="518"/>
      <c r="B27" s="518"/>
      <c r="C27" s="518"/>
      <c r="D27" s="518"/>
      <c r="E27" s="518"/>
      <c r="F27" s="518"/>
      <c r="G27" s="518"/>
      <c r="H27" s="518"/>
      <c r="I27" s="518"/>
      <c r="J27" s="518"/>
      <c r="K27" s="518"/>
      <c r="L27" s="518"/>
      <c r="M27" s="519"/>
    </row>
    <row r="28" spans="1:13" ht="12.75" customHeight="1">
      <c r="A28" s="518"/>
      <c r="B28" s="518"/>
      <c r="C28" s="518"/>
      <c r="D28" s="518"/>
      <c r="E28" s="518"/>
      <c r="F28" s="518"/>
      <c r="G28" s="518"/>
      <c r="H28" s="518"/>
      <c r="I28" s="518"/>
      <c r="J28" s="518"/>
      <c r="K28" s="518"/>
      <c r="L28" s="518"/>
      <c r="M28" s="519"/>
    </row>
    <row r="29" spans="1:13" ht="12.75" customHeight="1">
      <c r="A29" s="518"/>
      <c r="B29" s="518"/>
      <c r="C29" s="518"/>
      <c r="D29" s="518"/>
      <c r="E29" s="518"/>
      <c r="F29" s="518"/>
      <c r="G29" s="518"/>
      <c r="H29" s="518"/>
      <c r="I29" s="518"/>
      <c r="J29" s="518"/>
      <c r="K29" s="518"/>
      <c r="L29" s="518"/>
      <c r="M29" s="519"/>
    </row>
    <row r="30" spans="1:13" ht="12.75" customHeight="1">
      <c r="A30" s="518"/>
      <c r="B30" s="518"/>
      <c r="C30" s="518"/>
      <c r="D30" s="518"/>
      <c r="E30" s="518"/>
      <c r="F30" s="518"/>
      <c r="G30" s="518"/>
      <c r="H30" s="518"/>
      <c r="I30" s="518"/>
      <c r="J30" s="518"/>
      <c r="K30" s="518"/>
      <c r="L30" s="518"/>
      <c r="M30" s="519"/>
    </row>
    <row r="31" spans="1:13" ht="12.75" customHeight="1">
      <c r="A31" s="518"/>
      <c r="B31" s="518"/>
      <c r="C31" s="518"/>
      <c r="D31" s="518"/>
      <c r="E31" s="518"/>
      <c r="F31" s="518"/>
      <c r="G31" s="518"/>
      <c r="H31" s="518"/>
      <c r="I31" s="518"/>
      <c r="J31" s="518"/>
      <c r="K31" s="518"/>
      <c r="L31" s="518"/>
      <c r="M31" s="519"/>
    </row>
    <row r="32" spans="1:13" ht="12.75" customHeight="1">
      <c r="A32" s="518"/>
      <c r="B32" s="518"/>
      <c r="C32" s="518"/>
      <c r="D32" s="518"/>
      <c r="E32" s="518"/>
      <c r="F32" s="518"/>
      <c r="G32" s="518"/>
      <c r="H32" s="518"/>
      <c r="I32" s="518"/>
      <c r="J32" s="518"/>
      <c r="K32" s="518"/>
      <c r="L32" s="518"/>
      <c r="M32" s="519"/>
    </row>
    <row r="33" spans="1:13" ht="12.75" customHeight="1">
      <c r="A33" s="518"/>
      <c r="B33" s="518"/>
      <c r="C33" s="518"/>
      <c r="D33" s="518"/>
      <c r="E33" s="518"/>
      <c r="F33" s="518"/>
      <c r="G33" s="518"/>
      <c r="H33" s="518"/>
      <c r="I33" s="518"/>
      <c r="J33" s="518"/>
      <c r="K33" s="518"/>
      <c r="L33" s="518"/>
      <c r="M33" s="519"/>
    </row>
    <row r="34" spans="1:13" ht="12.75" customHeight="1">
      <c r="A34" s="520"/>
      <c r="B34" s="520"/>
      <c r="C34" s="520"/>
      <c r="D34" s="520"/>
      <c r="E34" s="520"/>
      <c r="F34" s="520"/>
      <c r="G34" s="520"/>
      <c r="H34" s="520"/>
      <c r="I34" s="520"/>
      <c r="J34" s="520"/>
      <c r="K34" s="520"/>
      <c r="L34" s="520"/>
      <c r="M34" s="521"/>
    </row>
    <row r="35" spans="1:13" ht="13.5" customHeight="1">
      <c r="A35" s="91" t="s">
        <v>35</v>
      </c>
      <c r="B35" s="507" t="str">
        <f>'Fr-01'!G4</f>
        <v>บริษัท อีโค เซ็นทริก คอร์ปอเรชั่น จำกัด</v>
      </c>
      <c r="C35" s="508"/>
      <c r="D35" s="508"/>
      <c r="E35" s="508"/>
      <c r="F35" s="508"/>
      <c r="G35" s="508"/>
      <c r="H35" s="508"/>
      <c r="I35" s="509"/>
      <c r="J35" s="91" t="s">
        <v>36</v>
      </c>
      <c r="K35" s="510">
        <v>243829</v>
      </c>
      <c r="L35" s="511"/>
      <c r="M35" s="512"/>
    </row>
    <row r="36" spans="1:13" s="97" customFormat="1" ht="21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</row>
    <row r="39" spans="1:13" ht="18.75" customHeight="1"/>
  </sheetData>
  <mergeCells count="12">
    <mergeCell ref="B35:I35"/>
    <mergeCell ref="K35:M35"/>
    <mergeCell ref="A6:M6"/>
    <mergeCell ref="A7:M34"/>
    <mergeCell ref="A5:M5"/>
    <mergeCell ref="B1:K2"/>
    <mergeCell ref="G3:K3"/>
    <mergeCell ref="G4:K4"/>
    <mergeCell ref="L1:M2"/>
    <mergeCell ref="A1:A4"/>
    <mergeCell ref="C3:E3"/>
    <mergeCell ref="C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86"/>
  <sheetViews>
    <sheetView topLeftCell="A52" zoomScale="72" zoomScaleNormal="72" workbookViewId="0">
      <selection activeCell="S25" sqref="S25"/>
    </sheetView>
  </sheetViews>
  <sheetFormatPr defaultColWidth="11" defaultRowHeight="13.2"/>
  <cols>
    <col min="1" max="1" width="10.09765625" style="85" customWidth="1"/>
    <col min="2" max="2" width="13.296875" style="85" customWidth="1"/>
    <col min="3" max="3" width="43" style="85" customWidth="1"/>
    <col min="4" max="13" width="12.3984375" style="85" customWidth="1"/>
    <col min="14" max="14" width="12.8984375" style="85" bestFit="1" customWidth="1"/>
    <col min="15" max="18" width="11" style="85"/>
    <col min="19" max="19" width="13.69921875" style="85" bestFit="1" customWidth="1"/>
    <col min="20" max="244" width="11" style="85"/>
    <col min="245" max="253" width="10.09765625" style="85" customWidth="1"/>
    <col min="254" max="500" width="11" style="85"/>
    <col min="501" max="509" width="10.09765625" style="85" customWidth="1"/>
    <col min="510" max="756" width="11" style="85"/>
    <col min="757" max="765" width="10.09765625" style="85" customWidth="1"/>
    <col min="766" max="1012" width="11" style="85"/>
    <col min="1013" max="1021" width="10.09765625" style="85" customWidth="1"/>
    <col min="1022" max="1268" width="11" style="85"/>
    <col min="1269" max="1277" width="10.09765625" style="85" customWidth="1"/>
    <col min="1278" max="1524" width="11" style="85"/>
    <col min="1525" max="1533" width="10.09765625" style="85" customWidth="1"/>
    <col min="1534" max="1780" width="11" style="85"/>
    <col min="1781" max="1789" width="10.09765625" style="85" customWidth="1"/>
    <col min="1790" max="2036" width="11" style="85"/>
    <col min="2037" max="2045" width="10.09765625" style="85" customWidth="1"/>
    <col min="2046" max="2292" width="11" style="85"/>
    <col min="2293" max="2301" width="10.09765625" style="85" customWidth="1"/>
    <col min="2302" max="2548" width="11" style="85"/>
    <col min="2549" max="2557" width="10.09765625" style="85" customWidth="1"/>
    <col min="2558" max="2804" width="11" style="85"/>
    <col min="2805" max="2813" width="10.09765625" style="85" customWidth="1"/>
    <col min="2814" max="3060" width="11" style="85"/>
    <col min="3061" max="3069" width="10.09765625" style="85" customWidth="1"/>
    <col min="3070" max="3316" width="11" style="85"/>
    <col min="3317" max="3325" width="10.09765625" style="85" customWidth="1"/>
    <col min="3326" max="3572" width="11" style="85"/>
    <col min="3573" max="3581" width="10.09765625" style="85" customWidth="1"/>
    <col min="3582" max="3828" width="11" style="85"/>
    <col min="3829" max="3837" width="10.09765625" style="85" customWidth="1"/>
    <col min="3838" max="4084" width="11" style="85"/>
    <col min="4085" max="4093" width="10.09765625" style="85" customWidth="1"/>
    <col min="4094" max="4340" width="11" style="85"/>
    <col min="4341" max="4349" width="10.09765625" style="85" customWidth="1"/>
    <col min="4350" max="4596" width="11" style="85"/>
    <col min="4597" max="4605" width="10.09765625" style="85" customWidth="1"/>
    <col min="4606" max="4852" width="11" style="85"/>
    <col min="4853" max="4861" width="10.09765625" style="85" customWidth="1"/>
    <col min="4862" max="5108" width="11" style="85"/>
    <col min="5109" max="5117" width="10.09765625" style="85" customWidth="1"/>
    <col min="5118" max="5364" width="11" style="85"/>
    <col min="5365" max="5373" width="10.09765625" style="85" customWidth="1"/>
    <col min="5374" max="5620" width="11" style="85"/>
    <col min="5621" max="5629" width="10.09765625" style="85" customWidth="1"/>
    <col min="5630" max="5876" width="11" style="85"/>
    <col min="5877" max="5885" width="10.09765625" style="85" customWidth="1"/>
    <col min="5886" max="6132" width="11" style="85"/>
    <col min="6133" max="6141" width="10.09765625" style="85" customWidth="1"/>
    <col min="6142" max="6388" width="11" style="85"/>
    <col min="6389" max="6397" width="10.09765625" style="85" customWidth="1"/>
    <col min="6398" max="6644" width="11" style="85"/>
    <col min="6645" max="6653" width="10.09765625" style="85" customWidth="1"/>
    <col min="6654" max="6900" width="11" style="85"/>
    <col min="6901" max="6909" width="10.09765625" style="85" customWidth="1"/>
    <col min="6910" max="7156" width="11" style="85"/>
    <col min="7157" max="7165" width="10.09765625" style="85" customWidth="1"/>
    <col min="7166" max="7412" width="11" style="85"/>
    <col min="7413" max="7421" width="10.09765625" style="85" customWidth="1"/>
    <col min="7422" max="7668" width="11" style="85"/>
    <col min="7669" max="7677" width="10.09765625" style="85" customWidth="1"/>
    <col min="7678" max="7924" width="11" style="85"/>
    <col min="7925" max="7933" width="10.09765625" style="85" customWidth="1"/>
    <col min="7934" max="8180" width="11" style="85"/>
    <col min="8181" max="8189" width="10.09765625" style="85" customWidth="1"/>
    <col min="8190" max="8436" width="11" style="85"/>
    <col min="8437" max="8445" width="10.09765625" style="85" customWidth="1"/>
    <col min="8446" max="8692" width="11" style="85"/>
    <col min="8693" max="8701" width="10.09765625" style="85" customWidth="1"/>
    <col min="8702" max="8948" width="11" style="85"/>
    <col min="8949" max="8957" width="10.09765625" style="85" customWidth="1"/>
    <col min="8958" max="9204" width="11" style="85"/>
    <col min="9205" max="9213" width="10.09765625" style="85" customWidth="1"/>
    <col min="9214" max="9460" width="11" style="85"/>
    <col min="9461" max="9469" width="10.09765625" style="85" customWidth="1"/>
    <col min="9470" max="9716" width="11" style="85"/>
    <col min="9717" max="9725" width="10.09765625" style="85" customWidth="1"/>
    <col min="9726" max="9972" width="11" style="85"/>
    <col min="9973" max="9981" width="10.09765625" style="85" customWidth="1"/>
    <col min="9982" max="10228" width="11" style="85"/>
    <col min="10229" max="10237" width="10.09765625" style="85" customWidth="1"/>
    <col min="10238" max="10484" width="11" style="85"/>
    <col min="10485" max="10493" width="10.09765625" style="85" customWidth="1"/>
    <col min="10494" max="10740" width="11" style="85"/>
    <col min="10741" max="10749" width="10.09765625" style="85" customWidth="1"/>
    <col min="10750" max="10996" width="11" style="85"/>
    <col min="10997" max="11005" width="10.09765625" style="85" customWidth="1"/>
    <col min="11006" max="11252" width="11" style="85"/>
    <col min="11253" max="11261" width="10.09765625" style="85" customWidth="1"/>
    <col min="11262" max="11508" width="11" style="85"/>
    <col min="11509" max="11517" width="10.09765625" style="85" customWidth="1"/>
    <col min="11518" max="11764" width="11" style="85"/>
    <col min="11765" max="11773" width="10.09765625" style="85" customWidth="1"/>
    <col min="11774" max="12020" width="11" style="85"/>
    <col min="12021" max="12029" width="10.09765625" style="85" customWidth="1"/>
    <col min="12030" max="12276" width="11" style="85"/>
    <col min="12277" max="12285" width="10.09765625" style="85" customWidth="1"/>
    <col min="12286" max="12532" width="11" style="85"/>
    <col min="12533" max="12541" width="10.09765625" style="85" customWidth="1"/>
    <col min="12542" max="12788" width="11" style="85"/>
    <col min="12789" max="12797" width="10.09765625" style="85" customWidth="1"/>
    <col min="12798" max="13044" width="11" style="85"/>
    <col min="13045" max="13053" width="10.09765625" style="85" customWidth="1"/>
    <col min="13054" max="13300" width="11" style="85"/>
    <col min="13301" max="13309" width="10.09765625" style="85" customWidth="1"/>
    <col min="13310" max="13556" width="11" style="85"/>
    <col min="13557" max="13565" width="10.09765625" style="85" customWidth="1"/>
    <col min="13566" max="13812" width="11" style="85"/>
    <col min="13813" max="13821" width="10.09765625" style="85" customWidth="1"/>
    <col min="13822" max="14068" width="11" style="85"/>
    <col min="14069" max="14077" width="10.09765625" style="85" customWidth="1"/>
    <col min="14078" max="14324" width="11" style="85"/>
    <col min="14325" max="14333" width="10.09765625" style="85" customWidth="1"/>
    <col min="14334" max="14580" width="11" style="85"/>
    <col min="14581" max="14589" width="10.09765625" style="85" customWidth="1"/>
    <col min="14590" max="14836" width="11" style="85"/>
    <col min="14837" max="14845" width="10.09765625" style="85" customWidth="1"/>
    <col min="14846" max="15092" width="11" style="85"/>
    <col min="15093" max="15101" width="10.09765625" style="85" customWidth="1"/>
    <col min="15102" max="15348" width="11" style="85"/>
    <col min="15349" max="15357" width="10.09765625" style="85" customWidth="1"/>
    <col min="15358" max="15604" width="11" style="85"/>
    <col min="15605" max="15613" width="10.09765625" style="85" customWidth="1"/>
    <col min="15614" max="15860" width="11" style="85"/>
    <col min="15861" max="15869" width="10.09765625" style="85" customWidth="1"/>
    <col min="15870" max="16116" width="11" style="85"/>
    <col min="16117" max="16125" width="10.09765625" style="85" customWidth="1"/>
    <col min="16126" max="16384" width="11" style="85"/>
  </cols>
  <sheetData>
    <row r="1" spans="1:16" s="99" customFormat="1">
      <c r="A1" s="504"/>
      <c r="B1" s="545" t="s">
        <v>212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6" t="s">
        <v>264</v>
      </c>
      <c r="P1" s="421"/>
    </row>
    <row r="2" spans="1:16" s="98" customFormat="1">
      <c r="A2" s="505"/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7"/>
      <c r="P2" s="423"/>
    </row>
    <row r="3" spans="1:16" s="98" customFormat="1">
      <c r="A3" s="505"/>
      <c r="B3" s="247" t="s">
        <v>0</v>
      </c>
      <c r="C3" s="548" t="s">
        <v>265</v>
      </c>
      <c r="D3" s="548"/>
      <c r="E3" s="248" t="s">
        <v>98</v>
      </c>
      <c r="F3" s="549" t="str">
        <f>'Fr-01'!G3</f>
        <v>บริษัท มัลติแบกซ์ จำกัด (มหาชน)</v>
      </c>
      <c r="G3" s="549"/>
      <c r="H3" s="549"/>
      <c r="I3" s="549"/>
      <c r="J3" s="549"/>
      <c r="K3" s="549"/>
      <c r="L3" s="549"/>
      <c r="M3" s="549"/>
      <c r="N3" s="549"/>
      <c r="O3" s="247" t="s">
        <v>99</v>
      </c>
      <c r="P3" s="249">
        <v>3</v>
      </c>
    </row>
    <row r="4" spans="1:16">
      <c r="A4" s="506"/>
      <c r="B4" s="247" t="s">
        <v>1</v>
      </c>
      <c r="C4" s="549" t="s">
        <v>249</v>
      </c>
      <c r="D4" s="549"/>
      <c r="E4" s="248" t="s">
        <v>101</v>
      </c>
      <c r="F4" s="549" t="str">
        <f>'Fr-01'!G4</f>
        <v>บริษัท อีโค เซ็นทริก คอร์ปอเรชั่น จำกัด</v>
      </c>
      <c r="G4" s="549"/>
      <c r="H4" s="549"/>
      <c r="I4" s="549"/>
      <c r="J4" s="549"/>
      <c r="K4" s="549"/>
      <c r="L4" s="549"/>
      <c r="M4" s="549"/>
      <c r="N4" s="549"/>
      <c r="O4" s="247" t="s">
        <v>116</v>
      </c>
      <c r="P4" s="360">
        <f>'Fr-01'!J4</f>
        <v>243820</v>
      </c>
    </row>
    <row r="5" spans="1:16">
      <c r="A5" s="550"/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2"/>
    </row>
    <row r="6" spans="1:16">
      <c r="A6" s="250" t="s">
        <v>213</v>
      </c>
      <c r="B6" s="553" t="s">
        <v>214</v>
      </c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553"/>
      <c r="N6" s="553"/>
      <c r="O6" s="553"/>
      <c r="P6" s="554"/>
    </row>
    <row r="7" spans="1:16">
      <c r="A7" s="555"/>
      <c r="B7" s="556"/>
      <c r="C7" s="556"/>
      <c r="D7" s="556"/>
      <c r="E7" s="556"/>
      <c r="F7" s="556"/>
      <c r="G7" s="556"/>
      <c r="H7" s="556"/>
      <c r="I7" s="556"/>
      <c r="J7" s="556"/>
      <c r="K7" s="556"/>
      <c r="L7" s="556"/>
      <c r="M7" s="556"/>
      <c r="N7" s="556"/>
      <c r="O7" s="556"/>
      <c r="P7" s="557"/>
    </row>
    <row r="8" spans="1:16">
      <c r="A8" s="558" t="s">
        <v>215</v>
      </c>
      <c r="B8" s="558"/>
      <c r="C8" s="558" t="s">
        <v>213</v>
      </c>
      <c r="D8" s="558"/>
      <c r="E8" s="558"/>
      <c r="F8" s="558"/>
      <c r="G8" s="558"/>
      <c r="H8" s="558"/>
      <c r="I8" s="558"/>
      <c r="J8" s="558"/>
      <c r="K8" s="558"/>
      <c r="L8" s="558"/>
      <c r="M8" s="558"/>
      <c r="N8" s="558"/>
      <c r="O8" s="558"/>
      <c r="P8" s="558"/>
    </row>
    <row r="9" spans="1:16" ht="51" customHeight="1">
      <c r="A9" s="543" t="s">
        <v>216</v>
      </c>
      <c r="B9" s="543"/>
      <c r="C9" s="544" t="s">
        <v>217</v>
      </c>
      <c r="D9" s="544"/>
      <c r="E9" s="544"/>
      <c r="F9" s="544"/>
      <c r="G9" s="544"/>
      <c r="H9" s="544"/>
      <c r="I9" s="544"/>
      <c r="J9" s="544"/>
      <c r="K9" s="544"/>
      <c r="L9" s="544"/>
      <c r="M9" s="544"/>
      <c r="N9" s="544"/>
      <c r="O9" s="544"/>
      <c r="P9" s="544"/>
    </row>
    <row r="10" spans="1:16" ht="51" customHeight="1">
      <c r="A10" s="543" t="s">
        <v>218</v>
      </c>
      <c r="B10" s="543"/>
      <c r="C10" s="544" t="s">
        <v>219</v>
      </c>
      <c r="D10" s="544"/>
      <c r="E10" s="544"/>
      <c r="F10" s="544"/>
      <c r="G10" s="544"/>
      <c r="H10" s="544"/>
      <c r="I10" s="544"/>
      <c r="J10" s="544"/>
      <c r="K10" s="544"/>
      <c r="L10" s="544"/>
      <c r="M10" s="544"/>
      <c r="N10" s="544"/>
      <c r="O10" s="544"/>
      <c r="P10" s="544"/>
    </row>
    <row r="11" spans="1:16" ht="51" customHeight="1">
      <c r="A11" s="559" t="s">
        <v>220</v>
      </c>
      <c r="B11" s="559"/>
      <c r="C11" s="560" t="s">
        <v>221</v>
      </c>
      <c r="D11" s="561"/>
      <c r="E11" s="561"/>
      <c r="F11" s="561"/>
      <c r="G11" s="561"/>
      <c r="H11" s="561"/>
      <c r="I11" s="561"/>
      <c r="J11" s="561"/>
      <c r="K11" s="561"/>
      <c r="L11" s="561"/>
      <c r="M11" s="561"/>
      <c r="N11" s="561"/>
      <c r="O11" s="561"/>
      <c r="P11" s="562"/>
    </row>
    <row r="12" spans="1:16" ht="51" customHeight="1">
      <c r="A12" s="559" t="s">
        <v>222</v>
      </c>
      <c r="B12" s="559"/>
      <c r="C12" s="560" t="s">
        <v>223</v>
      </c>
      <c r="D12" s="561"/>
      <c r="E12" s="561"/>
      <c r="F12" s="561"/>
      <c r="G12" s="561"/>
      <c r="H12" s="561"/>
      <c r="I12" s="561"/>
      <c r="J12" s="561"/>
      <c r="K12" s="561"/>
      <c r="L12" s="561"/>
      <c r="M12" s="561"/>
      <c r="N12" s="561"/>
      <c r="O12" s="561"/>
      <c r="P12" s="562"/>
    </row>
    <row r="13" spans="1:16" ht="51" customHeight="1">
      <c r="A13" s="543" t="s">
        <v>224</v>
      </c>
      <c r="B13" s="543"/>
      <c r="C13" s="544" t="s">
        <v>225</v>
      </c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4"/>
    </row>
    <row r="14" spans="1:16" ht="51" customHeight="1">
      <c r="A14" s="543" t="s">
        <v>226</v>
      </c>
      <c r="B14" s="543"/>
      <c r="C14" s="544" t="s">
        <v>227</v>
      </c>
      <c r="D14" s="544"/>
      <c r="E14" s="544"/>
      <c r="F14" s="544"/>
      <c r="G14" s="544"/>
      <c r="H14" s="544"/>
      <c r="I14" s="544"/>
      <c r="J14" s="544"/>
      <c r="K14" s="544"/>
      <c r="L14" s="544"/>
      <c r="M14" s="544"/>
      <c r="N14" s="544"/>
      <c r="O14" s="544"/>
      <c r="P14" s="544"/>
    </row>
    <row r="15" spans="1:16" ht="51" customHeight="1">
      <c r="A15" s="543" t="s">
        <v>228</v>
      </c>
      <c r="B15" s="543"/>
      <c r="C15" s="544" t="s">
        <v>229</v>
      </c>
      <c r="D15" s="544"/>
      <c r="E15" s="544"/>
      <c r="F15" s="544"/>
      <c r="G15" s="544"/>
      <c r="H15" s="544"/>
      <c r="I15" s="544"/>
      <c r="J15" s="544"/>
      <c r="K15" s="544"/>
      <c r="L15" s="544"/>
      <c r="M15" s="544"/>
      <c r="N15" s="544"/>
      <c r="O15" s="544"/>
      <c r="P15" s="544"/>
    </row>
    <row r="16" spans="1:16">
      <c r="A16" s="251" t="s">
        <v>230</v>
      </c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10"/>
      <c r="O16" s="210"/>
      <c r="P16" s="211"/>
    </row>
    <row r="17" spans="1:16">
      <c r="A17" s="212"/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1"/>
    </row>
    <row r="19" spans="1:16">
      <c r="A19" s="288"/>
      <c r="B19" s="288"/>
      <c r="C19" s="289" t="s">
        <v>279</v>
      </c>
      <c r="F19" s="290">
        <v>0.6</v>
      </c>
      <c r="G19" s="290">
        <v>0.2</v>
      </c>
      <c r="H19" s="290">
        <v>0.1</v>
      </c>
      <c r="I19" s="290">
        <v>0.1</v>
      </c>
      <c r="J19" s="288"/>
      <c r="K19" s="288"/>
      <c r="L19" s="288"/>
      <c r="M19" s="288"/>
      <c r="N19" s="288"/>
      <c r="O19" s="210"/>
    </row>
    <row r="20" spans="1:16" ht="52.8">
      <c r="A20" s="253" t="s">
        <v>374</v>
      </c>
      <c r="B20" s="253" t="s">
        <v>375</v>
      </c>
      <c r="C20" s="254" t="s">
        <v>231</v>
      </c>
      <c r="D20" s="255" t="s">
        <v>216</v>
      </c>
      <c r="E20" s="255" t="s">
        <v>280</v>
      </c>
      <c r="F20" s="256" t="s">
        <v>232</v>
      </c>
      <c r="G20" s="291" t="s">
        <v>233</v>
      </c>
      <c r="H20" s="291" t="s">
        <v>281</v>
      </c>
      <c r="I20" s="292" t="s">
        <v>282</v>
      </c>
      <c r="J20" s="293" t="s">
        <v>283</v>
      </c>
      <c r="K20" s="294" t="s">
        <v>284</v>
      </c>
      <c r="L20" s="294" t="s">
        <v>285</v>
      </c>
      <c r="M20" s="295" t="s">
        <v>286</v>
      </c>
      <c r="N20" s="296" t="s">
        <v>287</v>
      </c>
    </row>
    <row r="21" spans="1:16">
      <c r="A21" s="297">
        <v>3.1</v>
      </c>
      <c r="B21" s="297">
        <v>4.0999999999999996</v>
      </c>
      <c r="C21" s="298" t="s">
        <v>379</v>
      </c>
      <c r="D21" s="299"/>
      <c r="E21" s="299"/>
      <c r="F21" s="300"/>
      <c r="G21" s="301"/>
      <c r="H21" s="301"/>
      <c r="I21" s="301"/>
      <c r="J21" s="302"/>
      <c r="K21" s="303"/>
      <c r="L21" s="303"/>
      <c r="M21" s="304"/>
      <c r="N21" s="305"/>
    </row>
    <row r="22" spans="1:16">
      <c r="A22" s="297"/>
      <c r="B22" s="297"/>
      <c r="C22" s="306" t="e">
        <f>#REF!</f>
        <v>#REF!</v>
      </c>
      <c r="D22" s="299">
        <v>1</v>
      </c>
      <c r="E22" s="299">
        <v>1</v>
      </c>
      <c r="F22" s="300">
        <v>3</v>
      </c>
      <c r="G22" s="301">
        <v>3</v>
      </c>
      <c r="H22" s="301">
        <v>3</v>
      </c>
      <c r="I22" s="301">
        <v>5</v>
      </c>
      <c r="J22" s="302">
        <f>D22+E22+(F22*$F$19)+(G22*$G$19)+(H22*$H$19)+(I22*$I$19)</f>
        <v>5.2</v>
      </c>
      <c r="K22" s="303" t="s">
        <v>288</v>
      </c>
      <c r="L22" s="303" t="s">
        <v>289</v>
      </c>
      <c r="M22" s="304" t="e">
        <f>#REF!</f>
        <v>#REF!</v>
      </c>
      <c r="N22" s="304" t="e">
        <f>#REF!</f>
        <v>#REF!</v>
      </c>
    </row>
    <row r="23" spans="1:16">
      <c r="A23" s="297"/>
      <c r="B23" s="297"/>
      <c r="C23" s="306" t="e">
        <f>#REF!</f>
        <v>#REF!</v>
      </c>
      <c r="D23" s="299">
        <v>1</v>
      </c>
      <c r="E23" s="299">
        <v>1</v>
      </c>
      <c r="F23" s="300">
        <v>3</v>
      </c>
      <c r="G23" s="301">
        <v>3</v>
      </c>
      <c r="H23" s="301">
        <v>3</v>
      </c>
      <c r="I23" s="301">
        <v>5</v>
      </c>
      <c r="J23" s="302">
        <f t="shared" ref="J23:J28" si="0">D23+E23+(F23*$F$19)+(G23*$G$19)+(H23*$H$19)+(I23*$I$19)</f>
        <v>5.2</v>
      </c>
      <c r="K23" s="303" t="s">
        <v>288</v>
      </c>
      <c r="L23" s="303" t="s">
        <v>289</v>
      </c>
      <c r="M23" s="304" t="e">
        <f>#REF!</f>
        <v>#REF!</v>
      </c>
      <c r="N23" s="304" t="e">
        <f>#REF!</f>
        <v>#REF!</v>
      </c>
    </row>
    <row r="24" spans="1:16">
      <c r="A24" s="297"/>
      <c r="B24" s="297"/>
      <c r="C24" s="306" t="e">
        <f>#REF!</f>
        <v>#REF!</v>
      </c>
      <c r="D24" s="299">
        <v>1</v>
      </c>
      <c r="E24" s="299">
        <v>1</v>
      </c>
      <c r="F24" s="300">
        <v>3</v>
      </c>
      <c r="G24" s="301">
        <v>3</v>
      </c>
      <c r="H24" s="301">
        <v>3</v>
      </c>
      <c r="I24" s="301">
        <v>5</v>
      </c>
      <c r="J24" s="302">
        <f>D24+E24+(F24*$F$19)+(G24*$G$19)+(H24*$H$19)+(I24*$I$19)</f>
        <v>5.2</v>
      </c>
      <c r="K24" s="303" t="s">
        <v>288</v>
      </c>
      <c r="L24" s="303" t="s">
        <v>289</v>
      </c>
      <c r="M24" s="304" t="e">
        <f>#REF!</f>
        <v>#REF!</v>
      </c>
      <c r="N24" s="304" t="e">
        <f>#REF!</f>
        <v>#REF!</v>
      </c>
    </row>
    <row r="25" spans="1:16">
      <c r="A25" s="297"/>
      <c r="B25" s="297"/>
      <c r="C25" s="287" t="e">
        <f>#REF!</f>
        <v>#REF!</v>
      </c>
      <c r="D25" s="299">
        <v>1</v>
      </c>
      <c r="E25" s="299">
        <v>1</v>
      </c>
      <c r="F25" s="300">
        <v>1</v>
      </c>
      <c r="G25" s="301">
        <v>1</v>
      </c>
      <c r="H25" s="301">
        <v>1</v>
      </c>
      <c r="I25" s="301">
        <v>1</v>
      </c>
      <c r="J25" s="302">
        <f t="shared" si="0"/>
        <v>3.0000000000000004</v>
      </c>
      <c r="K25" s="303" t="s">
        <v>290</v>
      </c>
      <c r="L25" s="308"/>
      <c r="M25" s="304" t="e">
        <f>#REF!</f>
        <v>#REF!</v>
      </c>
      <c r="N25" s="307" t="e">
        <f>#REF!</f>
        <v>#REF!</v>
      </c>
    </row>
    <row r="26" spans="1:16">
      <c r="A26" s="297"/>
      <c r="B26" s="297"/>
      <c r="C26" s="287" t="e">
        <f>#REF!</f>
        <v>#REF!</v>
      </c>
      <c r="D26" s="299">
        <v>1</v>
      </c>
      <c r="E26" s="299">
        <v>1</v>
      </c>
      <c r="F26" s="300">
        <v>1</v>
      </c>
      <c r="G26" s="301">
        <v>1</v>
      </c>
      <c r="H26" s="301">
        <v>1</v>
      </c>
      <c r="I26" s="301">
        <v>1</v>
      </c>
      <c r="J26" s="302">
        <f t="shared" ref="J26" si="1">D26+E26+(F26*$F$19)+(G26*$G$19)+(H26*$H$19)+(I26*$I$19)</f>
        <v>3.0000000000000004</v>
      </c>
      <c r="K26" s="303" t="s">
        <v>290</v>
      </c>
      <c r="L26" s="308"/>
      <c r="M26" s="304" t="e">
        <f>#REF!</f>
        <v>#REF!</v>
      </c>
      <c r="N26" s="307" t="e">
        <f>#REF!</f>
        <v>#REF!</v>
      </c>
    </row>
    <row r="27" spans="1:16">
      <c r="A27" s="297"/>
      <c r="B27" s="297"/>
      <c r="C27" s="287" t="e">
        <f>#REF!</f>
        <v>#REF!</v>
      </c>
      <c r="D27" s="299">
        <v>1</v>
      </c>
      <c r="E27" s="299">
        <v>1</v>
      </c>
      <c r="F27" s="300">
        <v>1</v>
      </c>
      <c r="G27" s="301">
        <v>1</v>
      </c>
      <c r="H27" s="301">
        <v>1</v>
      </c>
      <c r="I27" s="301">
        <v>1</v>
      </c>
      <c r="J27" s="302">
        <f t="shared" si="0"/>
        <v>3.0000000000000004</v>
      </c>
      <c r="K27" s="303" t="s">
        <v>290</v>
      </c>
      <c r="L27" s="308"/>
      <c r="M27" s="304" t="e">
        <f>#REF!</f>
        <v>#REF!</v>
      </c>
      <c r="N27" s="304" t="e">
        <f>#REF!</f>
        <v>#REF!</v>
      </c>
    </row>
    <row r="28" spans="1:16">
      <c r="A28" s="297"/>
      <c r="B28" s="297"/>
      <c r="C28" s="287" t="e">
        <f>#REF!</f>
        <v>#REF!</v>
      </c>
      <c r="D28" s="299">
        <v>1</v>
      </c>
      <c r="E28" s="299">
        <v>1</v>
      </c>
      <c r="F28" s="300">
        <v>1</v>
      </c>
      <c r="G28" s="301">
        <v>1</v>
      </c>
      <c r="H28" s="301">
        <v>1</v>
      </c>
      <c r="I28" s="301">
        <v>1</v>
      </c>
      <c r="J28" s="302">
        <f t="shared" si="0"/>
        <v>3.0000000000000004</v>
      </c>
      <c r="K28" s="303" t="s">
        <v>290</v>
      </c>
      <c r="L28" s="308"/>
      <c r="M28" s="304" t="e">
        <f>#REF!</f>
        <v>#REF!</v>
      </c>
      <c r="N28" s="304" t="e">
        <f>#REF!</f>
        <v>#REF!</v>
      </c>
    </row>
    <row r="29" spans="1:16">
      <c r="A29" s="297"/>
      <c r="B29" s="297"/>
      <c r="C29" s="287" t="e">
        <f>#REF!</f>
        <v>#REF!</v>
      </c>
      <c r="D29" s="299">
        <v>1</v>
      </c>
      <c r="E29" s="299">
        <v>1</v>
      </c>
      <c r="F29" s="300">
        <v>1</v>
      </c>
      <c r="G29" s="301">
        <v>1</v>
      </c>
      <c r="H29" s="301">
        <v>1</v>
      </c>
      <c r="I29" s="301">
        <v>1</v>
      </c>
      <c r="J29" s="302">
        <f t="shared" ref="J29:J30" si="2">D29+E29+(F29*$F$19)+(G29*$G$19)+(H29*$H$19)+(I29*$I$19)</f>
        <v>3.0000000000000004</v>
      </c>
      <c r="K29" s="303" t="s">
        <v>290</v>
      </c>
      <c r="L29" s="308"/>
      <c r="M29" s="304" t="e">
        <f>#REF!</f>
        <v>#REF!</v>
      </c>
      <c r="N29" s="304" t="e">
        <f>#REF!</f>
        <v>#REF!</v>
      </c>
    </row>
    <row r="30" spans="1:16">
      <c r="A30" s="297"/>
      <c r="B30" s="297"/>
      <c r="C30" s="287" t="e">
        <f>#REF!</f>
        <v>#REF!</v>
      </c>
      <c r="D30" s="299">
        <v>1</v>
      </c>
      <c r="E30" s="299">
        <v>1</v>
      </c>
      <c r="F30" s="300">
        <v>1</v>
      </c>
      <c r="G30" s="301">
        <v>1</v>
      </c>
      <c r="H30" s="301">
        <v>1</v>
      </c>
      <c r="I30" s="301">
        <v>1</v>
      </c>
      <c r="J30" s="302">
        <f t="shared" si="2"/>
        <v>3.0000000000000004</v>
      </c>
      <c r="K30" s="303" t="s">
        <v>290</v>
      </c>
      <c r="L30" s="308"/>
      <c r="M30" s="304" t="e">
        <f>#REF!</f>
        <v>#REF!</v>
      </c>
      <c r="N30" s="304" t="e">
        <f>#REF!</f>
        <v>#REF!</v>
      </c>
    </row>
    <row r="31" spans="1:16">
      <c r="A31" s="297"/>
      <c r="B31" s="297"/>
      <c r="C31" s="287" t="e">
        <f>#REF!</f>
        <v>#REF!</v>
      </c>
      <c r="D31" s="299">
        <v>1</v>
      </c>
      <c r="E31" s="299">
        <v>1</v>
      </c>
      <c r="F31" s="300">
        <v>1</v>
      </c>
      <c r="G31" s="301">
        <v>1</v>
      </c>
      <c r="H31" s="301">
        <v>1</v>
      </c>
      <c r="I31" s="301">
        <v>1</v>
      </c>
      <c r="J31" s="302">
        <f t="shared" ref="J31:J32" si="3">D31+E31+(F31*$F$19)+(G31*$G$19)+(H31*$H$19)+(I31*$I$19)</f>
        <v>3.0000000000000004</v>
      </c>
      <c r="K31" s="303" t="s">
        <v>290</v>
      </c>
      <c r="L31" s="308"/>
      <c r="M31" s="304" t="e">
        <f>#REF!</f>
        <v>#REF!</v>
      </c>
      <c r="N31" s="304" t="e">
        <f>#REF!</f>
        <v>#REF!</v>
      </c>
    </row>
    <row r="32" spans="1:16">
      <c r="A32" s="297"/>
      <c r="B32" s="297"/>
      <c r="C32" s="287" t="e">
        <f>#REF!</f>
        <v>#REF!</v>
      </c>
      <c r="D32" s="299">
        <v>1</v>
      </c>
      <c r="E32" s="299">
        <v>1</v>
      </c>
      <c r="F32" s="300">
        <v>1</v>
      </c>
      <c r="G32" s="301">
        <v>1</v>
      </c>
      <c r="H32" s="301">
        <v>1</v>
      </c>
      <c r="I32" s="301">
        <v>1</v>
      </c>
      <c r="J32" s="302">
        <f t="shared" si="3"/>
        <v>3.0000000000000004</v>
      </c>
      <c r="K32" s="303" t="s">
        <v>290</v>
      </c>
      <c r="L32" s="308"/>
      <c r="M32" s="304" t="e">
        <f>#REF!+#REF!</f>
        <v>#REF!</v>
      </c>
      <c r="N32" s="304" t="e">
        <f>#REF!+#REF!</f>
        <v>#REF!</v>
      </c>
    </row>
    <row r="33" spans="1:14">
      <c r="A33" s="297">
        <v>3.2</v>
      </c>
      <c r="B33" s="297">
        <v>4.2</v>
      </c>
      <c r="C33" s="309" t="s">
        <v>234</v>
      </c>
      <c r="D33" s="299">
        <v>1</v>
      </c>
      <c r="E33" s="299">
        <v>0</v>
      </c>
      <c r="F33" s="310"/>
      <c r="G33" s="311"/>
      <c r="H33" s="311"/>
      <c r="I33" s="311"/>
      <c r="J33" s="312">
        <f t="shared" ref="J33:J72" si="4">D33+E33+(F33*$F$19)+(G33*$G$19)+(H33*$H$19)+(I33*$I$19)</f>
        <v>1</v>
      </c>
      <c r="K33" s="313" t="s">
        <v>291</v>
      </c>
      <c r="L33" s="313"/>
      <c r="M33" s="314"/>
      <c r="N33" s="315"/>
    </row>
    <row r="34" spans="1:14">
      <c r="A34" s="297">
        <v>3.3</v>
      </c>
      <c r="B34" s="297">
        <v>2.2000000000000002</v>
      </c>
      <c r="C34" s="298" t="s">
        <v>235</v>
      </c>
      <c r="D34" s="299"/>
      <c r="E34" s="299"/>
      <c r="F34" s="316"/>
      <c r="G34" s="301"/>
      <c r="H34" s="301"/>
      <c r="I34" s="301"/>
      <c r="J34" s="302"/>
      <c r="K34" s="303"/>
      <c r="L34" s="303"/>
      <c r="M34" s="304"/>
      <c r="N34" s="305"/>
    </row>
    <row r="35" spans="1:14">
      <c r="A35" s="297"/>
      <c r="B35" s="297"/>
      <c r="C35" s="287" t="e">
        <f>#REF!</f>
        <v>#REF!</v>
      </c>
      <c r="D35" s="299">
        <v>1</v>
      </c>
      <c r="E35" s="299">
        <v>1</v>
      </c>
      <c r="F35" s="300">
        <v>1</v>
      </c>
      <c r="G35" s="301">
        <v>1</v>
      </c>
      <c r="H35" s="301">
        <v>1</v>
      </c>
      <c r="I35" s="301">
        <v>1</v>
      </c>
      <c r="J35" s="302">
        <f t="shared" ref="J35:J38" si="5">D35+E35+(F35*$F$19)+(G35*$G$19)+(H35*$H$19)+(I35*$I$19)</f>
        <v>3.0000000000000004</v>
      </c>
      <c r="K35" s="303" t="s">
        <v>290</v>
      </c>
      <c r="L35" s="308"/>
      <c r="M35" s="304" t="e">
        <f>#REF!</f>
        <v>#REF!</v>
      </c>
      <c r="N35" s="304" t="e">
        <f>#REF!</f>
        <v>#REF!</v>
      </c>
    </row>
    <row r="36" spans="1:14">
      <c r="A36" s="297"/>
      <c r="B36" s="297"/>
      <c r="C36" s="287" t="e">
        <f>#REF!</f>
        <v>#REF!</v>
      </c>
      <c r="D36" s="299">
        <v>1</v>
      </c>
      <c r="E36" s="299">
        <v>1</v>
      </c>
      <c r="F36" s="300">
        <v>1</v>
      </c>
      <c r="G36" s="301">
        <v>1</v>
      </c>
      <c r="H36" s="301">
        <v>1</v>
      </c>
      <c r="I36" s="301">
        <v>1</v>
      </c>
      <c r="J36" s="302">
        <f t="shared" si="5"/>
        <v>3.0000000000000004</v>
      </c>
      <c r="K36" s="303" t="s">
        <v>290</v>
      </c>
      <c r="L36" s="308"/>
      <c r="M36" s="304" t="e">
        <f>#REF!</f>
        <v>#REF!</v>
      </c>
      <c r="N36" s="304" t="e">
        <f>#REF!</f>
        <v>#REF!</v>
      </c>
    </row>
    <row r="37" spans="1:14">
      <c r="A37" s="297"/>
      <c r="B37" s="297"/>
      <c r="C37" s="287" t="e">
        <f>#REF!</f>
        <v>#REF!</v>
      </c>
      <c r="D37" s="299">
        <v>1</v>
      </c>
      <c r="E37" s="299">
        <v>1</v>
      </c>
      <c r="F37" s="300">
        <v>1</v>
      </c>
      <c r="G37" s="301">
        <v>1</v>
      </c>
      <c r="H37" s="301">
        <v>1</v>
      </c>
      <c r="I37" s="301">
        <v>1</v>
      </c>
      <c r="J37" s="302">
        <f t="shared" si="5"/>
        <v>3.0000000000000004</v>
      </c>
      <c r="K37" s="303" t="s">
        <v>290</v>
      </c>
      <c r="L37" s="308"/>
      <c r="M37" s="304" t="e">
        <f>#REF!</f>
        <v>#REF!</v>
      </c>
      <c r="N37" s="304" t="e">
        <f>#REF!</f>
        <v>#REF!</v>
      </c>
    </row>
    <row r="38" spans="1:14">
      <c r="A38" s="297"/>
      <c r="B38" s="297"/>
      <c r="C38" s="287" t="e">
        <f>#REF!</f>
        <v>#REF!</v>
      </c>
      <c r="D38" s="299">
        <v>1</v>
      </c>
      <c r="E38" s="299">
        <v>1</v>
      </c>
      <c r="F38" s="300">
        <v>1</v>
      </c>
      <c r="G38" s="301">
        <v>1</v>
      </c>
      <c r="H38" s="301">
        <v>1</v>
      </c>
      <c r="I38" s="301">
        <v>1</v>
      </c>
      <c r="J38" s="302">
        <f t="shared" si="5"/>
        <v>3.0000000000000004</v>
      </c>
      <c r="K38" s="303" t="s">
        <v>290</v>
      </c>
      <c r="L38" s="308"/>
      <c r="M38" s="304" t="e">
        <f>#REF!</f>
        <v>#REF!</v>
      </c>
      <c r="N38" s="304" t="e">
        <f>#REF!</f>
        <v>#REF!</v>
      </c>
    </row>
    <row r="39" spans="1:14">
      <c r="A39" s="297">
        <v>3.4</v>
      </c>
      <c r="B39" s="297">
        <v>3.1</v>
      </c>
      <c r="C39" s="298" t="s">
        <v>236</v>
      </c>
      <c r="D39" s="299"/>
      <c r="E39" s="299"/>
      <c r="F39" s="316"/>
      <c r="G39" s="301"/>
      <c r="H39" s="301"/>
      <c r="I39" s="301"/>
      <c r="J39" s="302"/>
      <c r="K39" s="303"/>
      <c r="L39" s="303"/>
      <c r="M39" s="304"/>
      <c r="N39" s="317"/>
    </row>
    <row r="40" spans="1:14">
      <c r="A40" s="297"/>
      <c r="B40" s="297"/>
      <c r="C40" s="287" t="e">
        <f>#REF!</f>
        <v>#REF!</v>
      </c>
      <c r="D40" s="299">
        <v>1</v>
      </c>
      <c r="E40" s="299">
        <v>1</v>
      </c>
      <c r="F40" s="300">
        <v>1</v>
      </c>
      <c r="G40" s="301">
        <v>1</v>
      </c>
      <c r="H40" s="301">
        <v>1</v>
      </c>
      <c r="I40" s="301">
        <v>1</v>
      </c>
      <c r="J40" s="302">
        <f t="shared" ref="J40:J46" si="6">D40+E40+(F40*$F$19)+(G40*$G$19)+(H40*$H$19)+(I40*$I$19)</f>
        <v>3.0000000000000004</v>
      </c>
      <c r="K40" s="303" t="s">
        <v>290</v>
      </c>
      <c r="L40" s="308"/>
      <c r="M40" s="304" t="e">
        <f>#REF!</f>
        <v>#REF!</v>
      </c>
      <c r="N40" s="304" t="e">
        <f>#REF!</f>
        <v>#REF!</v>
      </c>
    </row>
    <row r="41" spans="1:14">
      <c r="A41" s="297"/>
      <c r="B41" s="297"/>
      <c r="C41" s="287" t="e">
        <f>#REF!</f>
        <v>#REF!</v>
      </c>
      <c r="D41" s="299">
        <v>1</v>
      </c>
      <c r="E41" s="299">
        <v>1</v>
      </c>
      <c r="F41" s="300">
        <v>1</v>
      </c>
      <c r="G41" s="301">
        <v>1</v>
      </c>
      <c r="H41" s="301">
        <v>1</v>
      </c>
      <c r="I41" s="301">
        <v>1</v>
      </c>
      <c r="J41" s="302">
        <f t="shared" si="6"/>
        <v>3.0000000000000004</v>
      </c>
      <c r="K41" s="303" t="s">
        <v>290</v>
      </c>
      <c r="L41" s="308"/>
      <c r="M41" s="304" t="e">
        <f>#REF!</f>
        <v>#REF!</v>
      </c>
      <c r="N41" s="304" t="e">
        <f>#REF!</f>
        <v>#REF!</v>
      </c>
    </row>
    <row r="42" spans="1:14">
      <c r="A42" s="297"/>
      <c r="B42" s="297"/>
      <c r="C42" s="287" t="e">
        <f>#REF!</f>
        <v>#REF!</v>
      </c>
      <c r="D42" s="299">
        <v>1</v>
      </c>
      <c r="E42" s="299">
        <v>1</v>
      </c>
      <c r="F42" s="300">
        <v>1</v>
      </c>
      <c r="G42" s="301">
        <v>1</v>
      </c>
      <c r="H42" s="301">
        <v>1</v>
      </c>
      <c r="I42" s="301">
        <v>1</v>
      </c>
      <c r="J42" s="302">
        <f t="shared" si="6"/>
        <v>3.0000000000000004</v>
      </c>
      <c r="K42" s="303" t="s">
        <v>290</v>
      </c>
      <c r="L42" s="308"/>
      <c r="M42" s="304" t="e">
        <f>#REF!</f>
        <v>#REF!</v>
      </c>
      <c r="N42" s="304" t="e">
        <f>#REF!</f>
        <v>#REF!</v>
      </c>
    </row>
    <row r="43" spans="1:14">
      <c r="A43" s="297"/>
      <c r="B43" s="297"/>
      <c r="C43" s="287" t="e">
        <f>#REF!</f>
        <v>#REF!</v>
      </c>
      <c r="D43" s="299">
        <v>1</v>
      </c>
      <c r="E43" s="299">
        <v>1</v>
      </c>
      <c r="F43" s="300">
        <v>1</v>
      </c>
      <c r="G43" s="301">
        <v>1</v>
      </c>
      <c r="H43" s="301">
        <v>1</v>
      </c>
      <c r="I43" s="301">
        <v>1</v>
      </c>
      <c r="J43" s="302">
        <f t="shared" si="6"/>
        <v>3.0000000000000004</v>
      </c>
      <c r="K43" s="303" t="s">
        <v>290</v>
      </c>
      <c r="L43" s="308"/>
      <c r="M43" s="304" t="e">
        <f>#REF!</f>
        <v>#REF!</v>
      </c>
      <c r="N43" s="304" t="e">
        <f>#REF!</f>
        <v>#REF!</v>
      </c>
    </row>
    <row r="44" spans="1:14">
      <c r="A44" s="297"/>
      <c r="B44" s="297"/>
      <c r="C44" s="287" t="e">
        <f>#REF!</f>
        <v>#REF!</v>
      </c>
      <c r="D44" s="299">
        <v>1</v>
      </c>
      <c r="E44" s="299">
        <v>1</v>
      </c>
      <c r="F44" s="300">
        <v>1</v>
      </c>
      <c r="G44" s="301">
        <v>1</v>
      </c>
      <c r="H44" s="301">
        <v>1</v>
      </c>
      <c r="I44" s="301">
        <v>1</v>
      </c>
      <c r="J44" s="302">
        <f t="shared" si="6"/>
        <v>3.0000000000000004</v>
      </c>
      <c r="K44" s="303" t="s">
        <v>290</v>
      </c>
      <c r="L44" s="308"/>
      <c r="M44" s="304" t="e">
        <f>#REF!</f>
        <v>#REF!</v>
      </c>
      <c r="N44" s="304" t="e">
        <f>#REF!</f>
        <v>#REF!</v>
      </c>
    </row>
    <row r="45" spans="1:14">
      <c r="A45" s="297"/>
      <c r="B45" s="297"/>
      <c r="C45" s="287" t="e">
        <f>#REF!</f>
        <v>#REF!</v>
      </c>
      <c r="D45" s="299">
        <v>1</v>
      </c>
      <c r="E45" s="299">
        <v>1</v>
      </c>
      <c r="F45" s="300">
        <v>1</v>
      </c>
      <c r="G45" s="301">
        <v>1</v>
      </c>
      <c r="H45" s="301">
        <v>1</v>
      </c>
      <c r="I45" s="301">
        <v>1</v>
      </c>
      <c r="J45" s="302">
        <f t="shared" si="6"/>
        <v>3.0000000000000004</v>
      </c>
      <c r="K45" s="303" t="s">
        <v>290</v>
      </c>
      <c r="L45" s="308"/>
      <c r="M45" s="304" t="e">
        <f>#REF!</f>
        <v>#REF!</v>
      </c>
      <c r="N45" s="304" t="e">
        <f>#REF!</f>
        <v>#REF!</v>
      </c>
    </row>
    <row r="46" spans="1:14">
      <c r="A46" s="297"/>
      <c r="B46" s="297"/>
      <c r="C46" s="287" t="e">
        <f>#REF!</f>
        <v>#REF!</v>
      </c>
      <c r="D46" s="299">
        <v>1</v>
      </c>
      <c r="E46" s="299">
        <v>1</v>
      </c>
      <c r="F46" s="300">
        <v>1</v>
      </c>
      <c r="G46" s="301">
        <v>1</v>
      </c>
      <c r="H46" s="301">
        <v>1</v>
      </c>
      <c r="I46" s="301">
        <v>1</v>
      </c>
      <c r="J46" s="302">
        <f t="shared" si="6"/>
        <v>3.0000000000000004</v>
      </c>
      <c r="K46" s="303" t="s">
        <v>290</v>
      </c>
      <c r="L46" s="308"/>
      <c r="M46" s="304" t="e">
        <f>#REF!</f>
        <v>#REF!</v>
      </c>
      <c r="N46" s="304" t="e">
        <f>#REF!</f>
        <v>#REF!</v>
      </c>
    </row>
    <row r="47" spans="1:14">
      <c r="A47" s="297">
        <v>3.5</v>
      </c>
      <c r="B47" s="297">
        <v>4.3</v>
      </c>
      <c r="C47" s="298" t="s">
        <v>237</v>
      </c>
      <c r="D47" s="299"/>
      <c r="E47" s="299"/>
      <c r="F47" s="316"/>
      <c r="G47" s="301"/>
      <c r="H47" s="301"/>
      <c r="I47" s="301"/>
      <c r="J47" s="302"/>
      <c r="K47" s="303"/>
      <c r="L47" s="303"/>
      <c r="M47" s="304"/>
      <c r="N47" s="317"/>
    </row>
    <row r="48" spans="1:14">
      <c r="A48" s="297"/>
      <c r="B48" s="297"/>
      <c r="C48" s="318" t="e">
        <f>#REF!</f>
        <v>#REF!</v>
      </c>
      <c r="D48" s="299"/>
      <c r="E48" s="299"/>
      <c r="F48" s="316"/>
      <c r="G48" s="301"/>
      <c r="H48" s="301"/>
      <c r="I48" s="301"/>
      <c r="J48" s="302"/>
      <c r="K48" s="303"/>
      <c r="L48" s="303"/>
      <c r="M48" s="304"/>
      <c r="N48" s="304"/>
    </row>
    <row r="49" spans="1:14">
      <c r="A49" s="297"/>
      <c r="B49" s="297"/>
      <c r="C49" s="287" t="e">
        <f>#REF!</f>
        <v>#REF!</v>
      </c>
      <c r="D49" s="299">
        <v>1</v>
      </c>
      <c r="E49" s="299">
        <v>1</v>
      </c>
      <c r="F49" s="300">
        <v>1</v>
      </c>
      <c r="G49" s="301">
        <v>1</v>
      </c>
      <c r="H49" s="301">
        <v>1</v>
      </c>
      <c r="I49" s="301">
        <v>1</v>
      </c>
      <c r="J49" s="302">
        <f t="shared" ref="J49:J50" si="7">D49+E49+(F49*$F$19)+(G49*$G$19)+(H49*$H$19)+(I49*$I$19)</f>
        <v>3.0000000000000004</v>
      </c>
      <c r="K49" s="303" t="s">
        <v>290</v>
      </c>
      <c r="L49" s="308"/>
      <c r="M49" s="304" t="e">
        <f>#REF!</f>
        <v>#REF!</v>
      </c>
      <c r="N49" s="304" t="e">
        <f>#REF!</f>
        <v>#REF!</v>
      </c>
    </row>
    <row r="50" spans="1:14">
      <c r="A50" s="297"/>
      <c r="B50" s="297"/>
      <c r="C50" s="287" t="e">
        <f>#REF!</f>
        <v>#REF!</v>
      </c>
      <c r="D50" s="299">
        <v>1</v>
      </c>
      <c r="E50" s="299">
        <v>1</v>
      </c>
      <c r="F50" s="300">
        <v>1</v>
      </c>
      <c r="G50" s="301">
        <v>1</v>
      </c>
      <c r="H50" s="301">
        <v>1</v>
      </c>
      <c r="I50" s="301">
        <v>1</v>
      </c>
      <c r="J50" s="302">
        <f t="shared" si="7"/>
        <v>3.0000000000000004</v>
      </c>
      <c r="K50" s="303" t="s">
        <v>290</v>
      </c>
      <c r="L50" s="308"/>
      <c r="M50" s="304" t="e">
        <f>#REF!</f>
        <v>#REF!</v>
      </c>
      <c r="N50" s="304" t="e">
        <f>#REF!</f>
        <v>#REF!</v>
      </c>
    </row>
    <row r="51" spans="1:14">
      <c r="A51" s="257"/>
      <c r="B51" s="257"/>
      <c r="C51" s="318" t="e">
        <f>#REF!</f>
        <v>#REF!</v>
      </c>
      <c r="D51" s="299"/>
      <c r="E51" s="299"/>
      <c r="F51" s="316"/>
      <c r="G51" s="301"/>
      <c r="H51" s="301"/>
      <c r="I51" s="301"/>
      <c r="J51" s="302"/>
      <c r="K51" s="303"/>
      <c r="L51" s="303"/>
      <c r="M51" s="304"/>
      <c r="N51" s="304"/>
    </row>
    <row r="52" spans="1:14">
      <c r="A52" s="257"/>
      <c r="B52" s="257"/>
      <c r="C52" s="287" t="e">
        <f>#REF!</f>
        <v>#REF!</v>
      </c>
      <c r="D52" s="299">
        <v>1</v>
      </c>
      <c r="E52" s="299">
        <v>1</v>
      </c>
      <c r="F52" s="300">
        <v>1</v>
      </c>
      <c r="G52" s="301">
        <v>1</v>
      </c>
      <c r="H52" s="301">
        <v>1</v>
      </c>
      <c r="I52" s="301">
        <v>1</v>
      </c>
      <c r="J52" s="302">
        <f t="shared" ref="J52" si="8">D52+E52+(F52*$F$19)+(G52*$G$19)+(H52*$H$19)+(I52*$I$19)</f>
        <v>3.0000000000000004</v>
      </c>
      <c r="K52" s="303" t="s">
        <v>290</v>
      </c>
      <c r="L52" s="308"/>
      <c r="M52" s="304" t="e">
        <f>#REF!</f>
        <v>#REF!</v>
      </c>
      <c r="N52" s="304" t="e">
        <f>#REF!</f>
        <v>#REF!</v>
      </c>
    </row>
    <row r="53" spans="1:14">
      <c r="A53" s="257"/>
      <c r="B53" s="257"/>
      <c r="C53" s="287" t="e">
        <f>#REF!</f>
        <v>#REF!</v>
      </c>
      <c r="D53" s="299">
        <v>1</v>
      </c>
      <c r="E53" s="299">
        <v>1</v>
      </c>
      <c r="F53" s="300">
        <v>1</v>
      </c>
      <c r="G53" s="301">
        <v>1</v>
      </c>
      <c r="H53" s="301">
        <v>1</v>
      </c>
      <c r="I53" s="301">
        <v>1</v>
      </c>
      <c r="J53" s="302">
        <f t="shared" ref="J53:J55" si="9">D53+E53+(F53*$F$19)+(G53*$G$19)+(H53*$H$19)+(I53*$I$19)</f>
        <v>3.0000000000000004</v>
      </c>
      <c r="K53" s="303" t="s">
        <v>290</v>
      </c>
      <c r="L53" s="308"/>
      <c r="M53" s="304" t="e">
        <f>#REF!</f>
        <v>#REF!</v>
      </c>
      <c r="N53" s="304" t="e">
        <f>#REF!</f>
        <v>#REF!</v>
      </c>
    </row>
    <row r="54" spans="1:14">
      <c r="A54" s="257"/>
      <c r="B54" s="257"/>
      <c r="C54" s="287" t="e">
        <f>#REF!</f>
        <v>#REF!</v>
      </c>
      <c r="D54" s="299">
        <v>1</v>
      </c>
      <c r="E54" s="299">
        <v>1</v>
      </c>
      <c r="F54" s="300">
        <v>1</v>
      </c>
      <c r="G54" s="301">
        <v>1</v>
      </c>
      <c r="H54" s="301">
        <v>1</v>
      </c>
      <c r="I54" s="301">
        <v>1</v>
      </c>
      <c r="J54" s="302">
        <f t="shared" si="9"/>
        <v>3.0000000000000004</v>
      </c>
      <c r="K54" s="303" t="s">
        <v>290</v>
      </c>
      <c r="L54" s="308"/>
      <c r="M54" s="304" t="e">
        <f>#REF!</f>
        <v>#REF!</v>
      </c>
      <c r="N54" s="304" t="e">
        <f>#REF!</f>
        <v>#REF!</v>
      </c>
    </row>
    <row r="55" spans="1:14">
      <c r="A55" s="257"/>
      <c r="B55" s="257"/>
      <c r="C55" s="287" t="e">
        <f>#REF!</f>
        <v>#REF!</v>
      </c>
      <c r="D55" s="299">
        <v>1</v>
      </c>
      <c r="E55" s="299">
        <v>1</v>
      </c>
      <c r="F55" s="300">
        <v>1</v>
      </c>
      <c r="G55" s="301">
        <v>1</v>
      </c>
      <c r="H55" s="301">
        <v>1</v>
      </c>
      <c r="I55" s="301">
        <v>1</v>
      </c>
      <c r="J55" s="302">
        <f t="shared" si="9"/>
        <v>3.0000000000000004</v>
      </c>
      <c r="K55" s="303" t="s">
        <v>290</v>
      </c>
      <c r="L55" s="308"/>
      <c r="M55" s="304" t="e">
        <f>#REF!</f>
        <v>#REF!</v>
      </c>
      <c r="N55" s="304" t="e">
        <f>#REF!</f>
        <v>#REF!</v>
      </c>
    </row>
    <row r="56" spans="1:14">
      <c r="A56" s="297">
        <v>3.6</v>
      </c>
      <c r="B56" s="297">
        <v>3.5</v>
      </c>
      <c r="C56" s="298" t="s">
        <v>238</v>
      </c>
      <c r="D56" s="299"/>
      <c r="E56" s="299"/>
      <c r="F56" s="316"/>
      <c r="G56" s="301"/>
      <c r="H56" s="301"/>
      <c r="I56" s="301"/>
      <c r="J56" s="302"/>
      <c r="K56" s="303"/>
      <c r="L56" s="303"/>
      <c r="M56" s="304"/>
      <c r="N56" s="317"/>
    </row>
    <row r="57" spans="1:14">
      <c r="A57" s="257"/>
      <c r="B57" s="257"/>
      <c r="C57" s="287" t="s">
        <v>276</v>
      </c>
      <c r="D57" s="299">
        <v>1</v>
      </c>
      <c r="E57" s="299">
        <v>1</v>
      </c>
      <c r="F57" s="300">
        <v>1</v>
      </c>
      <c r="G57" s="301">
        <v>1</v>
      </c>
      <c r="H57" s="301">
        <v>1</v>
      </c>
      <c r="I57" s="301">
        <v>1</v>
      </c>
      <c r="J57" s="302">
        <f t="shared" ref="J57" si="10">D57+E57+(F57*$F$19)+(G57*$G$19)+(H57*$H$19)+(I57*$I$19)</f>
        <v>3.0000000000000004</v>
      </c>
      <c r="K57" s="303" t="s">
        <v>290</v>
      </c>
      <c r="L57" s="308"/>
      <c r="M57" s="304">
        <v>0</v>
      </c>
      <c r="N57" s="307">
        <v>0</v>
      </c>
    </row>
    <row r="58" spans="1:14">
      <c r="A58" s="297">
        <v>3.7</v>
      </c>
      <c r="B58" s="297">
        <v>3.3</v>
      </c>
      <c r="C58" s="298" t="s">
        <v>239</v>
      </c>
      <c r="D58" s="299"/>
      <c r="E58" s="299"/>
      <c r="F58" s="316"/>
      <c r="G58" s="301"/>
      <c r="H58" s="301"/>
      <c r="I58" s="301"/>
      <c r="J58" s="302"/>
      <c r="K58" s="303"/>
      <c r="L58" s="303"/>
      <c r="M58" s="304"/>
      <c r="N58" s="317"/>
    </row>
    <row r="59" spans="1:14">
      <c r="A59" s="257"/>
      <c r="B59" s="257"/>
      <c r="C59" s="287" t="e">
        <f>#REF!</f>
        <v>#REF!</v>
      </c>
      <c r="D59" s="299">
        <v>1</v>
      </c>
      <c r="E59" s="299">
        <v>1</v>
      </c>
      <c r="F59" s="300">
        <v>1</v>
      </c>
      <c r="G59" s="301">
        <v>1</v>
      </c>
      <c r="H59" s="301">
        <v>1</v>
      </c>
      <c r="I59" s="301">
        <v>1</v>
      </c>
      <c r="J59" s="302">
        <f t="shared" ref="J59:J60" si="11">D59+E59+(F59*$F$19)+(G59*$G$19)+(H59*$H$19)+(I59*$I$19)</f>
        <v>3.0000000000000004</v>
      </c>
      <c r="K59" s="303" t="s">
        <v>290</v>
      </c>
      <c r="L59" s="308"/>
      <c r="M59" s="304" t="e">
        <f>#REF!</f>
        <v>#REF!</v>
      </c>
      <c r="N59" s="307" t="e">
        <f>#REF!</f>
        <v>#REF!</v>
      </c>
    </row>
    <row r="60" spans="1:14">
      <c r="A60" s="257"/>
      <c r="B60" s="257"/>
      <c r="C60" s="287" t="e">
        <f>#REF!</f>
        <v>#REF!</v>
      </c>
      <c r="D60" s="299">
        <v>1</v>
      </c>
      <c r="E60" s="299">
        <v>1</v>
      </c>
      <c r="F60" s="300">
        <v>1</v>
      </c>
      <c r="G60" s="301">
        <v>1</v>
      </c>
      <c r="H60" s="301">
        <v>1</v>
      </c>
      <c r="I60" s="301">
        <v>1</v>
      </c>
      <c r="J60" s="302">
        <f t="shared" si="11"/>
        <v>3.0000000000000004</v>
      </c>
      <c r="K60" s="303" t="s">
        <v>290</v>
      </c>
      <c r="L60" s="308"/>
      <c r="M60" s="304" t="e">
        <f>#REF!</f>
        <v>#REF!</v>
      </c>
      <c r="N60" s="307" t="e">
        <f>#REF!</f>
        <v>#REF!</v>
      </c>
    </row>
    <row r="61" spans="1:14">
      <c r="A61" s="297">
        <v>3.8</v>
      </c>
      <c r="B61" s="297">
        <v>4.4000000000000004</v>
      </c>
      <c r="C61" s="298" t="s">
        <v>240</v>
      </c>
      <c r="D61" s="299">
        <v>1</v>
      </c>
      <c r="E61" s="319"/>
      <c r="F61" s="311"/>
      <c r="G61" s="311"/>
      <c r="H61" s="311"/>
      <c r="I61" s="311"/>
      <c r="J61" s="312">
        <f t="shared" si="4"/>
        <v>1</v>
      </c>
      <c r="K61" s="313" t="s">
        <v>291</v>
      </c>
      <c r="L61" s="313"/>
      <c r="M61" s="314"/>
      <c r="N61" s="315"/>
    </row>
    <row r="62" spans="1:14">
      <c r="A62" s="297">
        <v>3.9</v>
      </c>
      <c r="B62" s="297">
        <v>3.2</v>
      </c>
      <c r="C62" s="309" t="s">
        <v>241</v>
      </c>
      <c r="D62" s="299"/>
      <c r="E62" s="299"/>
      <c r="F62" s="316"/>
      <c r="G62" s="301"/>
      <c r="H62" s="301"/>
      <c r="I62" s="301"/>
      <c r="J62" s="302"/>
      <c r="K62" s="303"/>
      <c r="L62" s="303"/>
      <c r="M62" s="304"/>
      <c r="N62" s="307"/>
    </row>
    <row r="63" spans="1:14">
      <c r="A63" s="257"/>
      <c r="B63" s="257"/>
      <c r="C63" s="287" t="e">
        <f>#REF!</f>
        <v>#REF!</v>
      </c>
      <c r="D63" s="299">
        <v>1</v>
      </c>
      <c r="E63" s="299">
        <v>1</v>
      </c>
      <c r="F63" s="300">
        <v>1</v>
      </c>
      <c r="G63" s="301">
        <v>1</v>
      </c>
      <c r="H63" s="301">
        <v>1</v>
      </c>
      <c r="I63" s="301">
        <v>1</v>
      </c>
      <c r="J63" s="302">
        <f t="shared" ref="J63:J65" si="12">D63+E63+(F63*$F$19)+(G63*$G$19)+(H63*$H$19)+(I63*$I$19)</f>
        <v>3.0000000000000004</v>
      </c>
      <c r="K63" s="303" t="s">
        <v>290</v>
      </c>
      <c r="L63" s="303"/>
      <c r="M63" s="304" t="e">
        <f>#REF!</f>
        <v>#REF!</v>
      </c>
      <c r="N63" s="304" t="e">
        <f>#REF!</f>
        <v>#REF!</v>
      </c>
    </row>
    <row r="64" spans="1:14">
      <c r="A64" s="257"/>
      <c r="B64" s="257"/>
      <c r="C64" s="287" t="e">
        <f>#REF!</f>
        <v>#REF!</v>
      </c>
      <c r="D64" s="299">
        <v>1</v>
      </c>
      <c r="E64" s="299">
        <v>1</v>
      </c>
      <c r="F64" s="300">
        <v>1</v>
      </c>
      <c r="G64" s="301">
        <v>1</v>
      </c>
      <c r="H64" s="301">
        <v>1</v>
      </c>
      <c r="I64" s="301">
        <v>1</v>
      </c>
      <c r="J64" s="302">
        <f t="shared" si="12"/>
        <v>3.0000000000000004</v>
      </c>
      <c r="K64" s="303" t="s">
        <v>290</v>
      </c>
      <c r="L64" s="303"/>
      <c r="M64" s="304" t="e">
        <f>#REF!</f>
        <v>#REF!</v>
      </c>
      <c r="N64" s="304" t="e">
        <f>#REF!</f>
        <v>#REF!</v>
      </c>
    </row>
    <row r="65" spans="1:14">
      <c r="A65" s="257"/>
      <c r="B65" s="257"/>
      <c r="C65" s="287" t="e">
        <f>#REF!</f>
        <v>#REF!</v>
      </c>
      <c r="D65" s="299">
        <v>1</v>
      </c>
      <c r="E65" s="299">
        <v>1</v>
      </c>
      <c r="F65" s="300">
        <v>1</v>
      </c>
      <c r="G65" s="301">
        <v>1</v>
      </c>
      <c r="H65" s="301">
        <v>1</v>
      </c>
      <c r="I65" s="301">
        <v>1</v>
      </c>
      <c r="J65" s="302">
        <f t="shared" si="12"/>
        <v>3.0000000000000004</v>
      </c>
      <c r="K65" s="303" t="s">
        <v>290</v>
      </c>
      <c r="L65" s="303"/>
      <c r="M65" s="304" t="e">
        <f>#REF!</f>
        <v>#REF!</v>
      </c>
      <c r="N65" s="304" t="e">
        <f>#REF!</f>
        <v>#REF!</v>
      </c>
    </row>
    <row r="66" spans="1:14">
      <c r="A66" s="297" t="s">
        <v>380</v>
      </c>
      <c r="B66" s="297">
        <v>5</v>
      </c>
      <c r="C66" s="309" t="s">
        <v>242</v>
      </c>
      <c r="D66" s="299">
        <v>0</v>
      </c>
      <c r="E66" s="319"/>
      <c r="F66" s="311"/>
      <c r="G66" s="311"/>
      <c r="H66" s="311"/>
      <c r="I66" s="311"/>
      <c r="J66" s="312">
        <f t="shared" si="4"/>
        <v>0</v>
      </c>
      <c r="K66" s="313" t="s">
        <v>291</v>
      </c>
      <c r="L66" s="313"/>
      <c r="M66" s="314"/>
      <c r="N66" s="315"/>
    </row>
    <row r="67" spans="1:14">
      <c r="A67" s="297">
        <v>3.11</v>
      </c>
      <c r="B67" s="297">
        <v>4.4000000000000004</v>
      </c>
      <c r="C67" s="309" t="s">
        <v>243</v>
      </c>
      <c r="D67" s="299">
        <v>0</v>
      </c>
      <c r="E67" s="319"/>
      <c r="F67" s="311"/>
      <c r="G67" s="311"/>
      <c r="H67" s="311"/>
      <c r="I67" s="311"/>
      <c r="J67" s="312">
        <f t="shared" si="4"/>
        <v>0</v>
      </c>
      <c r="K67" s="313" t="s">
        <v>291</v>
      </c>
      <c r="L67" s="313"/>
      <c r="M67" s="314"/>
      <c r="N67" s="315"/>
    </row>
    <row r="68" spans="1:14">
      <c r="A68" s="297">
        <v>3.12</v>
      </c>
      <c r="B68" s="297">
        <v>5</v>
      </c>
      <c r="C68" s="309" t="s">
        <v>244</v>
      </c>
      <c r="D68" s="299"/>
      <c r="E68" s="299"/>
      <c r="F68" s="316"/>
      <c r="G68" s="301"/>
      <c r="H68" s="301"/>
      <c r="I68" s="301"/>
      <c r="J68" s="302"/>
      <c r="K68" s="303"/>
      <c r="L68" s="303"/>
      <c r="M68" s="304"/>
      <c r="N68" s="307"/>
    </row>
    <row r="69" spans="1:14">
      <c r="A69" s="257"/>
      <c r="B69" s="257"/>
      <c r="C69" s="258" t="e">
        <f>#REF!</f>
        <v>#REF!</v>
      </c>
      <c r="D69" s="299">
        <v>1</v>
      </c>
      <c r="E69" s="299">
        <v>1</v>
      </c>
      <c r="F69" s="300">
        <v>3</v>
      </c>
      <c r="G69" s="301">
        <v>1</v>
      </c>
      <c r="H69" s="301">
        <v>1</v>
      </c>
      <c r="I69" s="301">
        <v>1</v>
      </c>
      <c r="J69" s="302">
        <f t="shared" ref="J69" si="13">D69+E69+(F69*$F$19)+(G69*$G$19)+(H69*$H$19)+(I69*$I$19)</f>
        <v>4.1999999999999993</v>
      </c>
      <c r="K69" s="303" t="s">
        <v>290</v>
      </c>
      <c r="L69" s="303"/>
      <c r="M69" s="304" t="e">
        <f>#REF!</f>
        <v>#REF!</v>
      </c>
      <c r="N69" s="304" t="e">
        <f>#REF!</f>
        <v>#REF!</v>
      </c>
    </row>
    <row r="70" spans="1:14">
      <c r="A70" s="297">
        <v>3.13</v>
      </c>
      <c r="B70" s="297">
        <v>6</v>
      </c>
      <c r="C70" s="309" t="s">
        <v>245</v>
      </c>
      <c r="D70" s="299">
        <v>0</v>
      </c>
      <c r="E70" s="319"/>
      <c r="F70" s="311"/>
      <c r="G70" s="311"/>
      <c r="H70" s="311"/>
      <c r="I70" s="311"/>
      <c r="J70" s="312">
        <f t="shared" si="4"/>
        <v>0</v>
      </c>
      <c r="K70" s="313" t="s">
        <v>291</v>
      </c>
      <c r="L70" s="313"/>
      <c r="M70" s="314"/>
      <c r="N70" s="315"/>
    </row>
    <row r="71" spans="1:14">
      <c r="A71" s="297">
        <v>3.14</v>
      </c>
      <c r="B71" s="297">
        <v>6</v>
      </c>
      <c r="C71" s="309" t="s">
        <v>246</v>
      </c>
      <c r="D71" s="299">
        <v>0</v>
      </c>
      <c r="E71" s="319"/>
      <c r="F71" s="311"/>
      <c r="G71" s="311"/>
      <c r="H71" s="311"/>
      <c r="I71" s="311"/>
      <c r="J71" s="312">
        <f t="shared" si="4"/>
        <v>0</v>
      </c>
      <c r="K71" s="313" t="s">
        <v>291</v>
      </c>
      <c r="L71" s="313"/>
      <c r="M71" s="314"/>
      <c r="N71" s="315"/>
    </row>
    <row r="72" spans="1:14">
      <c r="A72" s="297">
        <v>3.15</v>
      </c>
      <c r="B72" s="297">
        <v>6</v>
      </c>
      <c r="C72" s="309" t="s">
        <v>247</v>
      </c>
      <c r="D72" s="299">
        <v>0</v>
      </c>
      <c r="E72" s="319"/>
      <c r="F72" s="311"/>
      <c r="G72" s="311"/>
      <c r="H72" s="311"/>
      <c r="I72" s="311"/>
      <c r="J72" s="312">
        <f t="shared" si="4"/>
        <v>0</v>
      </c>
      <c r="K72" s="313" t="s">
        <v>291</v>
      </c>
      <c r="L72" s="313"/>
      <c r="M72" s="314"/>
      <c r="N72" s="315"/>
    </row>
    <row r="73" spans="1:14">
      <c r="A73" s="212"/>
      <c r="B73" s="210"/>
      <c r="C73" s="210"/>
      <c r="D73" s="210"/>
      <c r="E73" s="210"/>
      <c r="F73" s="210"/>
      <c r="G73" s="210"/>
      <c r="H73" s="210"/>
      <c r="I73" s="210"/>
      <c r="J73" s="210"/>
      <c r="L73" s="210"/>
      <c r="M73" s="210"/>
      <c r="N73" s="210"/>
    </row>
    <row r="74" spans="1:14">
      <c r="A74" s="213" t="s">
        <v>248</v>
      </c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</row>
    <row r="75" spans="1:14">
      <c r="A75" s="213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</row>
    <row r="76" spans="1:14" ht="13.8">
      <c r="A76" s="187"/>
      <c r="B76" s="225"/>
      <c r="C76" s="320" t="s">
        <v>292</v>
      </c>
      <c r="D76" s="320"/>
      <c r="E76" s="321"/>
      <c r="F76" s="185"/>
      <c r="G76" s="185"/>
      <c r="H76" s="185"/>
      <c r="I76" s="185"/>
      <c r="J76" s="185"/>
      <c r="K76" s="185"/>
      <c r="L76" s="185"/>
      <c r="M76" s="185"/>
      <c r="N76" s="188"/>
    </row>
    <row r="77" spans="1:14">
      <c r="A77" s="187"/>
      <c r="B77" s="528" t="s">
        <v>215</v>
      </c>
      <c r="C77" s="529"/>
      <c r="D77" s="532" t="s">
        <v>293</v>
      </c>
      <c r="E77" s="533"/>
      <c r="F77" s="533"/>
      <c r="G77" s="534"/>
      <c r="H77" s="535" t="s">
        <v>279</v>
      </c>
      <c r="I77" s="185"/>
      <c r="J77" s="185"/>
      <c r="K77" s="185"/>
      <c r="L77" s="185"/>
      <c r="M77" s="185"/>
      <c r="N77" s="188"/>
    </row>
    <row r="78" spans="1:14">
      <c r="A78" s="187"/>
      <c r="B78" s="530"/>
      <c r="C78" s="531"/>
      <c r="D78" s="322">
        <v>0</v>
      </c>
      <c r="E78" s="322">
        <v>1</v>
      </c>
      <c r="F78" s="322">
        <v>3</v>
      </c>
      <c r="G78" s="322">
        <v>5</v>
      </c>
      <c r="H78" s="536"/>
    </row>
    <row r="79" spans="1:14">
      <c r="A79" s="187"/>
      <c r="B79" s="527" t="s">
        <v>216</v>
      </c>
      <c r="C79" s="527"/>
      <c r="D79" s="323" t="s">
        <v>276</v>
      </c>
      <c r="E79" s="323" t="s">
        <v>294</v>
      </c>
      <c r="F79" s="537"/>
      <c r="G79" s="538"/>
      <c r="H79" s="541" t="s">
        <v>295</v>
      </c>
    </row>
    <row r="80" spans="1:14">
      <c r="A80" s="187"/>
      <c r="B80" s="525" t="s">
        <v>280</v>
      </c>
      <c r="C80" s="526"/>
      <c r="D80" s="323" t="s">
        <v>296</v>
      </c>
      <c r="E80" s="323" t="s">
        <v>297</v>
      </c>
      <c r="F80" s="539"/>
      <c r="G80" s="540"/>
      <c r="H80" s="542"/>
    </row>
    <row r="81" spans="1:8">
      <c r="A81" s="187"/>
      <c r="B81" s="525" t="s">
        <v>298</v>
      </c>
      <c r="C81" s="526"/>
      <c r="D81" s="324"/>
      <c r="E81" s="323" t="s">
        <v>299</v>
      </c>
      <c r="F81" s="323" t="s">
        <v>300</v>
      </c>
      <c r="G81" s="325" t="s">
        <v>301</v>
      </c>
      <c r="H81" s="326">
        <v>0.6</v>
      </c>
    </row>
    <row r="82" spans="1:8" ht="118.8">
      <c r="A82" s="187"/>
      <c r="B82" s="527" t="s">
        <v>233</v>
      </c>
      <c r="C82" s="527"/>
      <c r="D82" s="324"/>
      <c r="E82" s="327" t="s">
        <v>302</v>
      </c>
      <c r="F82" s="327" t="s">
        <v>303</v>
      </c>
      <c r="G82" s="328" t="s">
        <v>304</v>
      </c>
      <c r="H82" s="326">
        <v>0.2</v>
      </c>
    </row>
    <row r="83" spans="1:8" ht="66">
      <c r="A83" s="187"/>
      <c r="B83" s="527" t="s">
        <v>305</v>
      </c>
      <c r="C83" s="527"/>
      <c r="D83" s="324"/>
      <c r="E83" s="327" t="s">
        <v>306</v>
      </c>
      <c r="F83" s="327" t="s">
        <v>307</v>
      </c>
      <c r="G83" s="328" t="s">
        <v>308</v>
      </c>
      <c r="H83" s="326">
        <v>0.1</v>
      </c>
    </row>
    <row r="84" spans="1:8" ht="79.2">
      <c r="A84" s="187"/>
      <c r="B84" s="525" t="s">
        <v>309</v>
      </c>
      <c r="C84" s="526"/>
      <c r="D84" s="324"/>
      <c r="E84" s="327" t="s">
        <v>310</v>
      </c>
      <c r="F84" s="327" t="s">
        <v>277</v>
      </c>
      <c r="G84" s="328" t="s">
        <v>311</v>
      </c>
      <c r="H84" s="326">
        <v>0.1</v>
      </c>
    </row>
    <row r="85" spans="1:8">
      <c r="A85" s="187"/>
      <c r="B85" s="329"/>
      <c r="C85" s="329" t="s">
        <v>337</v>
      </c>
      <c r="D85" s="329"/>
      <c r="E85" s="329"/>
      <c r="F85" s="329"/>
      <c r="G85" s="329"/>
    </row>
    <row r="86" spans="1:8">
      <c r="A86" s="187"/>
      <c r="B86" s="329"/>
      <c r="C86" s="329" t="s">
        <v>338</v>
      </c>
      <c r="D86" s="329"/>
      <c r="E86" s="329"/>
      <c r="F86" s="329"/>
      <c r="G86" s="329"/>
    </row>
  </sheetData>
  <mergeCells count="37"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  <mergeCell ref="D77:G77"/>
    <mergeCell ref="H77:H78"/>
    <mergeCell ref="B79:C79"/>
    <mergeCell ref="F79:G80"/>
    <mergeCell ref="H79:H80"/>
    <mergeCell ref="B80:C80"/>
    <mergeCell ref="B81:C81"/>
    <mergeCell ref="B82:C82"/>
    <mergeCell ref="B83:C83"/>
    <mergeCell ref="B84:C84"/>
    <mergeCell ref="B77:C78"/>
  </mergeCells>
  <conditionalFormatting sqref="F21:I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{9AD576B4-E6D5-468B-8421-D0F62F6DE175}</x14:id>
        </ext>
      </extLst>
    </cfRule>
  </conditionalFormatting>
  <dataValidations count="1">
    <dataValidation type="list" allowBlank="1" showInputMessage="1" showErrorMessage="1" sqref="K21:K72" xr:uid="{885D0463-7965-48DB-BB6C-8342F4B5FFD0}">
      <formula1>"ไม่มีนัยสำคัญ/มีนัยสำคัญ, ไม่มีนัยสำคัญ, มีนัยสำคัญ"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D576B4-E6D5-468B-8421-D0F62F6DE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F21:I21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BH65"/>
  <sheetViews>
    <sheetView tabSelected="1" topLeftCell="A6" zoomScale="105" zoomScaleNormal="70" workbookViewId="0">
      <pane xSplit="2" ySplit="4" topLeftCell="C10" activePane="bottomRight" state="frozen"/>
      <selection activeCell="A6" sqref="A6"/>
      <selection pane="topRight" activeCell="C6" sqref="C6"/>
      <selection pane="bottomLeft" activeCell="A10" sqref="A10"/>
      <selection pane="bottomRight" activeCell="Q51" sqref="Q51:Z53"/>
    </sheetView>
  </sheetViews>
  <sheetFormatPr defaultRowHeight="13.8"/>
  <cols>
    <col min="2" max="2" width="36.296875" customWidth="1"/>
    <col min="4" max="4" width="12" bestFit="1" customWidth="1"/>
    <col min="6" max="6" width="13" customWidth="1"/>
    <col min="13" max="13" width="9.3984375" bestFit="1" customWidth="1"/>
    <col min="15" max="15" width="11.69921875" customWidth="1"/>
    <col min="16" max="16" width="9.296875" bestFit="1" customWidth="1"/>
    <col min="17" max="17" width="13.09765625" customWidth="1"/>
    <col min="18" max="25" width="3.09765625" customWidth="1"/>
    <col min="26" max="26" width="16.59765625" customWidth="1"/>
    <col min="27" max="27" width="9.09765625" customWidth="1"/>
    <col min="28" max="28" width="11.09765625" customWidth="1"/>
    <col min="29" max="32" width="9.09765625" customWidth="1"/>
    <col min="33" max="33" width="11.09765625" bestFit="1" customWidth="1"/>
    <col min="34" max="40" width="9.09765625" customWidth="1"/>
    <col min="41" max="44" width="12.59765625" customWidth="1"/>
    <col min="45" max="45" width="14" customWidth="1"/>
    <col min="46" max="46" width="2.59765625" customWidth="1"/>
    <col min="47" max="47" width="10.69921875" bestFit="1" customWidth="1"/>
    <col min="48" max="48" width="11.09765625" bestFit="1" customWidth="1"/>
  </cols>
  <sheetData>
    <row r="1" spans="1:60" s="228" customFormat="1" ht="15" customHeight="1">
      <c r="A1" s="611"/>
      <c r="B1" s="657" t="s">
        <v>97</v>
      </c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  <c r="Z1" s="658"/>
      <c r="AA1" s="658"/>
      <c r="AB1" s="658"/>
      <c r="AC1" s="658"/>
      <c r="AD1" s="658"/>
      <c r="AE1" s="658"/>
      <c r="AF1" s="658"/>
      <c r="AG1" s="658"/>
      <c r="AH1" s="658"/>
      <c r="AI1" s="658"/>
      <c r="AJ1" s="658"/>
      <c r="AK1" s="658"/>
      <c r="AL1" s="658"/>
      <c r="AM1" s="658"/>
      <c r="AN1" s="659"/>
      <c r="AO1" s="663" t="s">
        <v>264</v>
      </c>
      <c r="AP1" s="664"/>
      <c r="AQ1" s="664"/>
      <c r="AR1" s="664"/>
      <c r="AS1" s="665"/>
      <c r="BF1" s="236"/>
      <c r="BG1" s="236"/>
      <c r="BH1" s="236"/>
    </row>
    <row r="2" spans="1:60" s="228" customFormat="1" ht="15" customHeight="1">
      <c r="A2" s="612"/>
      <c r="B2" s="660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2"/>
      <c r="AO2" s="666"/>
      <c r="AP2" s="667"/>
      <c r="AQ2" s="667"/>
      <c r="AR2" s="667"/>
      <c r="AS2" s="668"/>
      <c r="BF2" s="236"/>
      <c r="BG2" s="236"/>
      <c r="BH2" s="236"/>
    </row>
    <row r="3" spans="1:60" s="228" customFormat="1" ht="15" customHeight="1">
      <c r="A3" s="612"/>
      <c r="B3" s="237" t="s">
        <v>0</v>
      </c>
      <c r="C3" s="654" t="s">
        <v>97</v>
      </c>
      <c r="D3" s="655"/>
      <c r="E3" s="655"/>
      <c r="F3" s="656"/>
      <c r="G3" s="242"/>
      <c r="H3" s="238" t="s">
        <v>98</v>
      </c>
      <c r="I3" s="669" t="str">
        <f>'Fr-01'!$B$6</f>
        <v>บริษัท มัลติแบกซ์ จำกัด (มหาชน)</v>
      </c>
      <c r="J3" s="670"/>
      <c r="K3" s="670"/>
      <c r="L3" s="670"/>
      <c r="M3" s="670"/>
      <c r="N3" s="670"/>
      <c r="O3" s="670"/>
      <c r="P3" s="670"/>
      <c r="Q3" s="670"/>
      <c r="R3" s="670"/>
      <c r="S3" s="670"/>
      <c r="T3" s="670"/>
      <c r="U3" s="670"/>
      <c r="V3" s="670"/>
      <c r="W3" s="670"/>
      <c r="X3" s="670"/>
      <c r="Y3" s="670"/>
      <c r="Z3" s="670"/>
      <c r="AA3" s="671"/>
      <c r="AB3" s="675" t="s">
        <v>205</v>
      </c>
      <c r="AC3" s="676"/>
      <c r="AD3" s="677"/>
      <c r="AE3" s="669" t="str">
        <f>'Fr-01'!H36</f>
        <v>1 มกราคม - 31 ธันวาคม 2566</v>
      </c>
      <c r="AF3" s="670"/>
      <c r="AG3" s="670"/>
      <c r="AH3" s="670"/>
      <c r="AI3" s="670"/>
      <c r="AJ3" s="670"/>
      <c r="AK3" s="670"/>
      <c r="AL3" s="670"/>
      <c r="AM3" s="670"/>
      <c r="AN3" s="671"/>
      <c r="AO3" s="683" t="s">
        <v>99</v>
      </c>
      <c r="AP3" s="684"/>
      <c r="AQ3" s="685"/>
      <c r="AR3" s="686">
        <v>4</v>
      </c>
      <c r="AS3" s="687"/>
      <c r="BF3" s="236"/>
      <c r="BG3" s="236"/>
      <c r="BH3" s="236"/>
    </row>
    <row r="4" spans="1:60" s="228" customFormat="1" ht="21" customHeight="1">
      <c r="A4" s="613"/>
      <c r="B4" s="237" t="s">
        <v>1</v>
      </c>
      <c r="C4" s="654" t="s">
        <v>206</v>
      </c>
      <c r="D4" s="655"/>
      <c r="E4" s="655"/>
      <c r="F4" s="656"/>
      <c r="G4" s="242"/>
      <c r="H4" s="238" t="s">
        <v>101</v>
      </c>
      <c r="I4" s="672" t="str">
        <f>'Fr-01'!$G$4</f>
        <v>บริษัท อีโค เซ็นทริก คอร์ปอเรชั่น จำกัด</v>
      </c>
      <c r="J4" s="673"/>
      <c r="K4" s="673"/>
      <c r="L4" s="673"/>
      <c r="M4" s="673"/>
      <c r="N4" s="673"/>
      <c r="O4" s="673"/>
      <c r="P4" s="673"/>
      <c r="Q4" s="673"/>
      <c r="R4" s="673"/>
      <c r="S4" s="673"/>
      <c r="T4" s="673"/>
      <c r="U4" s="673"/>
      <c r="V4" s="673"/>
      <c r="W4" s="673"/>
      <c r="X4" s="673"/>
      <c r="Y4" s="673"/>
      <c r="Z4" s="673"/>
      <c r="AA4" s="674"/>
      <c r="AB4" s="239"/>
      <c r="AC4" s="241"/>
      <c r="AD4" s="240"/>
      <c r="AE4" s="241"/>
      <c r="AF4" s="241"/>
      <c r="AG4" s="241"/>
      <c r="AH4" s="241"/>
      <c r="AI4" s="241"/>
      <c r="AJ4" s="241"/>
      <c r="AK4" s="241"/>
      <c r="AL4" s="241"/>
      <c r="AM4" s="241"/>
      <c r="AN4" s="240"/>
      <c r="AO4" s="683" t="s">
        <v>116</v>
      </c>
      <c r="AP4" s="684"/>
      <c r="AQ4" s="685"/>
      <c r="AR4" s="688">
        <v>45494</v>
      </c>
      <c r="AS4" s="689"/>
      <c r="BF4" s="236"/>
      <c r="BG4" s="236"/>
      <c r="BH4" s="236"/>
    </row>
    <row r="5" spans="1:60">
      <c r="A5" s="614"/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  <c r="R5" s="615"/>
      <c r="S5" s="615"/>
      <c r="T5" s="615"/>
      <c r="U5" s="615"/>
      <c r="V5" s="615"/>
      <c r="W5" s="615"/>
      <c r="X5" s="615"/>
      <c r="Y5" s="615"/>
      <c r="Z5" s="615"/>
      <c r="AA5" s="615"/>
      <c r="AB5" s="615"/>
      <c r="AC5" s="615"/>
      <c r="AD5" s="615"/>
      <c r="AE5" s="615"/>
      <c r="AF5" s="615"/>
      <c r="AG5" s="615"/>
      <c r="AH5" s="615"/>
      <c r="AI5" s="615"/>
      <c r="AJ5" s="615"/>
      <c r="AK5" s="615"/>
      <c r="AL5" s="615"/>
      <c r="AM5" s="615"/>
      <c r="AN5" s="615"/>
      <c r="AO5" s="615"/>
      <c r="AP5" s="615"/>
      <c r="AQ5" s="615"/>
      <c r="AR5" s="615"/>
      <c r="AS5" s="616"/>
    </row>
    <row r="6" spans="1:60" ht="15" customHeight="1">
      <c r="A6" s="617" t="s">
        <v>3</v>
      </c>
      <c r="B6" s="620" t="s">
        <v>4</v>
      </c>
      <c r="C6" s="623" t="s">
        <v>5</v>
      </c>
      <c r="D6" s="624"/>
      <c r="E6" s="629" t="s">
        <v>6</v>
      </c>
      <c r="F6" s="630"/>
      <c r="G6" s="630"/>
      <c r="H6" s="630"/>
      <c r="I6" s="630"/>
      <c r="J6" s="630"/>
      <c r="K6" s="630"/>
      <c r="L6" s="630"/>
      <c r="M6" s="630"/>
      <c r="N6" s="631"/>
      <c r="O6" s="629" t="s">
        <v>7</v>
      </c>
      <c r="P6" s="631"/>
      <c r="Q6" s="635" t="s">
        <v>8</v>
      </c>
      <c r="R6" s="605" t="s">
        <v>13</v>
      </c>
      <c r="S6" s="606"/>
      <c r="T6" s="606"/>
      <c r="U6" s="606"/>
      <c r="V6" s="606"/>
      <c r="W6" s="606"/>
      <c r="X6" s="609"/>
      <c r="Y6" s="600" t="s">
        <v>117</v>
      </c>
      <c r="Z6" s="598" t="s">
        <v>118</v>
      </c>
      <c r="AA6" s="643" t="s">
        <v>127</v>
      </c>
      <c r="AB6" s="644"/>
      <c r="AC6" s="644"/>
      <c r="AD6" s="644"/>
      <c r="AE6" s="644"/>
      <c r="AF6" s="645"/>
      <c r="AG6" s="644" t="s">
        <v>9</v>
      </c>
      <c r="AH6" s="644"/>
      <c r="AI6" s="644"/>
      <c r="AJ6" s="644"/>
      <c r="AK6" s="644"/>
      <c r="AL6" s="644"/>
      <c r="AM6" s="644"/>
      <c r="AN6" s="645"/>
      <c r="AO6" s="652" t="s">
        <v>10</v>
      </c>
      <c r="AP6" s="680" t="s">
        <v>130</v>
      </c>
      <c r="AQ6" s="680" t="s">
        <v>131</v>
      </c>
      <c r="AR6" s="680" t="s">
        <v>132</v>
      </c>
      <c r="AS6" s="690" t="s">
        <v>11</v>
      </c>
      <c r="AU6" s="678" t="s">
        <v>12</v>
      </c>
      <c r="AV6" s="679"/>
    </row>
    <row r="7" spans="1:60" ht="15" customHeight="1">
      <c r="A7" s="618"/>
      <c r="B7" s="621"/>
      <c r="C7" s="625"/>
      <c r="D7" s="626"/>
      <c r="E7" s="632"/>
      <c r="F7" s="633"/>
      <c r="G7" s="633"/>
      <c r="H7" s="633"/>
      <c r="I7" s="633"/>
      <c r="J7" s="633"/>
      <c r="K7" s="633"/>
      <c r="L7" s="633"/>
      <c r="M7" s="633"/>
      <c r="N7" s="634"/>
      <c r="O7" s="632"/>
      <c r="P7" s="634"/>
      <c r="Q7" s="636"/>
      <c r="R7" s="610" t="s">
        <v>119</v>
      </c>
      <c r="S7" s="610"/>
      <c r="T7" s="605" t="s">
        <v>120</v>
      </c>
      <c r="U7" s="606"/>
      <c r="V7" s="606"/>
      <c r="W7" s="606"/>
      <c r="X7" s="600" t="s">
        <v>30</v>
      </c>
      <c r="Y7" s="601"/>
      <c r="Z7" s="599"/>
      <c r="AA7" s="646"/>
      <c r="AB7" s="647"/>
      <c r="AC7" s="647"/>
      <c r="AD7" s="647"/>
      <c r="AE7" s="647"/>
      <c r="AF7" s="648"/>
      <c r="AG7" s="647"/>
      <c r="AH7" s="647"/>
      <c r="AI7" s="647"/>
      <c r="AJ7" s="647"/>
      <c r="AK7" s="647"/>
      <c r="AL7" s="647"/>
      <c r="AM7" s="647"/>
      <c r="AN7" s="648"/>
      <c r="AO7" s="653"/>
      <c r="AP7" s="681"/>
      <c r="AQ7" s="681"/>
      <c r="AR7" s="681"/>
      <c r="AS7" s="691"/>
      <c r="AT7" s="1"/>
      <c r="AU7" s="2" t="s">
        <v>13</v>
      </c>
      <c r="AV7" s="131" t="s">
        <v>151</v>
      </c>
    </row>
    <row r="8" spans="1:60" ht="31.5" customHeight="1">
      <c r="A8" s="618"/>
      <c r="B8" s="621"/>
      <c r="C8" s="627"/>
      <c r="D8" s="628"/>
      <c r="E8" s="638" t="s">
        <v>128</v>
      </c>
      <c r="F8" s="639"/>
      <c r="G8" s="639"/>
      <c r="H8" s="639"/>
      <c r="I8" s="639"/>
      <c r="J8" s="639"/>
      <c r="K8" s="639"/>
      <c r="L8" s="640"/>
      <c r="M8" s="638" t="s">
        <v>15</v>
      </c>
      <c r="N8" s="640"/>
      <c r="O8" s="641" t="s">
        <v>128</v>
      </c>
      <c r="P8" s="641" t="s">
        <v>15</v>
      </c>
      <c r="Q8" s="636"/>
      <c r="R8" s="600" t="s">
        <v>121</v>
      </c>
      <c r="S8" s="607" t="s">
        <v>122</v>
      </c>
      <c r="T8" s="600" t="s">
        <v>123</v>
      </c>
      <c r="U8" s="600" t="s">
        <v>124</v>
      </c>
      <c r="V8" s="600" t="s">
        <v>125</v>
      </c>
      <c r="W8" s="603" t="s">
        <v>126</v>
      </c>
      <c r="X8" s="601"/>
      <c r="Y8" s="601"/>
      <c r="Z8" s="599"/>
      <c r="AA8" s="649"/>
      <c r="AB8" s="650"/>
      <c r="AC8" s="650"/>
      <c r="AD8" s="650"/>
      <c r="AE8" s="650"/>
      <c r="AF8" s="651"/>
      <c r="AG8" s="650"/>
      <c r="AH8" s="650"/>
      <c r="AI8" s="650"/>
      <c r="AJ8" s="650"/>
      <c r="AK8" s="650"/>
      <c r="AL8" s="650"/>
      <c r="AM8" s="650"/>
      <c r="AN8" s="651"/>
      <c r="AO8" s="3" t="s">
        <v>200</v>
      </c>
      <c r="AP8" s="681"/>
      <c r="AQ8" s="681"/>
      <c r="AR8" s="681"/>
      <c r="AS8" s="691"/>
      <c r="AT8" s="1"/>
      <c r="AU8" s="2" t="s">
        <v>16</v>
      </c>
      <c r="AV8" s="168">
        <v>1</v>
      </c>
    </row>
    <row r="9" spans="1:60">
      <c r="A9" s="619"/>
      <c r="B9" s="622"/>
      <c r="C9" s="4" t="s">
        <v>17</v>
      </c>
      <c r="D9" s="5" t="s">
        <v>18</v>
      </c>
      <c r="E9" s="6" t="s">
        <v>19</v>
      </c>
      <c r="F9" s="7" t="s">
        <v>256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642"/>
      <c r="P9" s="642"/>
      <c r="Q9" s="637"/>
      <c r="R9" s="602"/>
      <c r="S9" s="608"/>
      <c r="T9" s="602"/>
      <c r="U9" s="602"/>
      <c r="V9" s="602"/>
      <c r="W9" s="604"/>
      <c r="X9" s="602"/>
      <c r="Y9" s="602"/>
      <c r="Z9" s="599"/>
      <c r="AA9" s="9" t="s">
        <v>16</v>
      </c>
      <c r="AB9" s="10" t="s">
        <v>256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256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682"/>
      <c r="AQ9" s="682"/>
      <c r="AR9" s="682"/>
      <c r="AS9" s="692"/>
      <c r="AU9" s="2" t="s">
        <v>256</v>
      </c>
      <c r="AV9" s="168">
        <v>30</v>
      </c>
    </row>
    <row r="10" spans="1:60">
      <c r="A10" s="572" t="s">
        <v>31</v>
      </c>
      <c r="B10" s="14" t="s">
        <v>266</v>
      </c>
      <c r="C10" s="15"/>
      <c r="D10" s="16"/>
      <c r="E10" s="214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 t="shared" ref="Q10:Q18" si="0">(E10*$AV$8)+(F10*$AV$9)+(G10*$AV$10)+(H10*$AV$11)+(I10*$AV$12)+(J10*$AV$13)+(K10*M10)+(L10*N10)</f>
        <v>0</v>
      </c>
      <c r="R10" s="28"/>
      <c r="S10" s="28"/>
      <c r="T10" s="28"/>
      <c r="U10" s="17"/>
      <c r="V10" s="345"/>
      <c r="W10" s="17"/>
      <c r="X10" s="17"/>
      <c r="Y10" s="345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 t="shared" ref="AE10:AE35" si="1">D10*I10/1000</f>
        <v>0</v>
      </c>
      <c r="AF10" s="23">
        <f t="shared" ref="AF10:AF35" si="2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35" si="3">D10*H10*$AV$11/1000</f>
        <v>0</v>
      </c>
      <c r="AJ10" s="23">
        <f t="shared" ref="AJ10:AJ17" si="4">D10*I10*$AV$12/1000</f>
        <v>0</v>
      </c>
      <c r="AK10" s="23">
        <f t="shared" ref="AK10:AK17" si="5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23">
        <f t="shared" ref="AP10:AP25" si="6">AO10/$AO$36</f>
        <v>0</v>
      </c>
      <c r="AQ10" s="23">
        <f t="shared" ref="AQ10:AQ35" si="7">AO10/$AO$58</f>
        <v>0</v>
      </c>
      <c r="AR10" s="23">
        <f t="shared" ref="AR10:AR35" si="8">AO10/$AO$59</f>
        <v>0</v>
      </c>
      <c r="AS10" s="25"/>
      <c r="AU10" s="2" t="s">
        <v>26</v>
      </c>
      <c r="AV10" s="168">
        <v>28</v>
      </c>
    </row>
    <row r="11" spans="1:60">
      <c r="A11" s="573"/>
      <c r="B11" s="26" t="str">
        <f>'1.1 Stationary '!A9</f>
        <v xml:space="preserve">น้ำมัน Diesel B7 (Fire Pump) </v>
      </c>
      <c r="C11" s="15" t="str">
        <f>'1.1 Stationary '!C9</f>
        <v xml:space="preserve"> L</v>
      </c>
      <c r="D11" s="27">
        <f>'1.1 Stationary '!G4</f>
        <v>502.20000000000005</v>
      </c>
      <c r="E11" s="28">
        <f>'EF TGO AR5'!D11</f>
        <v>2.6987220000000001</v>
      </c>
      <c r="F11" s="28">
        <f>'EF TGO AR5'!E11</f>
        <v>1.0925999999999999E-4</v>
      </c>
      <c r="G11" s="28">
        <f>'EF TGO AR5'!F11</f>
        <v>0</v>
      </c>
      <c r="H11" s="28">
        <f>'EF TGO AR5'!G11</f>
        <v>2.1852E-5</v>
      </c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2.7077905800000002</v>
      </c>
      <c r="R11" s="28"/>
      <c r="S11" s="28"/>
      <c r="T11" s="28"/>
      <c r="U11" s="346" t="s">
        <v>333</v>
      </c>
      <c r="V11" s="28"/>
      <c r="W11" s="28"/>
      <c r="X11" s="28"/>
      <c r="Y11" s="345"/>
      <c r="Z11" s="28" t="s">
        <v>331</v>
      </c>
      <c r="AA11" s="23">
        <f>D11*E11/1000</f>
        <v>1.3552981884000002</v>
      </c>
      <c r="AB11" s="23">
        <f>D11*F11/1000</f>
        <v>5.4870371999999999E-5</v>
      </c>
      <c r="AC11" s="23">
        <f t="shared" ref="AC11:AC35" si="9">D11*G11/1000</f>
        <v>0</v>
      </c>
      <c r="AD11" s="23">
        <f t="shared" ref="AD11:AD35" si="10">D11*H11/1000</f>
        <v>1.0974074400000001E-5</v>
      </c>
      <c r="AE11" s="23">
        <f>D11*I11/1000</f>
        <v>0</v>
      </c>
      <c r="AF11" s="23">
        <f t="shared" si="2"/>
        <v>0</v>
      </c>
      <c r="AG11" s="23">
        <f>D11*F11*AJ13/1000</f>
        <v>0</v>
      </c>
      <c r="AH11" s="23">
        <f t="shared" ref="AH11:AH35" si="11">D11*G11*$AV$10/1000</f>
        <v>0</v>
      </c>
      <c r="AI11" s="23">
        <f t="shared" si="3"/>
        <v>2.9081297159999999E-3</v>
      </c>
      <c r="AJ11" s="23">
        <f>D11*I11*$AV$12/1000</f>
        <v>0</v>
      </c>
      <c r="AK11" s="23">
        <f t="shared" si="5"/>
        <v>0</v>
      </c>
      <c r="AL11" s="23">
        <f t="shared" ref="AL11:AL35" si="12">D11*K11*M11/1000</f>
        <v>0</v>
      </c>
      <c r="AM11" s="23">
        <f t="shared" ref="AM11:AM35" si="13">D11*L11*N11/1000</f>
        <v>0</v>
      </c>
      <c r="AN11" s="24"/>
      <c r="AO11" s="23">
        <f>D11*Q11/1000</f>
        <v>1.3598524292760004</v>
      </c>
      <c r="AP11" s="23">
        <f t="shared" si="6"/>
        <v>0.83380740133873599</v>
      </c>
      <c r="AQ11" s="23">
        <f>AO11/$AO$58</f>
        <v>0.83380740133873599</v>
      </c>
      <c r="AR11" s="23">
        <f t="shared" si="8"/>
        <v>0.83380740133873599</v>
      </c>
      <c r="AS11" s="30"/>
      <c r="AT11" s="31"/>
      <c r="AU11" s="2" t="s">
        <v>27</v>
      </c>
      <c r="AV11" s="168">
        <v>265</v>
      </c>
    </row>
    <row r="12" spans="1:60">
      <c r="A12" s="573"/>
      <c r="B12" s="26" t="str">
        <f>'1.1 Stationary '!A10</f>
        <v>น้ำมัน Gasohol 91/95 (เครื่องตัดหญ้า)</v>
      </c>
      <c r="C12" s="15" t="str">
        <f>'1.1 Stationary '!C10</f>
        <v>L</v>
      </c>
      <c r="D12" s="27">
        <f>'1.1 Stationary '!J5</f>
        <v>46.391400000000004</v>
      </c>
      <c r="E12" s="28">
        <f>'EF TGO AR5'!D17</f>
        <v>2.1815639999999998</v>
      </c>
      <c r="F12" s="28">
        <f>'EF TGO AR5'!E17</f>
        <v>9.4439999999999997E-5</v>
      </c>
      <c r="G12" s="28">
        <f>'EF TGO AR5'!F17</f>
        <v>0</v>
      </c>
      <c r="H12" s="28">
        <f>'EF TGO AR5'!G17</f>
        <v>1.8887999999999996E-5</v>
      </c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2.1894025199999998</v>
      </c>
      <c r="R12" s="28"/>
      <c r="S12" s="28"/>
      <c r="T12" s="28"/>
      <c r="U12" s="346" t="s">
        <v>333</v>
      </c>
      <c r="V12" s="28"/>
      <c r="W12" s="28"/>
      <c r="X12" s="28"/>
      <c r="Y12" s="345"/>
      <c r="Z12" s="28" t="s">
        <v>332</v>
      </c>
      <c r="AA12" s="23">
        <f t="shared" ref="AA12:AA35" si="14">D12*E12/1000</f>
        <v>0.10120580814960001</v>
      </c>
      <c r="AB12" s="23">
        <f t="shared" ref="AB12:AB35" si="15">D12*F12/1000</f>
        <v>4.3812038160000008E-6</v>
      </c>
      <c r="AC12" s="23">
        <f t="shared" si="9"/>
        <v>0</v>
      </c>
      <c r="AD12" s="23">
        <f t="shared" si="10"/>
        <v>8.7624076319999986E-7</v>
      </c>
      <c r="AE12" s="23">
        <f t="shared" si="1"/>
        <v>0</v>
      </c>
      <c r="AF12" s="23">
        <f t="shared" si="2"/>
        <v>0</v>
      </c>
      <c r="AG12" s="23">
        <f t="shared" ref="AG12:AG35" si="16">D12*F12*$AV$9/1000</f>
        <v>1.3143611448000002E-4</v>
      </c>
      <c r="AH12" s="23">
        <f t="shared" si="11"/>
        <v>0</v>
      </c>
      <c r="AI12" s="23">
        <f t="shared" si="3"/>
        <v>2.3220380224799996E-4</v>
      </c>
      <c r="AJ12" s="23">
        <f t="shared" si="4"/>
        <v>0</v>
      </c>
      <c r="AK12" s="23">
        <f t="shared" si="5"/>
        <v>0</v>
      </c>
      <c r="AL12" s="23">
        <f t="shared" si="12"/>
        <v>0</v>
      </c>
      <c r="AM12" s="23">
        <f t="shared" si="13"/>
        <v>0</v>
      </c>
      <c r="AN12" s="24"/>
      <c r="AO12" s="23">
        <f t="shared" ref="AO12:AO34" si="17">D12*Q12/1000</f>
        <v>0.10156944806632799</v>
      </c>
      <c r="AP12" s="23">
        <f t="shared" si="6"/>
        <v>6.2278344123475327E-2</v>
      </c>
      <c r="AQ12" s="23">
        <f t="shared" si="7"/>
        <v>6.2278344123475327E-2</v>
      </c>
      <c r="AR12" s="23">
        <f t="shared" si="8"/>
        <v>6.2278344123475327E-2</v>
      </c>
      <c r="AS12" s="30"/>
      <c r="AT12" s="31"/>
      <c r="AU12" s="2" t="s">
        <v>28</v>
      </c>
      <c r="AV12" s="168">
        <v>23500</v>
      </c>
      <c r="AX12">
        <f>0.0025*265</f>
        <v>0.66249999999999998</v>
      </c>
    </row>
    <row r="13" spans="1:60">
      <c r="A13" s="573"/>
      <c r="B13" s="26" t="str">
        <f>'1.1 Stationary '!A11</f>
        <v>Acetylene Gas (ซ่อมบำรุง)</v>
      </c>
      <c r="C13" s="15" t="str">
        <f>'1.1 Stationary '!C11</f>
        <v>kg</v>
      </c>
      <c r="D13" s="27">
        <f>'1.1 Stationary '!D11</f>
        <v>50</v>
      </c>
      <c r="E13" s="28">
        <f>'EF (1)'!B9</f>
        <v>3.3846153846153846</v>
      </c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0"/>
        <v>3.3846153846153846</v>
      </c>
      <c r="R13" s="28"/>
      <c r="S13" s="28"/>
      <c r="T13" s="28"/>
      <c r="U13" s="28"/>
      <c r="V13" s="28"/>
      <c r="W13" s="28"/>
      <c r="X13" s="346" t="s">
        <v>333</v>
      </c>
      <c r="Y13" s="345"/>
      <c r="Z13" s="28" t="s">
        <v>359</v>
      </c>
      <c r="AA13" s="23">
        <f t="shared" si="14"/>
        <v>0.16923076923076924</v>
      </c>
      <c r="AB13" s="23">
        <f t="shared" si="15"/>
        <v>0</v>
      </c>
      <c r="AC13" s="23">
        <f t="shared" si="9"/>
        <v>0</v>
      </c>
      <c r="AD13" s="23">
        <f t="shared" si="10"/>
        <v>0</v>
      </c>
      <c r="AE13" s="23">
        <f t="shared" si="1"/>
        <v>0</v>
      </c>
      <c r="AF13" s="23">
        <f>D13*J13/1000</f>
        <v>0</v>
      </c>
      <c r="AG13" s="23">
        <f t="shared" si="16"/>
        <v>0</v>
      </c>
      <c r="AH13" s="23">
        <f t="shared" si="11"/>
        <v>0</v>
      </c>
      <c r="AI13" s="23">
        <f t="shared" si="3"/>
        <v>0</v>
      </c>
      <c r="AJ13" s="23">
        <f t="shared" si="4"/>
        <v>0</v>
      </c>
      <c r="AK13" s="23">
        <f t="shared" si="5"/>
        <v>0</v>
      </c>
      <c r="AL13" s="23">
        <f t="shared" si="12"/>
        <v>0</v>
      </c>
      <c r="AM13" s="23">
        <f t="shared" si="13"/>
        <v>0</v>
      </c>
      <c r="AN13" s="24"/>
      <c r="AO13" s="23">
        <f t="shared" si="17"/>
        <v>0.16923076923076924</v>
      </c>
      <c r="AP13" s="23">
        <f t="shared" si="6"/>
        <v>0.10376557402922702</v>
      </c>
      <c r="AQ13" s="23">
        <f t="shared" si="7"/>
        <v>0.10376557402922702</v>
      </c>
      <c r="AR13" s="23">
        <f t="shared" si="8"/>
        <v>0.10376557402922702</v>
      </c>
      <c r="AS13" s="32"/>
      <c r="AT13" s="31"/>
      <c r="AU13" s="2" t="s">
        <v>29</v>
      </c>
      <c r="AV13" s="168">
        <v>16100</v>
      </c>
    </row>
    <row r="14" spans="1:60">
      <c r="A14" s="573"/>
      <c r="B14" s="26" t="s">
        <v>349</v>
      </c>
      <c r="C14" s="15" t="s">
        <v>61</v>
      </c>
      <c r="D14" s="27">
        <f>'1.1 Stationary '!I4</f>
        <v>32.88599999999996</v>
      </c>
      <c r="E14" s="28"/>
      <c r="F14" s="28"/>
      <c r="G14" s="28">
        <f>'EF (1)'!F28*'EF (1)'!D28</f>
        <v>8.099999999999999E-5</v>
      </c>
      <c r="H14" s="28">
        <f>'EF (1)'!F28*'EF (1)'!E28</f>
        <v>1.6199999999999997E-5</v>
      </c>
      <c r="I14" s="28"/>
      <c r="J14" s="28"/>
      <c r="K14" s="28"/>
      <c r="L14" s="28"/>
      <c r="M14" s="18"/>
      <c r="N14" s="19"/>
      <c r="O14" s="29"/>
      <c r="P14" s="21"/>
      <c r="Q14" s="22">
        <f t="shared" si="0"/>
        <v>6.5609999999999991E-3</v>
      </c>
      <c r="R14" s="28"/>
      <c r="S14" s="28"/>
      <c r="T14" s="28"/>
      <c r="U14" s="28"/>
      <c r="V14" s="28"/>
      <c r="W14" s="346" t="s">
        <v>333</v>
      </c>
      <c r="X14" s="346"/>
      <c r="Y14" s="345"/>
      <c r="Z14" s="28" t="s">
        <v>356</v>
      </c>
      <c r="AA14" s="23">
        <f t="shared" ref="AA14:AA15" si="18">D14*E14/1000</f>
        <v>0</v>
      </c>
      <c r="AB14" s="23">
        <f t="shared" ref="AB14:AB15" si="19">D14*F14/1000</f>
        <v>0</v>
      </c>
      <c r="AC14" s="23">
        <f t="shared" ref="AC14:AC15" si="20">D14*G14/1000</f>
        <v>2.6637659999999963E-6</v>
      </c>
      <c r="AD14" s="23">
        <f t="shared" ref="AD14:AD15" si="21">D14*H14/1000</f>
        <v>5.3275319999999922E-7</v>
      </c>
      <c r="AE14" s="23">
        <f t="shared" ref="AE14:AE15" si="22">D14*I14/1000</f>
        <v>0</v>
      </c>
      <c r="AF14" s="23">
        <f t="shared" ref="AF14:AF15" si="23">D14*J14/1000</f>
        <v>0</v>
      </c>
      <c r="AG14" s="23">
        <f t="shared" ref="AG14:AG15" si="24">D14*F14*$AV$9/1000</f>
        <v>0</v>
      </c>
      <c r="AH14" s="23">
        <f t="shared" ref="AH14:AH15" si="25">D14*G14*$AV$10/1000</f>
        <v>7.4585447999999882E-5</v>
      </c>
      <c r="AI14" s="23">
        <f t="shared" ref="AI14:AI15" si="26">D14*H14*$AV$11/1000</f>
        <v>1.4117959799999979E-4</v>
      </c>
      <c r="AJ14" s="23">
        <f t="shared" ref="AJ14:AJ15" si="27">D14*I14*$AV$12/1000</f>
        <v>0</v>
      </c>
      <c r="AK14" s="23">
        <f t="shared" ref="AK14:AK15" si="28">D14*J14*$AV$13/1000</f>
        <v>0</v>
      </c>
      <c r="AL14" s="23">
        <f t="shared" ref="AL14:AL15" si="29">D14*K14*M14/1000</f>
        <v>0</v>
      </c>
      <c r="AM14" s="23">
        <f t="shared" ref="AM14:AM15" si="30">D14*L14*N14/1000</f>
        <v>0</v>
      </c>
      <c r="AN14" s="24"/>
      <c r="AO14" s="23">
        <f t="shared" ref="AO14:AO15" si="31">D14*Q14/1000</f>
        <v>2.1576504599999971E-4</v>
      </c>
      <c r="AP14" s="23">
        <f t="shared" si="6"/>
        <v>1.3229854095328321E-4</v>
      </c>
      <c r="AQ14" s="23">
        <f t="shared" si="7"/>
        <v>1.3229854095328321E-4</v>
      </c>
      <c r="AR14" s="23">
        <f t="shared" si="8"/>
        <v>1.3229854095328321E-4</v>
      </c>
      <c r="AS14" s="32"/>
      <c r="AT14" s="31"/>
      <c r="AV14" s="347"/>
    </row>
    <row r="15" spans="1:60">
      <c r="A15" s="573"/>
      <c r="B15" s="26" t="s">
        <v>350</v>
      </c>
      <c r="C15" s="15" t="s">
        <v>61</v>
      </c>
      <c r="D15" s="27">
        <f>'1.1 Stationary '!L5</f>
        <v>4.0721340000000019</v>
      </c>
      <c r="E15" s="28"/>
      <c r="F15" s="28"/>
      <c r="G15" s="28">
        <f>'EF (1)'!F29*'EF (1)'!D29</f>
        <v>8.099999999999999E-5</v>
      </c>
      <c r="H15" s="28">
        <f>'EF (1)'!F29*'EF (1)'!E29</f>
        <v>1.6199999999999997E-5</v>
      </c>
      <c r="I15" s="28"/>
      <c r="J15" s="28"/>
      <c r="K15" s="28"/>
      <c r="L15" s="28"/>
      <c r="M15" s="18"/>
      <c r="N15" s="19"/>
      <c r="O15" s="29"/>
      <c r="P15" s="21"/>
      <c r="Q15" s="22">
        <f t="shared" si="0"/>
        <v>6.5609999999999991E-3</v>
      </c>
      <c r="R15" s="28"/>
      <c r="S15" s="28"/>
      <c r="T15" s="28"/>
      <c r="U15" s="28"/>
      <c r="V15" s="28"/>
      <c r="W15" s="346" t="s">
        <v>333</v>
      </c>
      <c r="X15" s="346"/>
      <c r="Y15" s="345"/>
      <c r="Z15" s="28" t="s">
        <v>356</v>
      </c>
      <c r="AA15" s="23">
        <f t="shared" si="18"/>
        <v>0</v>
      </c>
      <c r="AB15" s="23">
        <f t="shared" si="19"/>
        <v>0</v>
      </c>
      <c r="AC15" s="23">
        <f t="shared" si="20"/>
        <v>3.2984285400000013E-7</v>
      </c>
      <c r="AD15" s="23">
        <f t="shared" si="21"/>
        <v>6.5968570800000015E-8</v>
      </c>
      <c r="AE15" s="23">
        <f t="shared" si="22"/>
        <v>0</v>
      </c>
      <c r="AF15" s="23">
        <f t="shared" si="23"/>
        <v>0</v>
      </c>
      <c r="AG15" s="23">
        <f t="shared" si="24"/>
        <v>0</v>
      </c>
      <c r="AH15" s="23">
        <f t="shared" si="25"/>
        <v>9.2355999120000041E-6</v>
      </c>
      <c r="AI15" s="23">
        <f t="shared" si="26"/>
        <v>1.7481671262000003E-5</v>
      </c>
      <c r="AJ15" s="23">
        <f t="shared" si="27"/>
        <v>0</v>
      </c>
      <c r="AK15" s="23">
        <f t="shared" si="28"/>
        <v>0</v>
      </c>
      <c r="AL15" s="23">
        <f t="shared" si="29"/>
        <v>0</v>
      </c>
      <c r="AM15" s="23">
        <f t="shared" si="30"/>
        <v>0</v>
      </c>
      <c r="AN15" s="24"/>
      <c r="AO15" s="23">
        <f t="shared" si="31"/>
        <v>2.6717271174000008E-5</v>
      </c>
      <c r="AP15" s="23">
        <f t="shared" si="6"/>
        <v>1.6381967608291002E-5</v>
      </c>
      <c r="AQ15" s="23">
        <f t="shared" si="7"/>
        <v>1.6381967608291002E-5</v>
      </c>
      <c r="AR15" s="23">
        <f t="shared" si="8"/>
        <v>1.6381967608291002E-5</v>
      </c>
      <c r="AS15" s="32"/>
      <c r="AT15" s="31"/>
      <c r="AV15" s="347"/>
    </row>
    <row r="16" spans="1:60">
      <c r="A16" s="573"/>
      <c r="B16" s="14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18"/>
      <c r="N16" s="19"/>
      <c r="O16" s="29"/>
      <c r="P16" s="21"/>
      <c r="Q16" s="22">
        <f t="shared" si="0"/>
        <v>0</v>
      </c>
      <c r="R16" s="28"/>
      <c r="S16" s="28"/>
      <c r="T16" s="28"/>
      <c r="U16" s="28"/>
      <c r="V16" s="28"/>
      <c r="W16" s="28"/>
      <c r="X16" s="28"/>
      <c r="Y16" s="345"/>
      <c r="Z16" s="28"/>
      <c r="AA16" s="23">
        <f t="shared" si="14"/>
        <v>0</v>
      </c>
      <c r="AB16" s="23">
        <f t="shared" si="15"/>
        <v>0</v>
      </c>
      <c r="AC16" s="23">
        <f t="shared" si="9"/>
        <v>0</v>
      </c>
      <c r="AD16" s="23">
        <f t="shared" si="10"/>
        <v>0</v>
      </c>
      <c r="AE16" s="23">
        <f t="shared" si="1"/>
        <v>0</v>
      </c>
      <c r="AF16" s="23">
        <f t="shared" si="2"/>
        <v>0</v>
      </c>
      <c r="AG16" s="23">
        <f t="shared" si="16"/>
        <v>0</v>
      </c>
      <c r="AH16" s="23">
        <f t="shared" si="11"/>
        <v>0</v>
      </c>
      <c r="AI16" s="23">
        <f t="shared" si="3"/>
        <v>0</v>
      </c>
      <c r="AJ16" s="23">
        <f t="shared" si="4"/>
        <v>0</v>
      </c>
      <c r="AK16" s="23">
        <f t="shared" si="5"/>
        <v>0</v>
      </c>
      <c r="AL16" s="23">
        <f t="shared" si="12"/>
        <v>0</v>
      </c>
      <c r="AM16" s="23">
        <f t="shared" si="13"/>
        <v>0</v>
      </c>
      <c r="AN16" s="24"/>
      <c r="AO16" s="23">
        <f t="shared" si="17"/>
        <v>0</v>
      </c>
      <c r="AP16" s="23">
        <f t="shared" si="6"/>
        <v>0</v>
      </c>
      <c r="AQ16" s="23">
        <f t="shared" si="7"/>
        <v>0</v>
      </c>
      <c r="AR16" s="23">
        <f t="shared" si="8"/>
        <v>0</v>
      </c>
      <c r="AS16" s="30"/>
      <c r="AT16" s="31"/>
    </row>
    <row r="17" spans="1:46">
      <c r="A17" s="573"/>
      <c r="B17" s="26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0"/>
        <v>0</v>
      </c>
      <c r="R17" s="28"/>
      <c r="S17" s="28"/>
      <c r="T17" s="28"/>
      <c r="U17" s="346"/>
      <c r="V17" s="28"/>
      <c r="W17" s="28"/>
      <c r="X17" s="28"/>
      <c r="Y17" s="28"/>
      <c r="Z17" s="28"/>
      <c r="AA17" s="23">
        <f t="shared" si="14"/>
        <v>0</v>
      </c>
      <c r="AB17" s="23">
        <f t="shared" si="15"/>
        <v>0</v>
      </c>
      <c r="AC17" s="23">
        <f t="shared" si="9"/>
        <v>0</v>
      </c>
      <c r="AD17" s="23">
        <f t="shared" si="10"/>
        <v>0</v>
      </c>
      <c r="AE17" s="23">
        <f t="shared" si="1"/>
        <v>0</v>
      </c>
      <c r="AF17" s="23">
        <f t="shared" si="2"/>
        <v>0</v>
      </c>
      <c r="AG17" s="23">
        <f t="shared" si="16"/>
        <v>0</v>
      </c>
      <c r="AH17" s="23">
        <f t="shared" si="11"/>
        <v>0</v>
      </c>
      <c r="AI17" s="23">
        <f t="shared" si="3"/>
        <v>0</v>
      </c>
      <c r="AJ17" s="23">
        <f t="shared" si="4"/>
        <v>0</v>
      </c>
      <c r="AK17" s="23">
        <f t="shared" si="5"/>
        <v>0</v>
      </c>
      <c r="AL17" s="23">
        <f t="shared" si="12"/>
        <v>0</v>
      </c>
      <c r="AM17" s="23">
        <f t="shared" si="13"/>
        <v>0</v>
      </c>
      <c r="AN17" s="24"/>
      <c r="AO17" s="23">
        <f t="shared" si="17"/>
        <v>0</v>
      </c>
      <c r="AP17" s="23">
        <f t="shared" si="6"/>
        <v>0</v>
      </c>
      <c r="AQ17" s="23">
        <f t="shared" si="7"/>
        <v>0</v>
      </c>
      <c r="AR17" s="23">
        <f t="shared" si="8"/>
        <v>0</v>
      </c>
      <c r="AS17" s="30"/>
      <c r="AT17" s="31"/>
    </row>
    <row r="18" spans="1:46">
      <c r="A18" s="573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0"/>
        <v>0</v>
      </c>
      <c r="R18" s="28"/>
      <c r="S18" s="28"/>
      <c r="T18" s="28"/>
      <c r="U18" s="346"/>
      <c r="V18" s="28"/>
      <c r="W18" s="28"/>
      <c r="X18" s="28"/>
      <c r="Y18" s="28"/>
      <c r="Z18" s="28"/>
      <c r="AA18" s="23">
        <f t="shared" ref="AA18" si="32">D18*E18/1000</f>
        <v>0</v>
      </c>
      <c r="AB18" s="23">
        <f t="shared" ref="AB18" si="33">D18*F18/1000</f>
        <v>0</v>
      </c>
      <c r="AC18" s="23">
        <f t="shared" ref="AC18" si="34">D18*G18/1000</f>
        <v>0</v>
      </c>
      <c r="AD18" s="23">
        <f t="shared" ref="AD18" si="35">D18*H18/1000</f>
        <v>0</v>
      </c>
      <c r="AE18" s="23">
        <f t="shared" ref="AE18" si="36">D18*I18/1000</f>
        <v>0</v>
      </c>
      <c r="AF18" s="23">
        <f t="shared" ref="AF18" si="37">D18*J18/1000</f>
        <v>0</v>
      </c>
      <c r="AG18" s="23">
        <f t="shared" ref="AG18" si="38">D18*F18*$AV$9/1000</f>
        <v>0</v>
      </c>
      <c r="AH18" s="23">
        <f t="shared" ref="AH18" si="39">D18*G18*$AV$10/1000</f>
        <v>0</v>
      </c>
      <c r="AI18" s="23">
        <f t="shared" ref="AI18" si="40">D18*H18*$AV$11/1000</f>
        <v>0</v>
      </c>
      <c r="AJ18" s="23">
        <f t="shared" ref="AJ18" si="41">D18*I18*$AV$12/1000</f>
        <v>0</v>
      </c>
      <c r="AK18" s="23">
        <f t="shared" ref="AK18" si="42">D18*J18*$AV$13/1000</f>
        <v>0</v>
      </c>
      <c r="AL18" s="23">
        <f t="shared" ref="AL18" si="43">D18*K18*M18/1000</f>
        <v>0</v>
      </c>
      <c r="AM18" s="23">
        <f t="shared" ref="AM18" si="44">D18*L18*N18/1000</f>
        <v>0</v>
      </c>
      <c r="AN18" s="24"/>
      <c r="AO18" s="23">
        <f t="shared" ref="AO18" si="45">D18*Q18/1000</f>
        <v>0</v>
      </c>
      <c r="AP18" s="23">
        <f t="shared" si="6"/>
        <v>0</v>
      </c>
      <c r="AQ18" s="23">
        <f t="shared" si="7"/>
        <v>0</v>
      </c>
      <c r="AR18" s="23">
        <f t="shared" si="8"/>
        <v>0</v>
      </c>
      <c r="AS18" s="30"/>
      <c r="AT18" s="31"/>
    </row>
    <row r="19" spans="1:46">
      <c r="A19" s="573"/>
      <c r="B19" s="26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28"/>
      <c r="N19" s="19"/>
      <c r="O19" s="29"/>
      <c r="P19" s="34"/>
      <c r="Q19" s="22">
        <f t="shared" ref="Q19:Q20" si="46">(E19*$AV$8)+(F19*$AV$9)+(G19*$AV$10)+(H19*$AV$11)+(I19*$AV$12)+(J19*$AV$13)+(K19*M19)+(L19*N19)</f>
        <v>0</v>
      </c>
      <c r="R19" s="28"/>
      <c r="S19" s="28"/>
      <c r="T19" s="28"/>
      <c r="U19" s="346"/>
      <c r="V19" s="28"/>
      <c r="W19" s="28"/>
      <c r="X19" s="28"/>
      <c r="Y19" s="28"/>
      <c r="Z19" s="28"/>
      <c r="AA19" s="23">
        <f t="shared" ref="AA19:AA21" si="47">D19*E19/1000</f>
        <v>0</v>
      </c>
      <c r="AB19" s="23">
        <f t="shared" ref="AB19:AB21" si="48">D19*F19/1000</f>
        <v>0</v>
      </c>
      <c r="AC19" s="23">
        <f t="shared" ref="AC19:AC21" si="49">D19*G19/1000</f>
        <v>0</v>
      </c>
      <c r="AD19" s="23">
        <f t="shared" ref="AD19:AD21" si="50">D19*H19/1000</f>
        <v>0</v>
      </c>
      <c r="AE19" s="23">
        <f t="shared" ref="AE19:AE21" si="51">D19*I19/1000</f>
        <v>0</v>
      </c>
      <c r="AF19" s="23">
        <f t="shared" ref="AF19:AF21" si="52">D19*J19/1000</f>
        <v>0</v>
      </c>
      <c r="AG19" s="23">
        <f t="shared" ref="AG19:AG21" si="53">D19*F19*$AV$9/1000</f>
        <v>0</v>
      </c>
      <c r="AH19" s="23">
        <f t="shared" ref="AH19:AH21" si="54">D19*G19*$AV$10/1000</f>
        <v>0</v>
      </c>
      <c r="AI19" s="23">
        <f t="shared" ref="AI19:AI21" si="55">D19*H19*$AV$11/1000</f>
        <v>0</v>
      </c>
      <c r="AJ19" s="23">
        <f t="shared" ref="AJ19:AJ21" si="56">D19*I19*$AV$12/1000</f>
        <v>0</v>
      </c>
      <c r="AK19" s="23">
        <f t="shared" ref="AK19:AK21" si="57">D19*J19*$AV$13/1000</f>
        <v>0</v>
      </c>
      <c r="AL19" s="23">
        <f t="shared" ref="AL19:AL21" si="58">D19*K19*M19/1000</f>
        <v>0</v>
      </c>
      <c r="AM19" s="23">
        <f t="shared" ref="AM19:AM21" si="59">D19*L19*N19/1000</f>
        <v>0</v>
      </c>
      <c r="AN19" s="24"/>
      <c r="AO19" s="23">
        <f t="shared" ref="AO19:AO21" si="60">D19*Q19/1000</f>
        <v>0</v>
      </c>
      <c r="AP19" s="23">
        <f t="shared" si="6"/>
        <v>0</v>
      </c>
      <c r="AQ19" s="23">
        <f t="shared" si="7"/>
        <v>0</v>
      </c>
      <c r="AR19" s="23">
        <f t="shared" si="8"/>
        <v>0</v>
      </c>
      <c r="AS19" s="30"/>
      <c r="AT19" s="31"/>
    </row>
    <row r="20" spans="1:46">
      <c r="A20" s="573"/>
      <c r="B20" s="26"/>
      <c r="C20" s="15"/>
      <c r="D20" s="33"/>
      <c r="E20" s="28"/>
      <c r="F20" s="28"/>
      <c r="G20" s="28"/>
      <c r="H20" s="28"/>
      <c r="I20" s="28"/>
      <c r="J20" s="28"/>
      <c r="K20" s="28"/>
      <c r="L20" s="28"/>
      <c r="M20" s="368"/>
      <c r="N20" s="19"/>
      <c r="O20" s="29"/>
      <c r="P20" s="215"/>
      <c r="Q20" s="22">
        <f t="shared" si="46"/>
        <v>0</v>
      </c>
      <c r="R20" s="28"/>
      <c r="S20" s="28"/>
      <c r="T20" s="28"/>
      <c r="U20" s="346"/>
      <c r="V20" s="28"/>
      <c r="W20" s="28"/>
      <c r="X20" s="28"/>
      <c r="Y20" s="28"/>
      <c r="Z20" s="28"/>
      <c r="AA20" s="23">
        <f t="shared" ref="AA20" si="61">D20*E20/1000</f>
        <v>0</v>
      </c>
      <c r="AB20" s="23">
        <f t="shared" ref="AB20" si="62">D20*F20/1000</f>
        <v>0</v>
      </c>
      <c r="AC20" s="23">
        <f t="shared" ref="AC20" si="63">D20*G20/1000</f>
        <v>0</v>
      </c>
      <c r="AD20" s="23">
        <f t="shared" ref="AD20" si="64">D20*H20/1000</f>
        <v>0</v>
      </c>
      <c r="AE20" s="23">
        <f t="shared" ref="AE20" si="65">D20*I20/1000</f>
        <v>0</v>
      </c>
      <c r="AF20" s="23">
        <f t="shared" ref="AF20" si="66">D20*J20/1000</f>
        <v>0</v>
      </c>
      <c r="AG20" s="23">
        <f t="shared" ref="AG20" si="67">D20*F20*$AV$9/1000</f>
        <v>0</v>
      </c>
      <c r="AH20" s="23">
        <f t="shared" ref="AH20" si="68">D20*G20*$AV$10/1000</f>
        <v>0</v>
      </c>
      <c r="AI20" s="23">
        <f t="shared" ref="AI20" si="69">D20*H20*$AV$11/1000</f>
        <v>0</v>
      </c>
      <c r="AJ20" s="23">
        <f t="shared" ref="AJ20" si="70">D20*I20*$AV$12/1000</f>
        <v>0</v>
      </c>
      <c r="AK20" s="23">
        <f t="shared" ref="AK20" si="71">D20*J20*$AV$13/1000</f>
        <v>0</v>
      </c>
      <c r="AL20" s="23">
        <f t="shared" ref="AL20" si="72">D20*K20*M20/1000</f>
        <v>0</v>
      </c>
      <c r="AM20" s="23">
        <f t="shared" ref="AM20" si="73">D20*L20*N20/1000</f>
        <v>0</v>
      </c>
      <c r="AN20" s="24"/>
      <c r="AO20" s="23">
        <f t="shared" ref="AO20" si="74">D20*Q20/1000</f>
        <v>0</v>
      </c>
      <c r="AP20" s="23">
        <f t="shared" si="6"/>
        <v>0</v>
      </c>
      <c r="AQ20" s="23">
        <f t="shared" si="7"/>
        <v>0</v>
      </c>
      <c r="AR20" s="23">
        <f t="shared" si="8"/>
        <v>0</v>
      </c>
      <c r="AS20" s="30"/>
      <c r="AT20" s="31"/>
    </row>
    <row r="21" spans="1:46">
      <c r="A21" s="573"/>
      <c r="B21" s="26"/>
      <c r="C21" s="15"/>
      <c r="D21" s="33"/>
      <c r="E21" s="28"/>
      <c r="F21" s="28"/>
      <c r="G21" s="28"/>
      <c r="H21" s="28"/>
      <c r="I21" s="28"/>
      <c r="J21" s="28"/>
      <c r="K21" s="28"/>
      <c r="L21" s="28"/>
      <c r="M21" s="18"/>
      <c r="N21" s="19"/>
      <c r="O21" s="29"/>
      <c r="P21" s="21"/>
      <c r="Q21" s="22">
        <f t="shared" ref="Q21:Q35" si="75">(E21*$AV$8)+(F21*$AV$9)+(G21*$AV$10)+(H21*$AV$11)+(I21*$AV$12)+(J21*$AV$13)+(K21*M21)+(L21*N21)</f>
        <v>0</v>
      </c>
      <c r="R21" s="28"/>
      <c r="S21" s="28"/>
      <c r="T21" s="28"/>
      <c r="U21" s="346"/>
      <c r="V21" s="28"/>
      <c r="W21" s="28"/>
      <c r="X21" s="28"/>
      <c r="Y21" s="28"/>
      <c r="Z21" s="28"/>
      <c r="AA21" s="23">
        <f t="shared" si="47"/>
        <v>0</v>
      </c>
      <c r="AB21" s="23">
        <f t="shared" si="48"/>
        <v>0</v>
      </c>
      <c r="AC21" s="23">
        <f t="shared" si="49"/>
        <v>0</v>
      </c>
      <c r="AD21" s="23">
        <f t="shared" si="50"/>
        <v>0</v>
      </c>
      <c r="AE21" s="23">
        <f t="shared" si="51"/>
        <v>0</v>
      </c>
      <c r="AF21" s="23">
        <f t="shared" si="52"/>
        <v>0</v>
      </c>
      <c r="AG21" s="23">
        <f t="shared" si="53"/>
        <v>0</v>
      </c>
      <c r="AH21" s="23">
        <f t="shared" si="54"/>
        <v>0</v>
      </c>
      <c r="AI21" s="23">
        <f t="shared" si="55"/>
        <v>0</v>
      </c>
      <c r="AJ21" s="23">
        <f t="shared" si="56"/>
        <v>0</v>
      </c>
      <c r="AK21" s="23">
        <f t="shared" si="57"/>
        <v>0</v>
      </c>
      <c r="AL21" s="23">
        <f t="shared" si="58"/>
        <v>0</v>
      </c>
      <c r="AM21" s="23">
        <f t="shared" si="59"/>
        <v>0</v>
      </c>
      <c r="AN21" s="24"/>
      <c r="AO21" s="23">
        <f t="shared" si="60"/>
        <v>0</v>
      </c>
      <c r="AP21" s="23">
        <f t="shared" si="6"/>
        <v>0</v>
      </c>
      <c r="AQ21" s="23">
        <f t="shared" si="7"/>
        <v>0</v>
      </c>
      <c r="AR21" s="23">
        <f t="shared" si="8"/>
        <v>0</v>
      </c>
      <c r="AS21" s="30"/>
      <c r="AT21" s="31"/>
    </row>
    <row r="22" spans="1:46">
      <c r="A22" s="573"/>
      <c r="B22" s="26"/>
      <c r="C22" s="15"/>
      <c r="D22" s="33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 t="shared" si="75"/>
        <v>0</v>
      </c>
      <c r="R22" s="28"/>
      <c r="S22" s="28"/>
      <c r="T22" s="28"/>
      <c r="U22" s="346"/>
      <c r="V22" s="28"/>
      <c r="W22" s="346"/>
      <c r="X22" s="28"/>
      <c r="Y22" s="28"/>
      <c r="Z22" s="28"/>
      <c r="AA22" s="23">
        <f t="shared" ref="AA22:AA24" si="76">D22*E22/1000</f>
        <v>0</v>
      </c>
      <c r="AB22" s="23">
        <f t="shared" ref="AB22:AB24" si="77">D22*F22/1000</f>
        <v>0</v>
      </c>
      <c r="AC22" s="23">
        <f t="shared" ref="AC22:AC24" si="78">D22*G22/1000</f>
        <v>0</v>
      </c>
      <c r="AD22" s="23">
        <f t="shared" ref="AD22:AD24" si="79">D22*H22/1000</f>
        <v>0</v>
      </c>
      <c r="AE22" s="23">
        <f t="shared" ref="AE22:AE24" si="80">D22*I22/1000</f>
        <v>0</v>
      </c>
      <c r="AF22" s="23">
        <f t="shared" ref="AF22:AF24" si="81">D22*J22/1000</f>
        <v>0</v>
      </c>
      <c r="AG22" s="23">
        <f t="shared" ref="AG22:AG24" si="82">D22*F22*$AV$9/1000</f>
        <v>0</v>
      </c>
      <c r="AH22" s="23">
        <f t="shared" ref="AH22:AH24" si="83">D22*G22*$AV$10/1000</f>
        <v>0</v>
      </c>
      <c r="AI22" s="23">
        <f t="shared" ref="AI22:AI24" si="84">D22*H22*$AV$11/1000</f>
        <v>0</v>
      </c>
      <c r="AJ22" s="23">
        <f t="shared" ref="AJ22:AJ24" si="85">D22*I22*$AV$12/1000</f>
        <v>0</v>
      </c>
      <c r="AK22" s="23">
        <f t="shared" ref="AK22:AK24" si="86">D22*J22*$AV$13/1000</f>
        <v>0</v>
      </c>
      <c r="AL22" s="23">
        <f t="shared" ref="AL22:AL24" si="87">D22*K22*M22/1000</f>
        <v>0</v>
      </c>
      <c r="AM22" s="23">
        <f t="shared" ref="AM22:AM24" si="88">D22*L22*N22/1000</f>
        <v>0</v>
      </c>
      <c r="AN22" s="24"/>
      <c r="AO22" s="23">
        <f t="shared" ref="AO22:AO24" si="89">D22*Q22/1000</f>
        <v>0</v>
      </c>
      <c r="AP22" s="23">
        <f t="shared" si="6"/>
        <v>0</v>
      </c>
      <c r="AQ22" s="23">
        <f t="shared" si="7"/>
        <v>0</v>
      </c>
      <c r="AR22" s="23">
        <f t="shared" si="8"/>
        <v>0</v>
      </c>
      <c r="AS22" s="30"/>
      <c r="AT22" s="31"/>
    </row>
    <row r="23" spans="1:46">
      <c r="A23" s="573"/>
      <c r="B23" s="26"/>
      <c r="C23" s="15"/>
      <c r="D23" s="33"/>
      <c r="E23" s="28"/>
      <c r="F23" s="28"/>
      <c r="G23" s="28"/>
      <c r="H23" s="28"/>
      <c r="I23" s="28"/>
      <c r="J23" s="28"/>
      <c r="K23" s="28"/>
      <c r="L23" s="28"/>
      <c r="M23" s="18"/>
      <c r="N23" s="19"/>
      <c r="O23" s="29"/>
      <c r="P23" s="21"/>
      <c r="Q23" s="22">
        <f t="shared" si="75"/>
        <v>0</v>
      </c>
      <c r="R23" s="28"/>
      <c r="S23" s="28"/>
      <c r="T23" s="28"/>
      <c r="U23" s="346"/>
      <c r="V23" s="28"/>
      <c r="W23" s="346"/>
      <c r="X23" s="28"/>
      <c r="Y23" s="28"/>
      <c r="Z23" s="28"/>
      <c r="AA23" s="23">
        <f t="shared" ref="AA23" si="90">D23*E23/1000</f>
        <v>0</v>
      </c>
      <c r="AB23" s="23">
        <f t="shared" ref="AB23" si="91">D23*F23/1000</f>
        <v>0</v>
      </c>
      <c r="AC23" s="23">
        <f t="shared" ref="AC23" si="92">D23*G23/1000</f>
        <v>0</v>
      </c>
      <c r="AD23" s="23">
        <f t="shared" ref="AD23" si="93">D23*H23/1000</f>
        <v>0</v>
      </c>
      <c r="AE23" s="23">
        <f t="shared" ref="AE23" si="94">D23*I23/1000</f>
        <v>0</v>
      </c>
      <c r="AF23" s="23">
        <f t="shared" ref="AF23" si="95">D23*J23/1000</f>
        <v>0</v>
      </c>
      <c r="AG23" s="23">
        <f t="shared" ref="AG23" si="96">D23*F23*$AV$9/1000</f>
        <v>0</v>
      </c>
      <c r="AH23" s="23">
        <f t="shared" ref="AH23" si="97">D23*G23*$AV$10/1000</f>
        <v>0</v>
      </c>
      <c r="AI23" s="23">
        <f t="shared" ref="AI23" si="98">D23*H23*$AV$11/1000</f>
        <v>0</v>
      </c>
      <c r="AJ23" s="23">
        <f t="shared" ref="AJ23" si="99">D23*I23*$AV$12/1000</f>
        <v>0</v>
      </c>
      <c r="AK23" s="23">
        <f t="shared" ref="AK23" si="100">D23*J23*$AV$13/1000</f>
        <v>0</v>
      </c>
      <c r="AL23" s="23">
        <f t="shared" ref="AL23" si="101">D23*K23*M23/1000</f>
        <v>0</v>
      </c>
      <c r="AM23" s="23">
        <f t="shared" ref="AM23" si="102">D23*L23*N23/1000</f>
        <v>0</v>
      </c>
      <c r="AN23" s="24"/>
      <c r="AO23" s="23">
        <f t="shared" ref="AO23" si="103">D23*Q23/1000</f>
        <v>0</v>
      </c>
      <c r="AP23" s="23">
        <f t="shared" si="6"/>
        <v>0</v>
      </c>
      <c r="AQ23" s="23">
        <f t="shared" si="7"/>
        <v>0</v>
      </c>
      <c r="AR23" s="23">
        <f t="shared" si="8"/>
        <v>0</v>
      </c>
      <c r="AS23" s="30"/>
      <c r="AT23" s="31"/>
    </row>
    <row r="24" spans="1:46">
      <c r="A24" s="573"/>
      <c r="B24" s="26"/>
      <c r="C24" s="15"/>
      <c r="D24" s="33"/>
      <c r="E24" s="28"/>
      <c r="F24" s="28"/>
      <c r="G24" s="28"/>
      <c r="H24" s="28"/>
      <c r="I24" s="28"/>
      <c r="J24" s="28"/>
      <c r="K24" s="28"/>
      <c r="L24" s="28"/>
      <c r="M24" s="18"/>
      <c r="N24" s="19"/>
      <c r="O24" s="29"/>
      <c r="P24" s="21"/>
      <c r="Q24" s="22">
        <f t="shared" si="75"/>
        <v>0</v>
      </c>
      <c r="R24" s="28"/>
      <c r="S24" s="28"/>
      <c r="T24" s="28"/>
      <c r="U24" s="346"/>
      <c r="V24" s="28"/>
      <c r="W24" s="346"/>
      <c r="X24" s="28"/>
      <c r="Y24" s="28"/>
      <c r="Z24" s="28"/>
      <c r="AA24" s="23">
        <f t="shared" si="76"/>
        <v>0</v>
      </c>
      <c r="AB24" s="23">
        <f t="shared" si="77"/>
        <v>0</v>
      </c>
      <c r="AC24" s="23">
        <f t="shared" si="78"/>
        <v>0</v>
      </c>
      <c r="AD24" s="23">
        <f t="shared" si="79"/>
        <v>0</v>
      </c>
      <c r="AE24" s="23">
        <f t="shared" si="80"/>
        <v>0</v>
      </c>
      <c r="AF24" s="23">
        <f t="shared" si="81"/>
        <v>0</v>
      </c>
      <c r="AG24" s="23">
        <f t="shared" si="82"/>
        <v>0</v>
      </c>
      <c r="AH24" s="23">
        <f t="shared" si="83"/>
        <v>0</v>
      </c>
      <c r="AI24" s="23">
        <f t="shared" si="84"/>
        <v>0</v>
      </c>
      <c r="AJ24" s="23">
        <f t="shared" si="85"/>
        <v>0</v>
      </c>
      <c r="AK24" s="23">
        <f t="shared" si="86"/>
        <v>0</v>
      </c>
      <c r="AL24" s="23">
        <f t="shared" si="87"/>
        <v>0</v>
      </c>
      <c r="AM24" s="23">
        <f t="shared" si="88"/>
        <v>0</v>
      </c>
      <c r="AN24" s="24"/>
      <c r="AO24" s="23">
        <f t="shared" si="89"/>
        <v>0</v>
      </c>
      <c r="AP24" s="23">
        <f t="shared" si="6"/>
        <v>0</v>
      </c>
      <c r="AQ24" s="23">
        <f t="shared" si="7"/>
        <v>0</v>
      </c>
      <c r="AR24" s="23">
        <f t="shared" si="8"/>
        <v>0</v>
      </c>
      <c r="AS24" s="30"/>
      <c r="AT24" s="31"/>
    </row>
    <row r="25" spans="1:46">
      <c r="A25" s="573"/>
      <c r="B25" s="14"/>
      <c r="C25" s="15"/>
      <c r="D25" s="33"/>
      <c r="E25" s="28"/>
      <c r="F25" s="28"/>
      <c r="G25" s="28"/>
      <c r="H25" s="28"/>
      <c r="I25" s="28"/>
      <c r="J25" s="28"/>
      <c r="K25" s="28"/>
      <c r="L25" s="28"/>
      <c r="M25" s="18"/>
      <c r="N25" s="19"/>
      <c r="O25" s="29"/>
      <c r="P25" s="21"/>
      <c r="Q25" s="22">
        <f t="shared" si="75"/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 t="shared" si="14"/>
        <v>0</v>
      </c>
      <c r="AB25" s="23">
        <f t="shared" si="15"/>
        <v>0</v>
      </c>
      <c r="AC25" s="23">
        <f t="shared" si="9"/>
        <v>0</v>
      </c>
      <c r="AD25" s="23">
        <f t="shared" si="10"/>
        <v>0</v>
      </c>
      <c r="AE25" s="23">
        <f t="shared" si="1"/>
        <v>0</v>
      </c>
      <c r="AF25" s="23">
        <f t="shared" si="2"/>
        <v>0</v>
      </c>
      <c r="AG25" s="23">
        <f t="shared" si="16"/>
        <v>0</v>
      </c>
      <c r="AH25" s="23">
        <f t="shared" si="11"/>
        <v>0</v>
      </c>
      <c r="AI25" s="23">
        <f t="shared" si="3"/>
        <v>0</v>
      </c>
      <c r="AJ25" s="23">
        <f>D25*I25*$AV$12/1000</f>
        <v>0</v>
      </c>
      <c r="AK25" s="23">
        <f>D25*J25*$AV$13/1000</f>
        <v>0</v>
      </c>
      <c r="AL25" s="23">
        <f t="shared" si="12"/>
        <v>0</v>
      </c>
      <c r="AM25" s="23">
        <f t="shared" si="13"/>
        <v>0</v>
      </c>
      <c r="AN25" s="24"/>
      <c r="AO25" s="23">
        <f t="shared" si="17"/>
        <v>0</v>
      </c>
      <c r="AP25" s="23">
        <f t="shared" si="6"/>
        <v>0</v>
      </c>
      <c r="AQ25" s="23">
        <f t="shared" si="7"/>
        <v>0</v>
      </c>
      <c r="AR25" s="23">
        <f t="shared" si="8"/>
        <v>0</v>
      </c>
      <c r="AS25" s="30"/>
      <c r="AT25" s="31"/>
    </row>
    <row r="26" spans="1:46">
      <c r="A26" s="573"/>
      <c r="B26" s="26"/>
      <c r="C26" s="15"/>
      <c r="D26" s="33"/>
      <c r="E26" s="28"/>
      <c r="F26" s="28"/>
      <c r="G26" s="28"/>
      <c r="H26" s="28"/>
      <c r="I26" s="28"/>
      <c r="J26" s="28"/>
      <c r="K26" s="28"/>
      <c r="L26" s="28"/>
      <c r="M26" s="18"/>
      <c r="N26" s="19"/>
      <c r="O26" s="29"/>
      <c r="P26" s="21"/>
      <c r="Q26" s="22">
        <f t="shared" si="75"/>
        <v>0</v>
      </c>
      <c r="R26" s="28"/>
      <c r="S26" s="28"/>
      <c r="T26" s="28"/>
      <c r="U26" s="28"/>
      <c r="V26" s="28"/>
      <c r="W26" s="346"/>
      <c r="X26" s="28"/>
      <c r="Y26" s="28"/>
      <c r="Z26" s="28"/>
      <c r="AA26" s="23">
        <f t="shared" ref="AA26:AA28" si="104">D26*E26/1000</f>
        <v>0</v>
      </c>
      <c r="AB26" s="23">
        <f t="shared" ref="AB26:AB28" si="105">D26*F26/1000</f>
        <v>0</v>
      </c>
      <c r="AC26" s="23">
        <f t="shared" ref="AC26:AC28" si="106">D26*G26/1000</f>
        <v>0</v>
      </c>
      <c r="AD26" s="23">
        <f t="shared" ref="AD26:AD28" si="107">D26*H26/1000</f>
        <v>0</v>
      </c>
      <c r="AE26" s="23">
        <f t="shared" ref="AE26:AE28" si="108">D26*I26/1000</f>
        <v>0</v>
      </c>
      <c r="AF26" s="23">
        <f t="shared" ref="AF26:AF28" si="109">D26*J26/1000</f>
        <v>0</v>
      </c>
      <c r="AG26" s="23">
        <f t="shared" ref="AG26:AG28" si="110">D26*F26*$AV$9/1000</f>
        <v>0</v>
      </c>
      <c r="AH26" s="23">
        <f t="shared" ref="AH26:AH28" si="111">D26*G26*$AV$10/1000</f>
        <v>0</v>
      </c>
      <c r="AI26" s="23">
        <f t="shared" ref="AI26:AI28" si="112">D26*H26*$AV$11/1000</f>
        <v>0</v>
      </c>
      <c r="AJ26" s="23">
        <f t="shared" ref="AJ26:AJ28" si="113">D26*I26*$AV$12/1000</f>
        <v>0</v>
      </c>
      <c r="AK26" s="23">
        <f t="shared" ref="AK26:AK28" si="114">D26*J26*$AV$13/1000</f>
        <v>0</v>
      </c>
      <c r="AL26" s="23">
        <f t="shared" ref="AL26:AL28" si="115">D26*K26*M26/1000</f>
        <v>0</v>
      </c>
      <c r="AM26" s="23">
        <f t="shared" ref="AM26:AM28" si="116">D26*L26*N26/1000</f>
        <v>0</v>
      </c>
      <c r="AN26" s="24"/>
      <c r="AO26" s="23">
        <f t="shared" ref="AO26:AO28" si="117">D26*Q26/1000</f>
        <v>0</v>
      </c>
      <c r="AP26" s="23">
        <f t="shared" ref="AP26:AP28" si="118">AO26/$AO$36</f>
        <v>0</v>
      </c>
      <c r="AQ26" s="23">
        <f t="shared" si="7"/>
        <v>0</v>
      </c>
      <c r="AR26" s="23">
        <f t="shared" si="8"/>
        <v>0</v>
      </c>
      <c r="AS26" s="30"/>
      <c r="AT26" s="31"/>
    </row>
    <row r="27" spans="1:46">
      <c r="A27" s="573"/>
      <c r="B27" s="26"/>
      <c r="C27" s="15"/>
      <c r="D27" s="33"/>
      <c r="E27" s="28"/>
      <c r="F27" s="28"/>
      <c r="G27" s="28"/>
      <c r="H27" s="28"/>
      <c r="I27" s="28"/>
      <c r="J27" s="28"/>
      <c r="K27" s="28"/>
      <c r="L27" s="28"/>
      <c r="M27" s="18"/>
      <c r="N27" s="19"/>
      <c r="O27" s="29"/>
      <c r="P27" s="21"/>
      <c r="Q27" s="22">
        <f t="shared" si="75"/>
        <v>0</v>
      </c>
      <c r="R27" s="28"/>
      <c r="S27" s="28"/>
      <c r="T27" s="28"/>
      <c r="U27" s="28"/>
      <c r="V27" s="28"/>
      <c r="W27" s="346"/>
      <c r="X27" s="28"/>
      <c r="Y27" s="28"/>
      <c r="Z27" s="28"/>
      <c r="AA27" s="23">
        <f t="shared" si="104"/>
        <v>0</v>
      </c>
      <c r="AB27" s="23">
        <f t="shared" si="105"/>
        <v>0</v>
      </c>
      <c r="AC27" s="23">
        <f t="shared" si="106"/>
        <v>0</v>
      </c>
      <c r="AD27" s="23">
        <f t="shared" si="107"/>
        <v>0</v>
      </c>
      <c r="AE27" s="23">
        <f t="shared" si="108"/>
        <v>0</v>
      </c>
      <c r="AF27" s="23">
        <f t="shared" si="109"/>
        <v>0</v>
      </c>
      <c r="AG27" s="23">
        <f t="shared" si="110"/>
        <v>0</v>
      </c>
      <c r="AH27" s="23">
        <f t="shared" si="111"/>
        <v>0</v>
      </c>
      <c r="AI27" s="23">
        <f t="shared" si="112"/>
        <v>0</v>
      </c>
      <c r="AJ27" s="23">
        <f t="shared" si="113"/>
        <v>0</v>
      </c>
      <c r="AK27" s="23">
        <f t="shared" si="114"/>
        <v>0</v>
      </c>
      <c r="AL27" s="23">
        <f t="shared" si="115"/>
        <v>0</v>
      </c>
      <c r="AM27" s="23">
        <f t="shared" si="116"/>
        <v>0</v>
      </c>
      <c r="AN27" s="24"/>
      <c r="AO27" s="23">
        <f t="shared" si="117"/>
        <v>0</v>
      </c>
      <c r="AP27" s="23">
        <f t="shared" si="118"/>
        <v>0</v>
      </c>
      <c r="AQ27" s="23">
        <f t="shared" si="7"/>
        <v>0</v>
      </c>
      <c r="AR27" s="23">
        <f t="shared" si="8"/>
        <v>0</v>
      </c>
      <c r="AS27" s="30"/>
      <c r="AT27" s="31"/>
    </row>
    <row r="28" spans="1:46">
      <c r="A28" s="573"/>
      <c r="B28" s="26"/>
      <c r="C28" s="15"/>
      <c r="D28" s="33"/>
      <c r="E28" s="28"/>
      <c r="F28" s="28"/>
      <c r="G28" s="28"/>
      <c r="H28" s="28"/>
      <c r="I28" s="28"/>
      <c r="J28" s="28"/>
      <c r="K28" s="28"/>
      <c r="L28" s="28"/>
      <c r="M28" s="18"/>
      <c r="N28" s="19"/>
      <c r="O28" s="29"/>
      <c r="P28" s="21"/>
      <c r="Q28" s="22">
        <f t="shared" si="75"/>
        <v>0</v>
      </c>
      <c r="R28" s="28"/>
      <c r="S28" s="28"/>
      <c r="T28" s="28"/>
      <c r="U28" s="28"/>
      <c r="V28" s="28"/>
      <c r="W28" s="346"/>
      <c r="X28" s="28"/>
      <c r="Y28" s="28"/>
      <c r="Z28" s="28"/>
      <c r="AA28" s="23">
        <f t="shared" si="104"/>
        <v>0</v>
      </c>
      <c r="AB28" s="23">
        <f t="shared" si="105"/>
        <v>0</v>
      </c>
      <c r="AC28" s="23">
        <f t="shared" si="106"/>
        <v>0</v>
      </c>
      <c r="AD28" s="23">
        <f t="shared" si="107"/>
        <v>0</v>
      </c>
      <c r="AE28" s="23">
        <f t="shared" si="108"/>
        <v>0</v>
      </c>
      <c r="AF28" s="23">
        <f t="shared" si="109"/>
        <v>0</v>
      </c>
      <c r="AG28" s="23">
        <f t="shared" si="110"/>
        <v>0</v>
      </c>
      <c r="AH28" s="23">
        <f t="shared" si="111"/>
        <v>0</v>
      </c>
      <c r="AI28" s="23">
        <f t="shared" si="112"/>
        <v>0</v>
      </c>
      <c r="AJ28" s="23">
        <f t="shared" si="113"/>
        <v>0</v>
      </c>
      <c r="AK28" s="23">
        <f t="shared" si="114"/>
        <v>0</v>
      </c>
      <c r="AL28" s="23">
        <f t="shared" si="115"/>
        <v>0</v>
      </c>
      <c r="AM28" s="23">
        <f t="shared" si="116"/>
        <v>0</v>
      </c>
      <c r="AN28" s="24"/>
      <c r="AO28" s="23">
        <f t="shared" si="117"/>
        <v>0</v>
      </c>
      <c r="AP28" s="23">
        <f t="shared" si="118"/>
        <v>0</v>
      </c>
      <c r="AQ28" s="23">
        <f t="shared" si="7"/>
        <v>0</v>
      </c>
      <c r="AR28" s="23">
        <f t="shared" si="8"/>
        <v>0</v>
      </c>
      <c r="AS28" s="30"/>
      <c r="AT28" s="31"/>
    </row>
    <row r="29" spans="1:46">
      <c r="A29" s="573"/>
      <c r="B29" s="26"/>
      <c r="C29" s="15"/>
      <c r="D29" s="33"/>
      <c r="E29" s="28"/>
      <c r="F29" s="28"/>
      <c r="G29" s="28"/>
      <c r="H29" s="28"/>
      <c r="I29" s="28"/>
      <c r="J29" s="28"/>
      <c r="K29" s="28"/>
      <c r="L29" s="28"/>
      <c r="M29" s="18"/>
      <c r="N29" s="19"/>
      <c r="O29" s="29"/>
      <c r="P29" s="21"/>
      <c r="Q29" s="22">
        <f t="shared" si="75"/>
        <v>0</v>
      </c>
      <c r="R29" s="28"/>
      <c r="S29" s="28"/>
      <c r="T29" s="28"/>
      <c r="U29" s="28"/>
      <c r="V29" s="28"/>
      <c r="W29" s="346"/>
      <c r="X29" s="28"/>
      <c r="Y29" s="28"/>
      <c r="Z29" s="28"/>
      <c r="AA29" s="23">
        <f t="shared" si="14"/>
        <v>0</v>
      </c>
      <c r="AB29" s="23">
        <f t="shared" si="15"/>
        <v>0</v>
      </c>
      <c r="AC29" s="23">
        <f t="shared" si="9"/>
        <v>0</v>
      </c>
      <c r="AD29" s="23">
        <f t="shared" si="10"/>
        <v>0</v>
      </c>
      <c r="AE29" s="23">
        <f t="shared" si="1"/>
        <v>0</v>
      </c>
      <c r="AF29" s="23">
        <f t="shared" si="2"/>
        <v>0</v>
      </c>
      <c r="AG29" s="23">
        <f t="shared" si="16"/>
        <v>0</v>
      </c>
      <c r="AH29" s="23">
        <f t="shared" si="11"/>
        <v>0</v>
      </c>
      <c r="AI29" s="23">
        <f t="shared" si="3"/>
        <v>0</v>
      </c>
      <c r="AJ29" s="23">
        <f>D29*I29*$AV$12/1000</f>
        <v>0</v>
      </c>
      <c r="AK29" s="23">
        <f>D29*J29*$AV$13/1000</f>
        <v>0</v>
      </c>
      <c r="AL29" s="23">
        <f t="shared" si="12"/>
        <v>0</v>
      </c>
      <c r="AM29" s="23">
        <f t="shared" si="13"/>
        <v>0</v>
      </c>
      <c r="AN29" s="24"/>
      <c r="AO29" s="23">
        <f t="shared" si="17"/>
        <v>0</v>
      </c>
      <c r="AP29" s="23">
        <f>AO29/$AO$36</f>
        <v>0</v>
      </c>
      <c r="AQ29" s="23">
        <f t="shared" si="7"/>
        <v>0</v>
      </c>
      <c r="AR29" s="23">
        <f t="shared" si="8"/>
        <v>0</v>
      </c>
      <c r="AS29" s="30"/>
      <c r="AT29" s="31"/>
    </row>
    <row r="30" spans="1:46">
      <c r="A30" s="573"/>
      <c r="B30" s="26"/>
      <c r="C30" s="15"/>
      <c r="D30" s="370"/>
      <c r="E30" s="28"/>
      <c r="F30" s="28"/>
      <c r="G30" s="28"/>
      <c r="H30" s="28"/>
      <c r="I30" s="28"/>
      <c r="J30" s="28"/>
      <c r="K30" s="28"/>
      <c r="L30" s="28"/>
      <c r="M30" s="18"/>
      <c r="N30" s="28"/>
      <c r="O30" s="29"/>
      <c r="P30" s="21"/>
      <c r="Q30" s="22">
        <f t="shared" si="75"/>
        <v>0</v>
      </c>
      <c r="R30" s="28"/>
      <c r="S30" s="28"/>
      <c r="T30" s="28"/>
      <c r="U30" s="28"/>
      <c r="V30" s="28"/>
      <c r="W30" s="346"/>
      <c r="X30" s="28"/>
      <c r="Y30" s="28"/>
      <c r="Z30" s="28"/>
      <c r="AA30" s="23">
        <f t="shared" si="14"/>
        <v>0</v>
      </c>
      <c r="AB30" s="23">
        <f t="shared" si="15"/>
        <v>0</v>
      </c>
      <c r="AC30" s="23">
        <f t="shared" si="9"/>
        <v>0</v>
      </c>
      <c r="AD30" s="23">
        <f t="shared" si="10"/>
        <v>0</v>
      </c>
      <c r="AE30" s="23">
        <f t="shared" si="1"/>
        <v>0</v>
      </c>
      <c r="AF30" s="23">
        <f t="shared" si="2"/>
        <v>0</v>
      </c>
      <c r="AG30" s="23">
        <f t="shared" si="16"/>
        <v>0</v>
      </c>
      <c r="AH30" s="23">
        <f t="shared" si="11"/>
        <v>0</v>
      </c>
      <c r="AI30" s="23">
        <f t="shared" si="3"/>
        <v>0</v>
      </c>
      <c r="AJ30" s="23">
        <f>D30*I30*$AV$12/1000</f>
        <v>0</v>
      </c>
      <c r="AK30" s="23">
        <f>D30*J30*$AV$13/1000</f>
        <v>0</v>
      </c>
      <c r="AL30" s="23">
        <f t="shared" si="12"/>
        <v>0</v>
      </c>
      <c r="AM30" s="23">
        <f t="shared" si="13"/>
        <v>0</v>
      </c>
      <c r="AN30" s="24"/>
      <c r="AO30" s="23">
        <f t="shared" si="17"/>
        <v>0</v>
      </c>
      <c r="AP30" s="23">
        <f>AO30/$AO$36</f>
        <v>0</v>
      </c>
      <c r="AQ30" s="23">
        <f t="shared" si="7"/>
        <v>0</v>
      </c>
      <c r="AR30" s="23">
        <f t="shared" si="8"/>
        <v>0</v>
      </c>
      <c r="AS30" s="30"/>
      <c r="AT30" s="31"/>
    </row>
    <row r="31" spans="1:46">
      <c r="A31" s="573"/>
      <c r="B31" s="26"/>
      <c r="C31" s="15"/>
      <c r="D31" s="27"/>
      <c r="E31" s="28"/>
      <c r="F31" s="28"/>
      <c r="G31" s="28"/>
      <c r="H31" s="28"/>
      <c r="I31" s="28"/>
      <c r="J31" s="28"/>
      <c r="K31" s="28"/>
      <c r="L31" s="28"/>
      <c r="M31" s="18"/>
      <c r="N31" s="28"/>
      <c r="O31" s="29"/>
      <c r="P31" s="21"/>
      <c r="Q31" s="22">
        <f t="shared" si="75"/>
        <v>0</v>
      </c>
      <c r="R31" s="28"/>
      <c r="S31" s="28"/>
      <c r="T31" s="28"/>
      <c r="U31" s="28"/>
      <c r="V31" s="28"/>
      <c r="W31" s="346"/>
      <c r="X31" s="28"/>
      <c r="Y31" s="28"/>
      <c r="Z31" s="28"/>
      <c r="AA31" s="23">
        <f t="shared" si="14"/>
        <v>0</v>
      </c>
      <c r="AB31" s="23">
        <f t="shared" si="15"/>
        <v>0</v>
      </c>
      <c r="AC31" s="23">
        <f t="shared" si="9"/>
        <v>0</v>
      </c>
      <c r="AD31" s="23">
        <f t="shared" si="10"/>
        <v>0</v>
      </c>
      <c r="AE31" s="23">
        <f t="shared" si="1"/>
        <v>0</v>
      </c>
      <c r="AF31" s="23">
        <f t="shared" si="2"/>
        <v>0</v>
      </c>
      <c r="AG31" s="23">
        <f t="shared" si="16"/>
        <v>0</v>
      </c>
      <c r="AH31" s="23">
        <f t="shared" si="11"/>
        <v>0</v>
      </c>
      <c r="AI31" s="23">
        <f t="shared" si="3"/>
        <v>0</v>
      </c>
      <c r="AJ31" s="23">
        <f>D31*I31*$AV$12/1000</f>
        <v>0</v>
      </c>
      <c r="AK31" s="23">
        <f>D31*J31*$AV$13/1000</f>
        <v>0</v>
      </c>
      <c r="AL31" s="23">
        <f t="shared" si="12"/>
        <v>0</v>
      </c>
      <c r="AM31" s="23">
        <f t="shared" si="13"/>
        <v>0</v>
      </c>
      <c r="AN31" s="24"/>
      <c r="AO31" s="23">
        <f t="shared" si="17"/>
        <v>0</v>
      </c>
      <c r="AP31" s="23">
        <f>AO31/$AO$36</f>
        <v>0</v>
      </c>
      <c r="AQ31" s="23">
        <f t="shared" si="7"/>
        <v>0</v>
      </c>
      <c r="AR31" s="23">
        <f t="shared" si="8"/>
        <v>0</v>
      </c>
      <c r="AS31" s="30"/>
      <c r="AT31" s="31"/>
    </row>
    <row r="32" spans="1:46">
      <c r="A32" s="573"/>
      <c r="B32" s="26"/>
      <c r="C32" s="15"/>
      <c r="D32" s="342"/>
      <c r="E32" s="28"/>
      <c r="F32" s="28"/>
      <c r="G32" s="28"/>
      <c r="H32" s="28"/>
      <c r="I32" s="28"/>
      <c r="J32" s="28"/>
      <c r="K32" s="28"/>
      <c r="L32" s="28"/>
      <c r="M32" s="18"/>
      <c r="N32" s="19"/>
      <c r="O32" s="29"/>
      <c r="P32" s="21"/>
      <c r="Q32" s="22">
        <f t="shared" si="75"/>
        <v>0</v>
      </c>
      <c r="R32" s="28"/>
      <c r="S32" s="28"/>
      <c r="T32" s="28"/>
      <c r="U32" s="28"/>
      <c r="V32" s="28"/>
      <c r="W32" s="346"/>
      <c r="X32" s="28"/>
      <c r="Y32" s="28"/>
      <c r="Z32" s="28"/>
      <c r="AA32" s="23">
        <f t="shared" ref="AA32:AA33" si="119">D32*E32/1000</f>
        <v>0</v>
      </c>
      <c r="AB32" s="23">
        <f t="shared" ref="AB32:AB33" si="120">D32*F32/1000</f>
        <v>0</v>
      </c>
      <c r="AC32" s="23">
        <f t="shared" ref="AC32:AC33" si="121">D32*G32/1000</f>
        <v>0</v>
      </c>
      <c r="AD32" s="23">
        <f t="shared" ref="AD32:AD33" si="122">D32*H32/1000</f>
        <v>0</v>
      </c>
      <c r="AE32" s="23">
        <f t="shared" ref="AE32:AE33" si="123">D32*I32/1000</f>
        <v>0</v>
      </c>
      <c r="AF32" s="23">
        <f t="shared" ref="AF32:AF33" si="124">D32*J32/1000</f>
        <v>0</v>
      </c>
      <c r="AG32" s="23">
        <f t="shared" ref="AG32:AG33" si="125">D32*F32*$AV$9/1000</f>
        <v>0</v>
      </c>
      <c r="AH32" s="23">
        <f t="shared" ref="AH32:AH33" si="126">D32*G32*$AV$10/1000</f>
        <v>0</v>
      </c>
      <c r="AI32" s="23">
        <f t="shared" ref="AI32:AI33" si="127">D32*H32*$AV$11/1000</f>
        <v>0</v>
      </c>
      <c r="AJ32" s="23">
        <f t="shared" ref="AJ32:AJ33" si="128">D32*I32*$AV$12/1000</f>
        <v>0</v>
      </c>
      <c r="AK32" s="23">
        <f t="shared" ref="AK32:AK33" si="129">D32*J32*$AV$13/1000</f>
        <v>0</v>
      </c>
      <c r="AL32" s="23">
        <f t="shared" ref="AL32:AL33" si="130">D32*K32*M32/1000</f>
        <v>0</v>
      </c>
      <c r="AM32" s="23">
        <f t="shared" ref="AM32:AM33" si="131">D32*L32*N32/1000</f>
        <v>0</v>
      </c>
      <c r="AN32" s="24"/>
      <c r="AO32" s="23">
        <f t="shared" ref="AO32:AO33" si="132">D32*Q32/1000</f>
        <v>0</v>
      </c>
      <c r="AP32" s="23">
        <f t="shared" ref="AP32:AP33" si="133">AO32/$AO$36</f>
        <v>0</v>
      </c>
      <c r="AQ32" s="23">
        <f t="shared" si="7"/>
        <v>0</v>
      </c>
      <c r="AR32" s="23">
        <f t="shared" si="8"/>
        <v>0</v>
      </c>
      <c r="AS32" s="30"/>
      <c r="AT32" s="31"/>
    </row>
    <row r="33" spans="1:47">
      <c r="A33" s="573"/>
      <c r="B33" s="26"/>
      <c r="C33" s="15"/>
      <c r="D33" s="27"/>
      <c r="E33" s="28"/>
      <c r="F33" s="28"/>
      <c r="G33" s="28"/>
      <c r="H33" s="28"/>
      <c r="I33" s="28"/>
      <c r="J33" s="28"/>
      <c r="K33" s="28"/>
      <c r="L33" s="28"/>
      <c r="M33" s="18"/>
      <c r="N33" s="19"/>
      <c r="O33" s="29"/>
      <c r="P33" s="21"/>
      <c r="Q33" s="22">
        <f t="shared" si="75"/>
        <v>0</v>
      </c>
      <c r="R33" s="28"/>
      <c r="S33" s="28"/>
      <c r="T33" s="28"/>
      <c r="U33" s="28"/>
      <c r="V33" s="28"/>
      <c r="W33" s="28"/>
      <c r="X33" s="28"/>
      <c r="Y33" s="28"/>
      <c r="Z33" s="28"/>
      <c r="AA33" s="23">
        <f t="shared" si="119"/>
        <v>0</v>
      </c>
      <c r="AB33" s="23">
        <f t="shared" si="120"/>
        <v>0</v>
      </c>
      <c r="AC33" s="23">
        <f t="shared" si="121"/>
        <v>0</v>
      </c>
      <c r="AD33" s="23">
        <f t="shared" si="122"/>
        <v>0</v>
      </c>
      <c r="AE33" s="23">
        <f t="shared" si="123"/>
        <v>0</v>
      </c>
      <c r="AF33" s="23">
        <f t="shared" si="124"/>
        <v>0</v>
      </c>
      <c r="AG33" s="23">
        <f t="shared" si="125"/>
        <v>0</v>
      </c>
      <c r="AH33" s="23">
        <f t="shared" si="126"/>
        <v>0</v>
      </c>
      <c r="AI33" s="23">
        <f t="shared" si="127"/>
        <v>0</v>
      </c>
      <c r="AJ33" s="23">
        <f t="shared" si="128"/>
        <v>0</v>
      </c>
      <c r="AK33" s="23">
        <f t="shared" si="129"/>
        <v>0</v>
      </c>
      <c r="AL33" s="23">
        <f t="shared" si="130"/>
        <v>0</v>
      </c>
      <c r="AM33" s="23">
        <f t="shared" si="131"/>
        <v>0</v>
      </c>
      <c r="AN33" s="24"/>
      <c r="AO33" s="23">
        <f t="shared" si="132"/>
        <v>0</v>
      </c>
      <c r="AP33" s="23">
        <f t="shared" si="133"/>
        <v>0</v>
      </c>
      <c r="AQ33" s="23">
        <f t="shared" si="7"/>
        <v>0</v>
      </c>
      <c r="AR33" s="23">
        <f t="shared" si="8"/>
        <v>0</v>
      </c>
      <c r="AS33" s="30"/>
      <c r="AT33" s="31"/>
    </row>
    <row r="34" spans="1:47">
      <c r="A34" s="573"/>
      <c r="B34" s="26"/>
      <c r="C34" s="15"/>
      <c r="D34" s="27"/>
      <c r="E34" s="28"/>
      <c r="F34" s="28"/>
      <c r="G34" s="28"/>
      <c r="H34" s="28"/>
      <c r="I34" s="28"/>
      <c r="J34" s="28"/>
      <c r="K34" s="28"/>
      <c r="L34" s="28"/>
      <c r="M34" s="18"/>
      <c r="N34" s="19"/>
      <c r="O34" s="29"/>
      <c r="P34" s="21"/>
      <c r="Q34" s="22">
        <f t="shared" si="75"/>
        <v>0</v>
      </c>
      <c r="R34" s="28"/>
      <c r="S34" s="28"/>
      <c r="T34" s="28"/>
      <c r="U34" s="28"/>
      <c r="V34" s="28"/>
      <c r="W34" s="28"/>
      <c r="X34" s="28"/>
      <c r="Y34" s="28"/>
      <c r="Z34" s="28"/>
      <c r="AA34" s="23">
        <f t="shared" si="14"/>
        <v>0</v>
      </c>
      <c r="AB34" s="23">
        <f t="shared" si="15"/>
        <v>0</v>
      </c>
      <c r="AC34" s="23">
        <f t="shared" si="9"/>
        <v>0</v>
      </c>
      <c r="AD34" s="23">
        <f t="shared" si="10"/>
        <v>0</v>
      </c>
      <c r="AE34" s="23">
        <f t="shared" si="1"/>
        <v>0</v>
      </c>
      <c r="AF34" s="23">
        <f t="shared" si="2"/>
        <v>0</v>
      </c>
      <c r="AG34" s="23">
        <f t="shared" si="16"/>
        <v>0</v>
      </c>
      <c r="AH34" s="23">
        <f t="shared" si="11"/>
        <v>0</v>
      </c>
      <c r="AI34" s="23">
        <f t="shared" si="3"/>
        <v>0</v>
      </c>
      <c r="AJ34" s="23">
        <f>D34*I34*$AV$12/1000</f>
        <v>0</v>
      </c>
      <c r="AK34" s="23">
        <f>D34*J34*$AV$13/1000</f>
        <v>0</v>
      </c>
      <c r="AL34" s="23">
        <f t="shared" si="12"/>
        <v>0</v>
      </c>
      <c r="AM34" s="23">
        <f t="shared" si="13"/>
        <v>0</v>
      </c>
      <c r="AN34" s="24"/>
      <c r="AO34" s="23">
        <f t="shared" si="17"/>
        <v>0</v>
      </c>
      <c r="AP34" s="23">
        <f>AO34/$AO$36</f>
        <v>0</v>
      </c>
      <c r="AQ34" s="23">
        <f t="shared" si="7"/>
        <v>0</v>
      </c>
      <c r="AR34" s="23">
        <f t="shared" si="8"/>
        <v>0</v>
      </c>
      <c r="AS34" s="35"/>
      <c r="AT34" s="31"/>
    </row>
    <row r="35" spans="1:47">
      <c r="A35" s="573"/>
      <c r="B35" s="26"/>
      <c r="C35" s="15"/>
      <c r="D35" s="36"/>
      <c r="E35" s="37"/>
      <c r="F35" s="37"/>
      <c r="G35" s="37"/>
      <c r="H35" s="37"/>
      <c r="I35" s="37"/>
      <c r="J35" s="37"/>
      <c r="K35" s="37"/>
      <c r="L35" s="37"/>
      <c r="M35" s="18"/>
      <c r="N35" s="38"/>
      <c r="O35" s="29"/>
      <c r="P35" s="21"/>
      <c r="Q35" s="22">
        <f t="shared" si="75"/>
        <v>0</v>
      </c>
      <c r="R35" s="28"/>
      <c r="S35" s="28"/>
      <c r="T35" s="28"/>
      <c r="U35" s="28"/>
      <c r="V35" s="28"/>
      <c r="W35" s="28"/>
      <c r="X35" s="28"/>
      <c r="Y35" s="28"/>
      <c r="Z35" s="28"/>
      <c r="AA35" s="23">
        <f t="shared" si="14"/>
        <v>0</v>
      </c>
      <c r="AB35" s="23">
        <f t="shared" si="15"/>
        <v>0</v>
      </c>
      <c r="AC35" s="23">
        <f t="shared" si="9"/>
        <v>0</v>
      </c>
      <c r="AD35" s="23">
        <f t="shared" si="10"/>
        <v>0</v>
      </c>
      <c r="AE35" s="23">
        <f t="shared" si="1"/>
        <v>0</v>
      </c>
      <c r="AF35" s="23">
        <f t="shared" si="2"/>
        <v>0</v>
      </c>
      <c r="AG35" s="23">
        <f t="shared" si="16"/>
        <v>0</v>
      </c>
      <c r="AH35" s="23">
        <f t="shared" si="11"/>
        <v>0</v>
      </c>
      <c r="AI35" s="23">
        <f t="shared" si="3"/>
        <v>0</v>
      </c>
      <c r="AJ35" s="23">
        <f>D35*I35*$AV$12/1000</f>
        <v>0</v>
      </c>
      <c r="AK35" s="23">
        <f>D35*J35*$AV$13/1000</f>
        <v>0</v>
      </c>
      <c r="AL35" s="23">
        <f t="shared" si="12"/>
        <v>0</v>
      </c>
      <c r="AM35" s="23">
        <f t="shared" si="13"/>
        <v>0</v>
      </c>
      <c r="AN35" s="24"/>
      <c r="AO35" s="23">
        <f>D35*Q35/1000</f>
        <v>0</v>
      </c>
      <c r="AP35" s="23">
        <f>AO35/$AO$36</f>
        <v>0</v>
      </c>
      <c r="AQ35" s="23">
        <f t="shared" si="7"/>
        <v>0</v>
      </c>
      <c r="AR35" s="23">
        <f t="shared" si="8"/>
        <v>0</v>
      </c>
      <c r="AS35" s="25"/>
      <c r="AT35" s="31"/>
    </row>
    <row r="36" spans="1:47">
      <c r="A36" s="574"/>
      <c r="B36" s="39"/>
      <c r="C36" s="40"/>
      <c r="D36" s="41"/>
      <c r="E36" s="595"/>
      <c r="F36" s="596"/>
      <c r="G36" s="596"/>
      <c r="H36" s="596"/>
      <c r="I36" s="596"/>
      <c r="J36" s="596"/>
      <c r="K36" s="596"/>
      <c r="L36" s="596"/>
      <c r="M36" s="596"/>
      <c r="N36" s="596"/>
      <c r="O36" s="596"/>
      <c r="P36" s="596"/>
      <c r="Q36" s="597"/>
      <c r="R36" s="108"/>
      <c r="S36" s="108"/>
      <c r="T36" s="108"/>
      <c r="U36" s="108"/>
      <c r="V36" s="108"/>
      <c r="W36" s="108"/>
      <c r="X36" s="108"/>
      <c r="Y36" s="108"/>
      <c r="Z36" s="108"/>
      <c r="AA36" s="42">
        <f t="shared" ref="AA36:AP36" si="134">SUM(AA10:AA35)</f>
        <v>1.6257347657803696</v>
      </c>
      <c r="AB36" s="42">
        <f t="shared" si="134"/>
        <v>5.9251575816000003E-5</v>
      </c>
      <c r="AC36" s="42">
        <f t="shared" si="134"/>
        <v>2.9936088539999963E-6</v>
      </c>
      <c r="AD36" s="42">
        <f t="shared" si="134"/>
        <v>1.2449036934000001E-5</v>
      </c>
      <c r="AE36" s="42">
        <f t="shared" si="134"/>
        <v>0</v>
      </c>
      <c r="AF36" s="42">
        <f t="shared" si="134"/>
        <v>0</v>
      </c>
      <c r="AG36" s="42">
        <f t="shared" si="134"/>
        <v>1.3143611448000002E-4</v>
      </c>
      <c r="AH36" s="42">
        <f t="shared" si="134"/>
        <v>8.3821047911999884E-5</v>
      </c>
      <c r="AI36" s="42">
        <f t="shared" si="134"/>
        <v>3.2989947875099999E-3</v>
      </c>
      <c r="AJ36" s="42">
        <f t="shared" si="134"/>
        <v>0</v>
      </c>
      <c r="AK36" s="42">
        <f t="shared" si="134"/>
        <v>0</v>
      </c>
      <c r="AL36" s="42">
        <f t="shared" si="134"/>
        <v>0</v>
      </c>
      <c r="AM36" s="42">
        <f t="shared" si="134"/>
        <v>0</v>
      </c>
      <c r="AN36" s="42">
        <f t="shared" si="134"/>
        <v>0</v>
      </c>
      <c r="AO36" s="42">
        <f t="shared" si="134"/>
        <v>1.6308951288902718</v>
      </c>
      <c r="AP36" s="42">
        <f t="shared" si="134"/>
        <v>1</v>
      </c>
      <c r="AQ36" s="42"/>
      <c r="AR36" s="42"/>
      <c r="AS36" s="43"/>
    </row>
    <row r="37" spans="1:47">
      <c r="A37" s="581" t="s">
        <v>378</v>
      </c>
      <c r="B37" s="52"/>
      <c r="C37" s="53"/>
      <c r="D37" s="54"/>
      <c r="E37" s="19"/>
      <c r="F37" s="34"/>
      <c r="G37" s="215"/>
      <c r="H37" s="21"/>
      <c r="I37" s="21"/>
      <c r="J37" s="21"/>
      <c r="K37" s="21"/>
      <c r="L37" s="21"/>
      <c r="M37" s="21"/>
      <c r="N37" s="55"/>
      <c r="O37" s="28"/>
      <c r="P37" s="28"/>
      <c r="Q37" s="22"/>
      <c r="R37" s="28"/>
      <c r="S37" s="28"/>
      <c r="T37" s="28"/>
      <c r="U37" s="28"/>
      <c r="V37" s="28"/>
      <c r="W37" s="346"/>
      <c r="X37" s="28"/>
      <c r="Y37" s="28"/>
      <c r="Z37" s="343"/>
      <c r="AA37" s="23">
        <f>D37*E37*$AV$8/1000</f>
        <v>0</v>
      </c>
      <c r="AB37" s="56"/>
      <c r="AC37" s="216"/>
      <c r="AD37" s="57"/>
      <c r="AE37" s="57"/>
      <c r="AF37" s="57"/>
      <c r="AG37" s="56"/>
      <c r="AH37" s="216"/>
      <c r="AI37" s="57"/>
      <c r="AJ37" s="57"/>
      <c r="AK37" s="57"/>
      <c r="AL37" s="57"/>
      <c r="AM37" s="57"/>
      <c r="AN37" s="23">
        <f>D37*O37*P37/1000</f>
        <v>0</v>
      </c>
      <c r="AO37" s="23">
        <f>D37*Q37/1000</f>
        <v>0</v>
      </c>
      <c r="AP37" s="23" t="e">
        <f t="shared" ref="AP37:AP43" si="135">AO37/$AO$44</f>
        <v>#DIV/0!</v>
      </c>
      <c r="AQ37" s="149"/>
      <c r="AR37" s="149"/>
      <c r="AS37" s="58"/>
    </row>
    <row r="38" spans="1:47">
      <c r="A38" s="581"/>
      <c r="B38" s="26"/>
      <c r="C38" s="53"/>
      <c r="D38" s="379"/>
      <c r="E38" s="19"/>
      <c r="F38" s="34"/>
      <c r="G38" s="215"/>
      <c r="H38" s="21"/>
      <c r="I38" s="21"/>
      <c r="J38" s="21"/>
      <c r="K38" s="21"/>
      <c r="L38" s="21"/>
      <c r="M38" s="21"/>
      <c r="N38" s="55"/>
      <c r="O38" s="28"/>
      <c r="P38" s="28"/>
      <c r="Q38" s="22"/>
      <c r="R38" s="28"/>
      <c r="S38" s="28"/>
      <c r="T38" s="28"/>
      <c r="U38" s="28"/>
      <c r="V38" s="28"/>
      <c r="W38" s="346"/>
      <c r="X38" s="28"/>
      <c r="Y38" s="28"/>
      <c r="Z38" s="343"/>
      <c r="AA38" s="23">
        <f t="shared" ref="AA38:AA42" si="136">D38*E38*$AV$8/1000</f>
        <v>0</v>
      </c>
      <c r="AB38" s="56"/>
      <c r="AC38" s="216"/>
      <c r="AD38" s="57"/>
      <c r="AE38" s="57"/>
      <c r="AF38" s="57"/>
      <c r="AG38" s="56"/>
      <c r="AH38" s="216"/>
      <c r="AI38" s="57"/>
      <c r="AJ38" s="57"/>
      <c r="AK38" s="57"/>
      <c r="AL38" s="57"/>
      <c r="AM38" s="57"/>
      <c r="AN38" s="23">
        <f>D38*O38*P38/1000</f>
        <v>0</v>
      </c>
      <c r="AO38" s="23">
        <f>D38*Q38/1000</f>
        <v>0</v>
      </c>
      <c r="AP38" s="23" t="e">
        <f t="shared" si="135"/>
        <v>#DIV/0!</v>
      </c>
      <c r="AQ38" s="353"/>
      <c r="AR38" s="353"/>
      <c r="AS38" s="58"/>
    </row>
    <row r="39" spans="1:47">
      <c r="A39" s="581"/>
      <c r="B39" s="26"/>
      <c r="C39" s="354"/>
      <c r="D39" s="27"/>
      <c r="E39" s="19"/>
      <c r="F39" s="34"/>
      <c r="G39" s="215"/>
      <c r="H39" s="21"/>
      <c r="I39" s="21"/>
      <c r="J39" s="21"/>
      <c r="K39" s="21"/>
      <c r="L39" s="21"/>
      <c r="M39" s="21"/>
      <c r="N39" s="55"/>
      <c r="O39" s="28"/>
      <c r="P39" s="28"/>
      <c r="Q39" s="22"/>
      <c r="R39" s="28"/>
      <c r="S39" s="28"/>
      <c r="T39" s="28"/>
      <c r="U39" s="28"/>
      <c r="V39" s="28"/>
      <c r="W39" s="346"/>
      <c r="X39" s="28"/>
      <c r="Y39" s="28"/>
      <c r="Z39" s="28"/>
      <c r="AA39" s="23">
        <f>D39*E39*$AV$8/1000</f>
        <v>0</v>
      </c>
      <c r="AB39" s="56"/>
      <c r="AC39" s="216"/>
      <c r="AD39" s="57"/>
      <c r="AE39" s="57"/>
      <c r="AF39" s="57"/>
      <c r="AG39" s="56"/>
      <c r="AH39" s="216"/>
      <c r="AI39" s="57"/>
      <c r="AJ39" s="57"/>
      <c r="AK39" s="57"/>
      <c r="AL39" s="57"/>
      <c r="AM39" s="57"/>
      <c r="AN39" s="23">
        <f>D39*O39*P39/1000</f>
        <v>0</v>
      </c>
      <c r="AO39" s="23">
        <f t="shared" ref="AO39:AO42" si="137">D39*Q39/1000</f>
        <v>0</v>
      </c>
      <c r="AP39" s="23" t="e">
        <f t="shared" si="135"/>
        <v>#DIV/0!</v>
      </c>
      <c r="AQ39" s="149"/>
      <c r="AR39" s="149"/>
      <c r="AS39" s="58"/>
    </row>
    <row r="40" spans="1:47">
      <c r="A40" s="581"/>
      <c r="B40" s="26"/>
      <c r="C40" s="354"/>
      <c r="D40" s="370"/>
      <c r="E40" s="350"/>
      <c r="F40" s="34"/>
      <c r="G40" s="215"/>
      <c r="H40" s="21"/>
      <c r="I40" s="21"/>
      <c r="J40" s="21"/>
      <c r="K40" s="21"/>
      <c r="L40" s="21"/>
      <c r="M40" s="59"/>
      <c r="N40" s="55"/>
      <c r="O40" s="28"/>
      <c r="P40" s="54"/>
      <c r="Q40" s="22"/>
      <c r="R40" s="28"/>
      <c r="S40" s="28"/>
      <c r="T40" s="28"/>
      <c r="U40" s="28"/>
      <c r="V40" s="28"/>
      <c r="W40" s="346"/>
      <c r="X40" s="28"/>
      <c r="Y40" s="28"/>
      <c r="Z40" s="28"/>
      <c r="AA40" s="23">
        <f t="shared" si="136"/>
        <v>0</v>
      </c>
      <c r="AB40" s="56"/>
      <c r="AC40" s="216"/>
      <c r="AD40" s="57"/>
      <c r="AE40" s="57"/>
      <c r="AF40" s="57"/>
      <c r="AG40" s="56"/>
      <c r="AH40" s="216"/>
      <c r="AI40" s="57"/>
      <c r="AJ40" s="57"/>
      <c r="AK40" s="57"/>
      <c r="AL40" s="57"/>
      <c r="AM40" s="57"/>
      <c r="AN40" s="23">
        <f>D40*O40*P40/1000</f>
        <v>0</v>
      </c>
      <c r="AO40" s="23">
        <f t="shared" si="137"/>
        <v>0</v>
      </c>
      <c r="AP40" s="23" t="e">
        <f t="shared" si="135"/>
        <v>#DIV/0!</v>
      </c>
      <c r="AQ40" s="149"/>
      <c r="AR40" s="149"/>
      <c r="AS40" s="60"/>
      <c r="AT40" s="61"/>
    </row>
    <row r="41" spans="1:47">
      <c r="A41" s="581"/>
      <c r="B41" s="26"/>
      <c r="C41" s="354"/>
      <c r="D41" s="370"/>
      <c r="E41" s="350"/>
      <c r="F41" s="34"/>
      <c r="G41" s="215"/>
      <c r="H41" s="21"/>
      <c r="I41" s="21"/>
      <c r="J41" s="21"/>
      <c r="K41" s="21"/>
      <c r="L41" s="21"/>
      <c r="M41" s="59"/>
      <c r="N41" s="55"/>
      <c r="O41" s="28"/>
      <c r="P41" s="54"/>
      <c r="Q41" s="22"/>
      <c r="R41" s="28"/>
      <c r="S41" s="28"/>
      <c r="T41" s="28"/>
      <c r="U41" s="28"/>
      <c r="V41" s="28"/>
      <c r="W41" s="346"/>
      <c r="X41" s="28"/>
      <c r="Y41" s="28"/>
      <c r="Z41" s="28"/>
      <c r="AA41" s="23">
        <f t="shared" si="136"/>
        <v>0</v>
      </c>
      <c r="AB41" s="56"/>
      <c r="AC41" s="216"/>
      <c r="AD41" s="57"/>
      <c r="AE41" s="57"/>
      <c r="AF41" s="57"/>
      <c r="AG41" s="56"/>
      <c r="AH41" s="216"/>
      <c r="AI41" s="57"/>
      <c r="AJ41" s="57"/>
      <c r="AK41" s="57"/>
      <c r="AL41" s="57"/>
      <c r="AM41" s="57"/>
      <c r="AN41" s="23">
        <f t="shared" ref="AN41:AN43" si="138">D41*O41*P41/1000</f>
        <v>0</v>
      </c>
      <c r="AO41" s="23">
        <f t="shared" si="137"/>
        <v>0</v>
      </c>
      <c r="AP41" s="23" t="e">
        <f t="shared" si="135"/>
        <v>#DIV/0!</v>
      </c>
      <c r="AQ41" s="353"/>
      <c r="AR41" s="353"/>
      <c r="AS41" s="60"/>
      <c r="AT41" s="61"/>
    </row>
    <row r="42" spans="1:47">
      <c r="A42" s="581"/>
      <c r="B42" s="26"/>
      <c r="C42" s="354"/>
      <c r="D42" s="370"/>
      <c r="E42" s="350"/>
      <c r="F42" s="34"/>
      <c r="G42" s="215"/>
      <c r="H42" s="215"/>
      <c r="I42" s="215"/>
      <c r="J42" s="215"/>
      <c r="K42" s="215"/>
      <c r="L42" s="215"/>
      <c r="M42" s="375"/>
      <c r="N42" s="55"/>
      <c r="O42" s="345"/>
      <c r="P42" s="372"/>
      <c r="Q42" s="371"/>
      <c r="R42" s="28"/>
      <c r="S42" s="28"/>
      <c r="T42" s="28"/>
      <c r="U42" s="28"/>
      <c r="V42" s="28"/>
      <c r="W42" s="346"/>
      <c r="X42" s="28"/>
      <c r="Y42" s="28"/>
      <c r="Z42" s="28"/>
      <c r="AA42" s="378">
        <f t="shared" si="136"/>
        <v>0</v>
      </c>
      <c r="AB42" s="56"/>
      <c r="AC42" s="216"/>
      <c r="AD42" s="216"/>
      <c r="AE42" s="216"/>
      <c r="AF42" s="376"/>
      <c r="AG42" s="216"/>
      <c r="AH42" s="216"/>
      <c r="AI42" s="216"/>
      <c r="AJ42" s="216"/>
      <c r="AK42" s="216"/>
      <c r="AL42" s="216"/>
      <c r="AM42" s="376"/>
      <c r="AN42" s="353">
        <f t="shared" si="138"/>
        <v>0</v>
      </c>
      <c r="AO42" s="23">
        <f t="shared" si="137"/>
        <v>0</v>
      </c>
      <c r="AP42" s="23" t="e">
        <f t="shared" si="135"/>
        <v>#DIV/0!</v>
      </c>
      <c r="AQ42" s="149"/>
      <c r="AR42" s="149"/>
      <c r="AS42" s="60"/>
      <c r="AT42" s="61"/>
    </row>
    <row r="43" spans="1:47">
      <c r="A43" s="581"/>
      <c r="B43" s="26"/>
      <c r="C43" s="354"/>
      <c r="D43" s="370"/>
      <c r="E43" s="369"/>
      <c r="F43" s="62"/>
      <c r="G43" s="63"/>
      <c r="H43" s="63"/>
      <c r="I43" s="63"/>
      <c r="J43" s="63"/>
      <c r="K43" s="63"/>
      <c r="L43" s="63"/>
      <c r="M43" s="64"/>
      <c r="N43" s="65"/>
      <c r="O43" s="374"/>
      <c r="P43" s="373"/>
      <c r="Q43" s="371"/>
      <c r="R43" s="345"/>
      <c r="S43" s="345"/>
      <c r="T43" s="345"/>
      <c r="U43" s="345"/>
      <c r="V43" s="345"/>
      <c r="W43" s="346"/>
      <c r="X43" s="28"/>
      <c r="Y43" s="28"/>
      <c r="Z43" s="28"/>
      <c r="AA43" s="378">
        <f>D43*E43*$AV$8/1000</f>
        <v>0</v>
      </c>
      <c r="AB43" s="66"/>
      <c r="AC43" s="67"/>
      <c r="AD43" s="67"/>
      <c r="AE43" s="67"/>
      <c r="AF43" s="377"/>
      <c r="AG43" s="67"/>
      <c r="AH43" s="67"/>
      <c r="AI43" s="67"/>
      <c r="AJ43" s="67"/>
      <c r="AK43" s="67"/>
      <c r="AL43" s="67"/>
      <c r="AM43" s="377"/>
      <c r="AN43" s="353">
        <f t="shared" si="138"/>
        <v>0</v>
      </c>
      <c r="AO43" s="23">
        <f t="shared" ref="AO43" si="139">D43*Q43/1000</f>
        <v>0</v>
      </c>
      <c r="AP43" s="23" t="e">
        <f t="shared" si="135"/>
        <v>#DIV/0!</v>
      </c>
      <c r="AQ43" s="353"/>
      <c r="AR43" s="353"/>
      <c r="AS43" s="60"/>
      <c r="AT43" s="61"/>
    </row>
    <row r="44" spans="1:47">
      <c r="A44" s="582"/>
      <c r="B44" s="583"/>
      <c r="C44" s="584"/>
      <c r="D44" s="584"/>
      <c r="E44" s="584"/>
      <c r="F44" s="584"/>
      <c r="G44" s="584"/>
      <c r="H44" s="584"/>
      <c r="I44" s="584"/>
      <c r="J44" s="584"/>
      <c r="K44" s="584"/>
      <c r="L44" s="584"/>
      <c r="M44" s="584"/>
      <c r="N44" s="584"/>
      <c r="O44" s="584"/>
      <c r="P44" s="584"/>
      <c r="Q44" s="585"/>
      <c r="R44" s="109"/>
      <c r="S44" s="109"/>
      <c r="T44" s="109"/>
      <c r="U44" s="109"/>
      <c r="V44" s="109"/>
      <c r="W44" s="109"/>
      <c r="X44" s="109"/>
      <c r="Y44" s="109"/>
      <c r="Z44" s="109"/>
      <c r="AA44" s="68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8">
        <f>SUM(AO37:AO43)</f>
        <v>0</v>
      </c>
      <c r="AP44" s="150" t="e">
        <f>SUM(AP37:AP43)</f>
        <v>#DIV/0!</v>
      </c>
      <c r="AQ44" s="150"/>
      <c r="AR44" s="150"/>
      <c r="AS44" s="70"/>
      <c r="AT44" s="61"/>
    </row>
    <row r="45" spans="1:47">
      <c r="A45" s="572" t="s">
        <v>33</v>
      </c>
      <c r="B45" s="71"/>
      <c r="C45" s="15"/>
      <c r="D45" s="72"/>
      <c r="E45" s="586"/>
      <c r="F45" s="587"/>
      <c r="G45" s="587"/>
      <c r="H45" s="587"/>
      <c r="I45" s="587"/>
      <c r="J45" s="587"/>
      <c r="K45" s="587"/>
      <c r="L45" s="587"/>
      <c r="M45" s="587"/>
      <c r="N45" s="587"/>
      <c r="O45" s="587"/>
      <c r="P45" s="588"/>
      <c r="Q45" s="73"/>
      <c r="R45" s="28"/>
      <c r="S45" s="28"/>
      <c r="T45" s="28"/>
      <c r="U45" s="346"/>
      <c r="V45" s="28"/>
      <c r="W45" s="28"/>
      <c r="X45" s="28"/>
      <c r="Y45" s="28"/>
      <c r="Z45" s="343"/>
      <c r="AA45" s="563"/>
      <c r="AB45" s="563"/>
      <c r="AC45" s="563"/>
      <c r="AD45" s="563"/>
      <c r="AE45" s="563"/>
      <c r="AF45" s="563"/>
      <c r="AG45" s="563"/>
      <c r="AH45" s="563"/>
      <c r="AI45" s="563"/>
      <c r="AJ45" s="563"/>
      <c r="AK45" s="563"/>
      <c r="AL45" s="563"/>
      <c r="AM45" s="563"/>
      <c r="AN45" s="564"/>
      <c r="AO45" s="23">
        <f>D45*Q45/1000</f>
        <v>0</v>
      </c>
      <c r="AP45" s="23" t="e">
        <f>AO45/$AO$49</f>
        <v>#DIV/0!</v>
      </c>
      <c r="AQ45" s="23">
        <f>AO45/$AO$58</f>
        <v>0</v>
      </c>
      <c r="AR45" s="23">
        <f>AO45/$AO$59</f>
        <v>0</v>
      </c>
      <c r="AS45" s="25"/>
      <c r="AU45" s="74"/>
    </row>
    <row r="46" spans="1:47">
      <c r="A46" s="573"/>
      <c r="B46" s="71"/>
      <c r="C46" s="15"/>
      <c r="D46" s="27"/>
      <c r="E46" s="589"/>
      <c r="F46" s="590"/>
      <c r="G46" s="590"/>
      <c r="H46" s="590"/>
      <c r="I46" s="590"/>
      <c r="J46" s="590"/>
      <c r="K46" s="590"/>
      <c r="L46" s="590"/>
      <c r="M46" s="590"/>
      <c r="N46" s="590"/>
      <c r="O46" s="590"/>
      <c r="P46" s="591"/>
      <c r="Q46" s="75"/>
      <c r="R46" s="28"/>
      <c r="S46" s="28"/>
      <c r="T46" s="28"/>
      <c r="U46" s="346"/>
      <c r="V46" s="28"/>
      <c r="W46" s="28"/>
      <c r="X46" s="28"/>
      <c r="Y46" s="28"/>
      <c r="Z46" s="28"/>
      <c r="AA46" s="565"/>
      <c r="AB46" s="565"/>
      <c r="AC46" s="565"/>
      <c r="AD46" s="565"/>
      <c r="AE46" s="565"/>
      <c r="AF46" s="565"/>
      <c r="AG46" s="565"/>
      <c r="AH46" s="565"/>
      <c r="AI46" s="565"/>
      <c r="AJ46" s="565"/>
      <c r="AK46" s="565"/>
      <c r="AL46" s="565"/>
      <c r="AM46" s="565"/>
      <c r="AN46" s="566"/>
      <c r="AO46" s="23">
        <f>D46*Q46/1000</f>
        <v>0</v>
      </c>
      <c r="AP46" s="23" t="e">
        <f>AO46/$AO$49</f>
        <v>#DIV/0!</v>
      </c>
      <c r="AQ46" s="23">
        <f t="shared" ref="AQ46" si="140">AO46/$AO$58</f>
        <v>0</v>
      </c>
      <c r="AR46" s="23">
        <f t="shared" ref="AR46:AR48" si="141">AO46/$AO$59</f>
        <v>0</v>
      </c>
      <c r="AS46" s="30"/>
      <c r="AT46" s="31"/>
      <c r="AU46" s="76"/>
    </row>
    <row r="47" spans="1:47">
      <c r="A47" s="573"/>
      <c r="B47" s="71"/>
      <c r="C47" s="15"/>
      <c r="D47" s="27"/>
      <c r="E47" s="589"/>
      <c r="F47" s="590"/>
      <c r="G47" s="590"/>
      <c r="H47" s="590"/>
      <c r="I47" s="590"/>
      <c r="J47" s="590"/>
      <c r="K47" s="590"/>
      <c r="L47" s="590"/>
      <c r="M47" s="590"/>
      <c r="N47" s="590"/>
      <c r="O47" s="590"/>
      <c r="P47" s="591"/>
      <c r="Q47" s="75"/>
      <c r="R47" s="28"/>
      <c r="S47" s="28"/>
      <c r="T47" s="28"/>
      <c r="U47" s="28"/>
      <c r="V47" s="28"/>
      <c r="W47" s="28"/>
      <c r="X47" s="28"/>
      <c r="Y47" s="28"/>
      <c r="Z47" s="28"/>
      <c r="AA47" s="565"/>
      <c r="AB47" s="565"/>
      <c r="AC47" s="565"/>
      <c r="AD47" s="565"/>
      <c r="AE47" s="565"/>
      <c r="AF47" s="565"/>
      <c r="AG47" s="565"/>
      <c r="AH47" s="565"/>
      <c r="AI47" s="565"/>
      <c r="AJ47" s="565"/>
      <c r="AK47" s="565"/>
      <c r="AL47" s="565"/>
      <c r="AM47" s="565"/>
      <c r="AN47" s="566"/>
      <c r="AO47" s="23">
        <f>D47*Q47/1000</f>
        <v>0</v>
      </c>
      <c r="AP47" s="23" t="e">
        <f t="shared" ref="AP47:AP48" si="142">AO47/$AO$49</f>
        <v>#DIV/0!</v>
      </c>
      <c r="AQ47" s="23">
        <f>AO47/$AO$58</f>
        <v>0</v>
      </c>
      <c r="AR47" s="23">
        <f t="shared" si="141"/>
        <v>0</v>
      </c>
      <c r="AS47" s="25"/>
    </row>
    <row r="48" spans="1:47">
      <c r="A48" s="573"/>
      <c r="B48" s="71"/>
      <c r="C48" s="15"/>
      <c r="D48" s="77"/>
      <c r="E48" s="592"/>
      <c r="F48" s="593"/>
      <c r="G48" s="593"/>
      <c r="H48" s="593"/>
      <c r="I48" s="593"/>
      <c r="J48" s="593"/>
      <c r="K48" s="593"/>
      <c r="L48" s="593"/>
      <c r="M48" s="593"/>
      <c r="N48" s="593"/>
      <c r="O48" s="593"/>
      <c r="P48" s="594"/>
      <c r="Q48" s="78"/>
      <c r="R48" s="28"/>
      <c r="S48" s="28"/>
      <c r="T48" s="28"/>
      <c r="U48" s="28"/>
      <c r="V48" s="28"/>
      <c r="W48" s="28"/>
      <c r="X48" s="28"/>
      <c r="Y48" s="28"/>
      <c r="Z48" s="28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8"/>
      <c r="AO48" s="23"/>
      <c r="AP48" s="23" t="e">
        <f t="shared" si="142"/>
        <v>#DIV/0!</v>
      </c>
      <c r="AQ48" s="23">
        <f>AO48/$AO$58</f>
        <v>0</v>
      </c>
      <c r="AR48" s="23">
        <f t="shared" si="141"/>
        <v>0</v>
      </c>
      <c r="AS48" s="25"/>
      <c r="AU48" s="79"/>
    </row>
    <row r="49" spans="1:47">
      <c r="A49" s="574"/>
      <c r="B49" s="569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1"/>
      <c r="R49" s="111"/>
      <c r="S49" s="111"/>
      <c r="T49" s="111"/>
      <c r="U49" s="111"/>
      <c r="V49" s="111"/>
      <c r="W49" s="111"/>
      <c r="X49" s="111"/>
      <c r="Y49" s="111"/>
      <c r="Z49" s="111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>
        <f>SUM(AO45:AO48)</f>
        <v>0</v>
      </c>
      <c r="AP49" s="68" t="e">
        <f>SUM(AP45:AP48)</f>
        <v>#DIV/0!</v>
      </c>
      <c r="AQ49" s="68"/>
      <c r="AR49" s="68"/>
      <c r="AS49" s="80"/>
    </row>
    <row r="50" spans="1:47">
      <c r="A50" s="572" t="s">
        <v>34</v>
      </c>
      <c r="B50" s="357"/>
      <c r="C50" s="81"/>
      <c r="D50" s="82"/>
      <c r="E50" s="575"/>
      <c r="F50" s="576"/>
      <c r="G50" s="576"/>
      <c r="H50" s="576"/>
      <c r="I50" s="576"/>
      <c r="J50" s="576"/>
      <c r="K50" s="576"/>
      <c r="L50" s="576"/>
      <c r="M50" s="576"/>
      <c r="N50" s="576"/>
      <c r="O50" s="576"/>
      <c r="P50" s="576"/>
      <c r="Q50" s="112"/>
      <c r="R50" s="28"/>
      <c r="S50" s="28"/>
      <c r="T50" s="28"/>
      <c r="U50" s="28"/>
      <c r="V50" s="28"/>
      <c r="W50" s="28"/>
      <c r="X50" s="28"/>
      <c r="Y50" s="28"/>
      <c r="Z50" s="28"/>
      <c r="AA50" s="563"/>
      <c r="AB50" s="563"/>
      <c r="AC50" s="563"/>
      <c r="AD50" s="563"/>
      <c r="AE50" s="563"/>
      <c r="AF50" s="563"/>
      <c r="AG50" s="563"/>
      <c r="AH50" s="563"/>
      <c r="AI50" s="563"/>
      <c r="AJ50" s="563"/>
      <c r="AK50" s="563"/>
      <c r="AL50" s="563"/>
      <c r="AM50" s="563"/>
      <c r="AN50" s="564"/>
      <c r="AO50" s="23">
        <f t="shared" ref="AO50:AO55" si="143">D50*Q50/1000</f>
        <v>0</v>
      </c>
      <c r="AP50" s="23" t="e">
        <f>AO50/$AO$57</f>
        <v>#DIV/0!</v>
      </c>
      <c r="AQ50" s="23"/>
      <c r="AR50" s="23">
        <f>AO50/$AO$59</f>
        <v>0</v>
      </c>
      <c r="AS50" s="25"/>
    </row>
    <row r="51" spans="1:47">
      <c r="A51" s="573"/>
      <c r="B51" s="71"/>
      <c r="C51" s="83"/>
      <c r="D51" s="84"/>
      <c r="E51" s="577"/>
      <c r="F51" s="578"/>
      <c r="G51" s="578"/>
      <c r="H51" s="578"/>
      <c r="I51" s="578"/>
      <c r="J51" s="578"/>
      <c r="K51" s="578"/>
      <c r="L51" s="578"/>
      <c r="M51" s="578"/>
      <c r="N51" s="578"/>
      <c r="O51" s="578"/>
      <c r="P51" s="578"/>
      <c r="Q51" s="113"/>
      <c r="R51" s="28"/>
      <c r="S51" s="28"/>
      <c r="T51" s="28"/>
      <c r="U51" s="346"/>
      <c r="V51" s="28"/>
      <c r="W51" s="28"/>
      <c r="X51" s="28"/>
      <c r="Y51" s="28"/>
      <c r="Z51" s="28"/>
      <c r="AA51" s="565"/>
      <c r="AB51" s="565"/>
      <c r="AC51" s="565"/>
      <c r="AD51" s="565"/>
      <c r="AE51" s="565"/>
      <c r="AF51" s="565"/>
      <c r="AG51" s="565"/>
      <c r="AH51" s="565"/>
      <c r="AI51" s="565"/>
      <c r="AJ51" s="565"/>
      <c r="AK51" s="565"/>
      <c r="AL51" s="565"/>
      <c r="AM51" s="565"/>
      <c r="AN51" s="566"/>
      <c r="AO51" s="23">
        <f t="shared" si="143"/>
        <v>0</v>
      </c>
      <c r="AP51" s="23" t="e">
        <f t="shared" ref="AP51:AP56" si="144">AO51/$AO$57</f>
        <v>#DIV/0!</v>
      </c>
      <c r="AQ51" s="23"/>
      <c r="AR51" s="23">
        <f t="shared" ref="AR51:AR55" si="145">AO51/$AO$59</f>
        <v>0</v>
      </c>
      <c r="AS51" s="30"/>
      <c r="AT51" s="31"/>
    </row>
    <row r="52" spans="1:47">
      <c r="A52" s="573"/>
      <c r="B52" s="71"/>
      <c r="C52" s="83"/>
      <c r="D52" s="84"/>
      <c r="E52" s="577"/>
      <c r="F52" s="578"/>
      <c r="G52" s="578"/>
      <c r="H52" s="578"/>
      <c r="I52" s="578"/>
      <c r="J52" s="578"/>
      <c r="K52" s="578"/>
      <c r="L52" s="578"/>
      <c r="M52" s="578"/>
      <c r="N52" s="578"/>
      <c r="O52" s="578"/>
      <c r="P52" s="578"/>
      <c r="Q52" s="113"/>
      <c r="R52" s="28"/>
      <c r="S52" s="28"/>
      <c r="T52" s="28"/>
      <c r="U52" s="346"/>
      <c r="V52" s="28"/>
      <c r="W52" s="28"/>
      <c r="X52" s="28"/>
      <c r="Y52" s="28"/>
      <c r="Z52" s="28"/>
      <c r="AA52" s="565"/>
      <c r="AB52" s="565"/>
      <c r="AC52" s="565"/>
      <c r="AD52" s="565"/>
      <c r="AE52" s="565"/>
      <c r="AF52" s="565"/>
      <c r="AG52" s="565"/>
      <c r="AH52" s="565"/>
      <c r="AI52" s="565"/>
      <c r="AJ52" s="565"/>
      <c r="AK52" s="565"/>
      <c r="AL52" s="565"/>
      <c r="AM52" s="565"/>
      <c r="AN52" s="566"/>
      <c r="AO52" s="23">
        <f t="shared" si="143"/>
        <v>0</v>
      </c>
      <c r="AP52" s="23" t="e">
        <f t="shared" si="144"/>
        <v>#DIV/0!</v>
      </c>
      <c r="AQ52" s="23"/>
      <c r="AR52" s="23">
        <f t="shared" si="145"/>
        <v>0</v>
      </c>
      <c r="AS52" s="30"/>
    </row>
    <row r="53" spans="1:47">
      <c r="A53" s="573"/>
      <c r="B53" s="71"/>
      <c r="C53" s="83"/>
      <c r="D53" s="84"/>
      <c r="E53" s="577"/>
      <c r="F53" s="578"/>
      <c r="G53" s="578"/>
      <c r="H53" s="578"/>
      <c r="I53" s="578"/>
      <c r="J53" s="578"/>
      <c r="K53" s="578"/>
      <c r="L53" s="578"/>
      <c r="M53" s="578"/>
      <c r="N53" s="578"/>
      <c r="O53" s="578"/>
      <c r="P53" s="578"/>
      <c r="Q53" s="113"/>
      <c r="R53" s="28"/>
      <c r="S53" s="28"/>
      <c r="T53" s="28"/>
      <c r="U53" s="346"/>
      <c r="V53" s="28"/>
      <c r="W53" s="28"/>
      <c r="X53" s="28"/>
      <c r="Y53" s="28"/>
      <c r="Z53" s="28"/>
      <c r="AA53" s="565"/>
      <c r="AB53" s="565"/>
      <c r="AC53" s="565"/>
      <c r="AD53" s="565"/>
      <c r="AE53" s="565"/>
      <c r="AF53" s="565"/>
      <c r="AG53" s="565"/>
      <c r="AH53" s="565"/>
      <c r="AI53" s="565"/>
      <c r="AJ53" s="565"/>
      <c r="AK53" s="565"/>
      <c r="AL53" s="565"/>
      <c r="AM53" s="565"/>
      <c r="AN53" s="566"/>
      <c r="AO53" s="23">
        <f t="shared" si="143"/>
        <v>0</v>
      </c>
      <c r="AP53" s="23" t="e">
        <f t="shared" si="144"/>
        <v>#DIV/0!</v>
      </c>
      <c r="AQ53" s="23"/>
      <c r="AR53" s="23">
        <f t="shared" si="145"/>
        <v>0</v>
      </c>
      <c r="AS53" s="25"/>
      <c r="AU53" s="85"/>
    </row>
    <row r="54" spans="1:47">
      <c r="A54" s="573"/>
      <c r="B54" s="71"/>
      <c r="C54" s="83"/>
      <c r="D54" s="84"/>
      <c r="E54" s="577"/>
      <c r="F54" s="578"/>
      <c r="G54" s="578"/>
      <c r="H54" s="578"/>
      <c r="I54" s="578"/>
      <c r="J54" s="578"/>
      <c r="K54" s="578"/>
      <c r="L54" s="578"/>
      <c r="M54" s="578"/>
      <c r="N54" s="578"/>
      <c r="O54" s="578"/>
      <c r="P54" s="578"/>
      <c r="Q54" s="113"/>
      <c r="R54" s="28"/>
      <c r="S54" s="28"/>
      <c r="T54" s="28"/>
      <c r="U54" s="28"/>
      <c r="V54" s="28"/>
      <c r="W54" s="28"/>
      <c r="X54" s="28"/>
      <c r="Y54" s="28"/>
      <c r="Z54" s="28"/>
      <c r="AA54" s="565"/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5"/>
      <c r="AN54" s="566"/>
      <c r="AO54" s="23">
        <f t="shared" si="143"/>
        <v>0</v>
      </c>
      <c r="AP54" s="23" t="e">
        <f t="shared" si="144"/>
        <v>#DIV/0!</v>
      </c>
      <c r="AQ54" s="23"/>
      <c r="AR54" s="23">
        <f t="shared" si="145"/>
        <v>0</v>
      </c>
      <c r="AS54" s="25"/>
    </row>
    <row r="55" spans="1:47">
      <c r="A55" s="573"/>
      <c r="B55" s="52"/>
      <c r="C55" s="83"/>
      <c r="D55" s="27"/>
      <c r="E55" s="577"/>
      <c r="F55" s="578"/>
      <c r="G55" s="578"/>
      <c r="H55" s="578"/>
      <c r="I55" s="578"/>
      <c r="J55" s="578"/>
      <c r="K55" s="578"/>
      <c r="L55" s="578"/>
      <c r="M55" s="578"/>
      <c r="N55" s="578"/>
      <c r="O55" s="578"/>
      <c r="P55" s="57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565"/>
      <c r="AB55" s="565"/>
      <c r="AC55" s="565"/>
      <c r="AD55" s="565"/>
      <c r="AE55" s="565"/>
      <c r="AF55" s="565"/>
      <c r="AG55" s="565"/>
      <c r="AH55" s="565"/>
      <c r="AI55" s="565"/>
      <c r="AJ55" s="565"/>
      <c r="AK55" s="565"/>
      <c r="AL55" s="565"/>
      <c r="AM55" s="565"/>
      <c r="AN55" s="566"/>
      <c r="AO55" s="23">
        <f t="shared" si="143"/>
        <v>0</v>
      </c>
      <c r="AP55" s="23" t="e">
        <f t="shared" si="144"/>
        <v>#DIV/0!</v>
      </c>
      <c r="AQ55" s="23"/>
      <c r="AR55" s="23">
        <f t="shared" si="145"/>
        <v>0</v>
      </c>
      <c r="AS55" s="25"/>
    </row>
    <row r="56" spans="1:47">
      <c r="A56" s="573"/>
      <c r="B56" s="86"/>
      <c r="C56" s="83"/>
      <c r="D56" s="77"/>
      <c r="E56" s="579"/>
      <c r="F56" s="580"/>
      <c r="G56" s="580"/>
      <c r="H56" s="580"/>
      <c r="I56" s="580"/>
      <c r="J56" s="580"/>
      <c r="K56" s="580"/>
      <c r="L56" s="580"/>
      <c r="M56" s="580"/>
      <c r="N56" s="580"/>
      <c r="O56" s="580"/>
      <c r="P56" s="580"/>
      <c r="Q56" s="37"/>
      <c r="R56" s="28"/>
      <c r="S56" s="28"/>
      <c r="T56" s="28"/>
      <c r="U56" s="28"/>
      <c r="V56" s="28"/>
      <c r="W56" s="28"/>
      <c r="X56" s="28"/>
      <c r="Y56" s="28"/>
      <c r="Z56" s="28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8"/>
      <c r="AO56" s="23"/>
      <c r="AP56" s="23" t="e">
        <f t="shared" si="144"/>
        <v>#DIV/0!</v>
      </c>
      <c r="AQ56" s="23"/>
      <c r="AR56" s="23">
        <f>AO56/$AO$59</f>
        <v>0</v>
      </c>
      <c r="AS56" s="25"/>
    </row>
    <row r="57" spans="1:47">
      <c r="A57" s="574"/>
      <c r="B57" s="569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0"/>
      <c r="P57" s="570"/>
      <c r="Q57" s="571"/>
      <c r="R57" s="111"/>
      <c r="S57" s="111"/>
      <c r="T57" s="111"/>
      <c r="U57" s="111"/>
      <c r="V57" s="111"/>
      <c r="W57" s="111"/>
      <c r="X57" s="111"/>
      <c r="Y57" s="111"/>
      <c r="Z57" s="111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>
        <f>SUM(AO50:AO56)</f>
        <v>0</v>
      </c>
      <c r="AP57" s="150" t="e">
        <f>SUM(AP50:AP56)</f>
        <v>#DIV/0!</v>
      </c>
      <c r="AQ57" s="150"/>
      <c r="AR57" s="150"/>
      <c r="AS57" s="70"/>
    </row>
    <row r="58" spans="1:47">
      <c r="A58" s="87"/>
      <c r="B58" s="85"/>
      <c r="C58" s="88"/>
      <c r="D58" s="84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89">
        <f>AA36+AA49</f>
        <v>1.6257347657803696</v>
      </c>
      <c r="AB58" s="89">
        <f>AB36+AB49</f>
        <v>5.9251575816000003E-5</v>
      </c>
      <c r="AC58" s="89"/>
      <c r="AD58" s="89">
        <f>AD36+AD49</f>
        <v>1.2449036934000001E-5</v>
      </c>
      <c r="AE58" s="89">
        <f>AE36+AE49</f>
        <v>0</v>
      </c>
      <c r="AF58" s="89">
        <f>AF36+AF49</f>
        <v>0</v>
      </c>
      <c r="AG58" s="89">
        <f>AG36+AG49</f>
        <v>1.3143611448000002E-4</v>
      </c>
      <c r="AH58" s="89"/>
      <c r="AI58" s="89">
        <f>AI36+AI49</f>
        <v>3.2989947875099999E-3</v>
      </c>
      <c r="AJ58" s="89">
        <f t="shared" ref="AJ58:AN58" si="146">AJ36+AJ49</f>
        <v>0</v>
      </c>
      <c r="AK58" s="89">
        <f t="shared" si="146"/>
        <v>0</v>
      </c>
      <c r="AL58" s="89">
        <f t="shared" si="146"/>
        <v>0</v>
      </c>
      <c r="AM58" s="89">
        <f>AM36+AM49</f>
        <v>0</v>
      </c>
      <c r="AN58" s="89">
        <f t="shared" si="146"/>
        <v>0</v>
      </c>
      <c r="AO58" s="89">
        <f>AO36+AO49</f>
        <v>1.6308951288902718</v>
      </c>
      <c r="AP58" s="89"/>
      <c r="AQ58" s="89">
        <f>SUM(AQ10:AQ35)+SUM(AQ45:AQ48)</f>
        <v>1</v>
      </c>
      <c r="AR58" s="89">
        <f>SUM(AR10:AR35)+SUM(AR45:AR48)+SUM(AR50:AR56)</f>
        <v>1</v>
      </c>
      <c r="AS58" s="90"/>
      <c r="AT58" s="61"/>
    </row>
    <row r="59" spans="1:47">
      <c r="A59" s="87"/>
      <c r="B59" s="85"/>
      <c r="C59" s="88"/>
      <c r="D59" s="84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89">
        <f>AA36+AA49+AA57</f>
        <v>1.6257347657803696</v>
      </c>
      <c r="AB59" s="89">
        <f>AB36+AB49+AB57</f>
        <v>5.9251575816000003E-5</v>
      </c>
      <c r="AC59" s="89"/>
      <c r="AD59" s="89">
        <f>AD36+AD49+AD57</f>
        <v>1.2449036934000001E-5</v>
      </c>
      <c r="AE59" s="89">
        <f>AE36+AE49+AE57</f>
        <v>0</v>
      </c>
      <c r="AF59" s="89">
        <f>AF36+AF49+AF57</f>
        <v>0</v>
      </c>
      <c r="AG59" s="89">
        <f>AG36+AG49+AG57</f>
        <v>1.3143611448000002E-4</v>
      </c>
      <c r="AH59" s="89"/>
      <c r="AI59" s="89">
        <f t="shared" ref="AI59:AN59" si="147">AI36+AI49+AI57</f>
        <v>3.2989947875099999E-3</v>
      </c>
      <c r="AJ59" s="89">
        <f t="shared" si="147"/>
        <v>0</v>
      </c>
      <c r="AK59" s="89">
        <f t="shared" si="147"/>
        <v>0</v>
      </c>
      <c r="AL59" s="89">
        <f t="shared" si="147"/>
        <v>0</v>
      </c>
      <c r="AM59" s="89">
        <f t="shared" si="147"/>
        <v>0</v>
      </c>
      <c r="AN59" s="89">
        <f t="shared" si="147"/>
        <v>0</v>
      </c>
      <c r="AO59" s="89">
        <f>AO36+AO49+AO57</f>
        <v>1.6308951288902718</v>
      </c>
      <c r="AP59" s="89"/>
      <c r="AQ59" s="89"/>
      <c r="AR59" s="89"/>
      <c r="AS59" s="90"/>
      <c r="AT59" s="61"/>
    </row>
    <row r="60" spans="1:47">
      <c r="A60" s="91" t="s">
        <v>35</v>
      </c>
      <c r="B60" s="507" t="str">
        <f>'Fr-03.1'!B35</f>
        <v>บริษัท อีโค เซ็นทริก คอร์ปอเรชั่น จำกัด</v>
      </c>
      <c r="C60" s="508"/>
      <c r="D60" s="508"/>
      <c r="E60" s="508"/>
      <c r="F60" s="508"/>
      <c r="G60" s="508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110"/>
      <c r="S60" s="110"/>
      <c r="T60" s="110"/>
      <c r="U60" s="110"/>
      <c r="V60" s="110"/>
      <c r="W60" s="110"/>
      <c r="X60" s="110"/>
      <c r="Y60" s="110"/>
      <c r="Z60" s="110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362" cm="1">
        <f t="array" ref="AS60:AU60">'Fr-03.1'!K35:M35</f>
        <v>243829</v>
      </c>
      <c r="AT60">
        <v>0</v>
      </c>
      <c r="AU60">
        <v>0</v>
      </c>
    </row>
    <row r="61" spans="1:47">
      <c r="A61" s="85"/>
      <c r="B61" s="85"/>
      <c r="C61" s="93"/>
      <c r="D61" s="9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95"/>
    </row>
    <row r="62" spans="1:47">
      <c r="B62" s="85"/>
    </row>
    <row r="63" spans="1:47" ht="19.2">
      <c r="B63" s="96"/>
    </row>
    <row r="64" spans="1:47" ht="19.2">
      <c r="B64" s="96"/>
    </row>
    <row r="65" spans="2:2" ht="19.2">
      <c r="B65" s="96"/>
    </row>
  </sheetData>
  <mergeCells count="57"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36"/>
    <mergeCell ref="E36:Q36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37:A44"/>
    <mergeCell ref="B44:Q44"/>
    <mergeCell ref="A45:A49"/>
    <mergeCell ref="E45:P48"/>
    <mergeCell ref="B60:Q60"/>
    <mergeCell ref="AA45:AN48"/>
    <mergeCell ref="B49:Q49"/>
    <mergeCell ref="A50:A57"/>
    <mergeCell ref="E50:P56"/>
    <mergeCell ref="AA50:AN56"/>
    <mergeCell ref="B57:Q57"/>
  </mergeCells>
  <phoneticPr fontId="8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64"/>
  <sheetViews>
    <sheetView workbookViewId="0">
      <selection activeCell="E35" sqref="E35:Q35"/>
    </sheetView>
  </sheetViews>
  <sheetFormatPr defaultRowHeight="13.8"/>
  <cols>
    <col min="2" max="2" width="25.09765625" customWidth="1"/>
    <col min="4" max="4" width="13.3984375" bestFit="1" customWidth="1"/>
    <col min="15" max="15" width="11.69921875" customWidth="1"/>
    <col min="17" max="17" width="13.09765625" customWidth="1"/>
    <col min="18" max="25" width="3.09765625" customWidth="1"/>
    <col min="26" max="26" width="16.59765625" customWidth="1"/>
    <col min="41" max="44" width="12.59765625" customWidth="1"/>
    <col min="45" max="45" width="44.59765625" customWidth="1"/>
    <col min="46" max="46" width="2.59765625" customWidth="1"/>
    <col min="47" max="47" width="10.296875" bestFit="1" customWidth="1"/>
    <col min="48" max="48" width="9.3984375" bestFit="1" customWidth="1"/>
  </cols>
  <sheetData>
    <row r="1" spans="1:60" s="228" customFormat="1" ht="15" customHeight="1">
      <c r="A1" s="611"/>
      <c r="B1" s="697" t="s">
        <v>201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  <c r="Y1" s="698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98"/>
      <c r="AM1" s="698"/>
      <c r="AN1" s="699"/>
      <c r="AO1" s="663" t="s">
        <v>264</v>
      </c>
      <c r="AP1" s="664"/>
      <c r="AQ1" s="664"/>
      <c r="AR1" s="664"/>
      <c r="AS1" s="665"/>
      <c r="BF1" s="236"/>
      <c r="BG1" s="236"/>
      <c r="BH1" s="236"/>
    </row>
    <row r="2" spans="1:60" s="228" customFormat="1" ht="15" customHeight="1">
      <c r="A2" s="612"/>
      <c r="B2" s="700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  <c r="Y2" s="701"/>
      <c r="Z2" s="701"/>
      <c r="AA2" s="701"/>
      <c r="AB2" s="701"/>
      <c r="AC2" s="701"/>
      <c r="AD2" s="701"/>
      <c r="AE2" s="701"/>
      <c r="AF2" s="701"/>
      <c r="AG2" s="701"/>
      <c r="AH2" s="701"/>
      <c r="AI2" s="701"/>
      <c r="AJ2" s="701"/>
      <c r="AK2" s="701"/>
      <c r="AL2" s="701"/>
      <c r="AM2" s="701"/>
      <c r="AN2" s="702"/>
      <c r="AO2" s="666"/>
      <c r="AP2" s="667"/>
      <c r="AQ2" s="667"/>
      <c r="AR2" s="667"/>
      <c r="AS2" s="668"/>
      <c r="BF2" s="236"/>
      <c r="BG2" s="236"/>
      <c r="BH2" s="236"/>
    </row>
    <row r="3" spans="1:60" s="228" customFormat="1" ht="21.75" customHeight="1">
      <c r="A3" s="612"/>
      <c r="B3" s="237" t="s">
        <v>0</v>
      </c>
      <c r="C3" s="654" t="s">
        <v>97</v>
      </c>
      <c r="D3" s="655"/>
      <c r="E3" s="655"/>
      <c r="F3" s="656"/>
      <c r="G3" s="242"/>
      <c r="H3" s="238" t="s">
        <v>98</v>
      </c>
      <c r="I3" s="669" t="str">
        <f>'Fr-01'!$B$6</f>
        <v>บริษัท มัลติแบกซ์ จำกัด (มหาชน)</v>
      </c>
      <c r="J3" s="670"/>
      <c r="K3" s="670"/>
      <c r="L3" s="670"/>
      <c r="M3" s="670"/>
      <c r="N3" s="670"/>
      <c r="O3" s="670"/>
      <c r="P3" s="670"/>
      <c r="Q3" s="670"/>
      <c r="R3" s="670"/>
      <c r="S3" s="670"/>
      <c r="T3" s="670"/>
      <c r="U3" s="670"/>
      <c r="V3" s="670"/>
      <c r="W3" s="670"/>
      <c r="X3" s="670"/>
      <c r="Y3" s="670"/>
      <c r="Z3" s="670"/>
      <c r="AA3" s="671"/>
      <c r="AB3" s="675" t="s">
        <v>203</v>
      </c>
      <c r="AC3" s="676"/>
      <c r="AD3" s="677"/>
      <c r="AE3" s="669" t="str">
        <f>'Fr-01'!H38</f>
        <v>1 มกราคม - 31 ธันวาคม 2566</v>
      </c>
      <c r="AF3" s="670"/>
      <c r="AG3" s="670"/>
      <c r="AH3" s="670"/>
      <c r="AI3" s="670"/>
      <c r="AJ3" s="670"/>
      <c r="AK3" s="670"/>
      <c r="AL3" s="670"/>
      <c r="AM3" s="670"/>
      <c r="AN3" s="671"/>
      <c r="AO3" s="683" t="s">
        <v>99</v>
      </c>
      <c r="AP3" s="684"/>
      <c r="AQ3" s="685"/>
      <c r="AR3" s="686">
        <v>5</v>
      </c>
      <c r="AS3" s="687"/>
      <c r="BF3" s="236"/>
      <c r="BG3" s="236"/>
      <c r="BH3" s="236"/>
    </row>
    <row r="4" spans="1:60" s="228" customFormat="1" ht="21" customHeight="1">
      <c r="A4" s="613"/>
      <c r="B4" s="237" t="s">
        <v>1</v>
      </c>
      <c r="C4" s="654" t="s">
        <v>259</v>
      </c>
      <c r="D4" s="655"/>
      <c r="E4" s="655"/>
      <c r="F4" s="656"/>
      <c r="G4" s="242"/>
      <c r="H4" s="238" t="s">
        <v>101</v>
      </c>
      <c r="I4" s="672" t="str">
        <f>'Fr-01'!$G$4</f>
        <v>บริษัท อีโค เซ็นทริก คอร์ปอเรชั่น จำกัด</v>
      </c>
      <c r="J4" s="673"/>
      <c r="K4" s="673"/>
      <c r="L4" s="673"/>
      <c r="M4" s="673"/>
      <c r="N4" s="673"/>
      <c r="O4" s="673"/>
      <c r="P4" s="673"/>
      <c r="Q4" s="673"/>
      <c r="R4" s="673"/>
      <c r="S4" s="673"/>
      <c r="T4" s="673"/>
      <c r="U4" s="673"/>
      <c r="V4" s="673"/>
      <c r="W4" s="673"/>
      <c r="X4" s="673"/>
      <c r="Y4" s="673"/>
      <c r="Z4" s="673"/>
      <c r="AA4" s="674"/>
      <c r="AB4" s="239"/>
      <c r="AC4" s="241"/>
      <c r="AD4" s="240"/>
      <c r="AE4" s="241"/>
      <c r="AF4" s="241"/>
      <c r="AG4" s="241"/>
      <c r="AH4" s="241"/>
      <c r="AI4" s="241"/>
      <c r="AJ4" s="241"/>
      <c r="AK4" s="241"/>
      <c r="AL4" s="241"/>
      <c r="AM4" s="241"/>
      <c r="AN4" s="240"/>
      <c r="AO4" s="683" t="s">
        <v>116</v>
      </c>
      <c r="AP4" s="684"/>
      <c r="AQ4" s="685"/>
      <c r="AR4" s="688">
        <f>'Fr-04.1'!AR4</f>
        <v>45494</v>
      </c>
      <c r="AS4" s="689"/>
      <c r="BF4" s="236"/>
      <c r="BG4" s="236"/>
      <c r="BH4" s="236"/>
    </row>
    <row r="5" spans="1:60">
      <c r="A5" s="614"/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15"/>
      <c r="Q5" s="615"/>
      <c r="R5" s="615"/>
      <c r="S5" s="615"/>
      <c r="T5" s="615"/>
      <c r="U5" s="615"/>
      <c r="V5" s="615"/>
      <c r="W5" s="615"/>
      <c r="X5" s="615"/>
      <c r="Y5" s="615"/>
      <c r="Z5" s="615"/>
      <c r="AA5" s="615"/>
      <c r="AB5" s="615"/>
      <c r="AC5" s="615"/>
      <c r="AD5" s="615"/>
      <c r="AE5" s="615"/>
      <c r="AF5" s="615"/>
      <c r="AG5" s="615"/>
      <c r="AH5" s="615"/>
      <c r="AI5" s="615"/>
      <c r="AJ5" s="615"/>
      <c r="AK5" s="615"/>
      <c r="AL5" s="615"/>
      <c r="AM5" s="615"/>
      <c r="AN5" s="615"/>
      <c r="AO5" s="615"/>
      <c r="AP5" s="615"/>
      <c r="AQ5" s="615"/>
      <c r="AR5" s="615"/>
      <c r="AS5" s="616"/>
    </row>
    <row r="6" spans="1:60" ht="15" customHeight="1">
      <c r="A6" s="617" t="s">
        <v>3</v>
      </c>
      <c r="B6" s="620" t="s">
        <v>4</v>
      </c>
      <c r="C6" s="623" t="s">
        <v>5</v>
      </c>
      <c r="D6" s="624"/>
      <c r="E6" s="629" t="s">
        <v>6</v>
      </c>
      <c r="F6" s="630"/>
      <c r="G6" s="630"/>
      <c r="H6" s="630"/>
      <c r="I6" s="630"/>
      <c r="J6" s="630"/>
      <c r="K6" s="630"/>
      <c r="L6" s="630"/>
      <c r="M6" s="630"/>
      <c r="N6" s="631"/>
      <c r="O6" s="629" t="s">
        <v>7</v>
      </c>
      <c r="P6" s="631"/>
      <c r="Q6" s="635" t="s">
        <v>8</v>
      </c>
      <c r="R6" s="605" t="s">
        <v>13</v>
      </c>
      <c r="S6" s="606"/>
      <c r="T6" s="606"/>
      <c r="U6" s="606"/>
      <c r="V6" s="606"/>
      <c r="W6" s="606"/>
      <c r="X6" s="609"/>
      <c r="Y6" s="600" t="s">
        <v>117</v>
      </c>
      <c r="Z6" s="598" t="s">
        <v>118</v>
      </c>
      <c r="AA6" s="643" t="s">
        <v>127</v>
      </c>
      <c r="AB6" s="644"/>
      <c r="AC6" s="644"/>
      <c r="AD6" s="644"/>
      <c r="AE6" s="644"/>
      <c r="AF6" s="645"/>
      <c r="AG6" s="644" t="s">
        <v>9</v>
      </c>
      <c r="AH6" s="644"/>
      <c r="AI6" s="644"/>
      <c r="AJ6" s="644"/>
      <c r="AK6" s="644"/>
      <c r="AL6" s="644"/>
      <c r="AM6" s="644"/>
      <c r="AN6" s="645"/>
      <c r="AO6" s="652" t="s">
        <v>10</v>
      </c>
      <c r="AP6" s="680" t="s">
        <v>130</v>
      </c>
      <c r="AQ6" s="680" t="s">
        <v>131</v>
      </c>
      <c r="AR6" s="680" t="s">
        <v>132</v>
      </c>
      <c r="AS6" s="694" t="s">
        <v>202</v>
      </c>
      <c r="AU6" s="678" t="s">
        <v>12</v>
      </c>
      <c r="AV6" s="679"/>
    </row>
    <row r="7" spans="1:60" ht="15" customHeight="1">
      <c r="A7" s="618"/>
      <c r="B7" s="621"/>
      <c r="C7" s="625"/>
      <c r="D7" s="626"/>
      <c r="E7" s="632"/>
      <c r="F7" s="633"/>
      <c r="G7" s="633"/>
      <c r="H7" s="633"/>
      <c r="I7" s="633"/>
      <c r="J7" s="633"/>
      <c r="K7" s="633"/>
      <c r="L7" s="633"/>
      <c r="M7" s="633"/>
      <c r="N7" s="634"/>
      <c r="O7" s="632"/>
      <c r="P7" s="634"/>
      <c r="Q7" s="636"/>
      <c r="R7" s="610" t="s">
        <v>119</v>
      </c>
      <c r="S7" s="610"/>
      <c r="T7" s="605" t="s">
        <v>120</v>
      </c>
      <c r="U7" s="606"/>
      <c r="V7" s="606"/>
      <c r="W7" s="606"/>
      <c r="X7" s="600" t="s">
        <v>30</v>
      </c>
      <c r="Y7" s="601"/>
      <c r="Z7" s="599"/>
      <c r="AA7" s="646"/>
      <c r="AB7" s="647"/>
      <c r="AC7" s="647"/>
      <c r="AD7" s="647"/>
      <c r="AE7" s="647"/>
      <c r="AF7" s="648"/>
      <c r="AG7" s="647"/>
      <c r="AH7" s="647"/>
      <c r="AI7" s="647"/>
      <c r="AJ7" s="647"/>
      <c r="AK7" s="647"/>
      <c r="AL7" s="647"/>
      <c r="AM7" s="647"/>
      <c r="AN7" s="648"/>
      <c r="AO7" s="653"/>
      <c r="AP7" s="681"/>
      <c r="AQ7" s="681"/>
      <c r="AR7" s="681"/>
      <c r="AS7" s="695"/>
      <c r="AT7" s="1"/>
      <c r="AU7" s="2" t="s">
        <v>13</v>
      </c>
      <c r="AV7" s="131" t="s">
        <v>151</v>
      </c>
    </row>
    <row r="8" spans="1:60" ht="31.5" customHeight="1">
      <c r="A8" s="618"/>
      <c r="B8" s="621"/>
      <c r="C8" s="627"/>
      <c r="D8" s="628"/>
      <c r="E8" s="638" t="s">
        <v>128</v>
      </c>
      <c r="F8" s="639"/>
      <c r="G8" s="639"/>
      <c r="H8" s="639"/>
      <c r="I8" s="639"/>
      <c r="J8" s="639"/>
      <c r="K8" s="639"/>
      <c r="L8" s="640"/>
      <c r="M8" s="638" t="s">
        <v>15</v>
      </c>
      <c r="N8" s="640"/>
      <c r="O8" s="641" t="s">
        <v>128</v>
      </c>
      <c r="P8" s="641" t="s">
        <v>15</v>
      </c>
      <c r="Q8" s="636"/>
      <c r="R8" s="600" t="s">
        <v>121</v>
      </c>
      <c r="S8" s="607" t="s">
        <v>122</v>
      </c>
      <c r="T8" s="600" t="s">
        <v>123</v>
      </c>
      <c r="U8" s="600" t="s">
        <v>124</v>
      </c>
      <c r="V8" s="600" t="s">
        <v>125</v>
      </c>
      <c r="W8" s="603" t="s">
        <v>126</v>
      </c>
      <c r="X8" s="601"/>
      <c r="Y8" s="601"/>
      <c r="Z8" s="599"/>
      <c r="AA8" s="649"/>
      <c r="AB8" s="650"/>
      <c r="AC8" s="650"/>
      <c r="AD8" s="650"/>
      <c r="AE8" s="650"/>
      <c r="AF8" s="651"/>
      <c r="AG8" s="650"/>
      <c r="AH8" s="650"/>
      <c r="AI8" s="650"/>
      <c r="AJ8" s="650"/>
      <c r="AK8" s="650"/>
      <c r="AL8" s="650"/>
      <c r="AM8" s="650"/>
      <c r="AN8" s="651"/>
      <c r="AO8" s="3" t="s">
        <v>200</v>
      </c>
      <c r="AP8" s="681"/>
      <c r="AQ8" s="681"/>
      <c r="AR8" s="681"/>
      <c r="AS8" s="695"/>
      <c r="AT8" s="1"/>
      <c r="AU8" s="2" t="s">
        <v>16</v>
      </c>
      <c r="AV8" s="2">
        <v>1</v>
      </c>
    </row>
    <row r="9" spans="1:60">
      <c r="A9" s="619"/>
      <c r="B9" s="622"/>
      <c r="C9" s="4" t="s">
        <v>17</v>
      </c>
      <c r="D9" s="5" t="s">
        <v>18</v>
      </c>
      <c r="E9" s="6" t="s">
        <v>19</v>
      </c>
      <c r="F9" s="7" t="s">
        <v>256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642"/>
      <c r="P9" s="642"/>
      <c r="Q9" s="637"/>
      <c r="R9" s="602"/>
      <c r="S9" s="608"/>
      <c r="T9" s="602"/>
      <c r="U9" s="602"/>
      <c r="V9" s="602"/>
      <c r="W9" s="604"/>
      <c r="X9" s="602"/>
      <c r="Y9" s="602"/>
      <c r="Z9" s="599"/>
      <c r="AA9" s="9" t="s">
        <v>16</v>
      </c>
      <c r="AB9" s="10" t="s">
        <v>256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256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682"/>
      <c r="AQ9" s="682"/>
      <c r="AR9" s="682"/>
      <c r="AS9" s="696"/>
      <c r="AU9" s="2" t="s">
        <v>256</v>
      </c>
      <c r="AV9" s="168">
        <v>30</v>
      </c>
    </row>
    <row r="10" spans="1:60">
      <c r="A10" s="572" t="s">
        <v>31</v>
      </c>
      <c r="B10" s="14" t="str">
        <f>'Fr-04.1'!B10</f>
        <v>Stationary combustion</v>
      </c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 t="shared" ref="AA10:AA34" si="0">D10*E10/1000</f>
        <v>0</v>
      </c>
      <c r="AB10" s="23">
        <f t="shared" ref="AB10:AB34" si="1">D10*F10/1000</f>
        <v>0</v>
      </c>
      <c r="AC10" s="23">
        <f>D10*G10/1000</f>
        <v>0</v>
      </c>
      <c r="AD10" s="23">
        <f t="shared" ref="AD10:AD34" si="2">D10*H10/1000</f>
        <v>0</v>
      </c>
      <c r="AE10" s="23">
        <f t="shared" ref="AE10:AE34" si="3">D10*I10/1000</f>
        <v>0</v>
      </c>
      <c r="AF10" s="23">
        <f t="shared" ref="AF10:AF34" si="4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34" si="5">D10*H10*$AV$11/1000</f>
        <v>0</v>
      </c>
      <c r="AJ10" s="23">
        <f t="shared" ref="AJ10:AJ34" si="6">D10*I10*$AV$12/1000</f>
        <v>0</v>
      </c>
      <c r="AK10" s="23">
        <f t="shared" ref="AK10:AK34" si="7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23" t="e">
        <f t="shared" ref="AP10:AP21" si="8">AO10/$AO$35</f>
        <v>#REF!</v>
      </c>
      <c r="AQ10" s="23" t="e">
        <f t="shared" ref="AQ10:AQ23" si="9">AO10/$AO$57</f>
        <v>#REF!</v>
      </c>
      <c r="AR10" s="23" t="e">
        <f t="shared" ref="AR10:AR23" si="10">AO10/$AO$58</f>
        <v>#REF!</v>
      </c>
      <c r="AS10" s="25"/>
      <c r="AU10" s="2" t="s">
        <v>26</v>
      </c>
      <c r="AV10" s="168">
        <v>28</v>
      </c>
    </row>
    <row r="11" spans="1:60">
      <c r="A11" s="573"/>
      <c r="B11" s="26" t="str">
        <f>'Fr-04.1'!B11</f>
        <v xml:space="preserve">น้ำมัน Diesel B7 (Fire Pump) </v>
      </c>
      <c r="C11" s="15" t="str">
        <f>'Fr-04.1'!C11</f>
        <v xml:space="preserve"> L</v>
      </c>
      <c r="D11" s="27">
        <f>'Fr-04.1'!D11</f>
        <v>502.20000000000005</v>
      </c>
      <c r="E11" s="28">
        <f>'EF TGO AR5'!D11</f>
        <v>2.6987220000000001</v>
      </c>
      <c r="F11" s="28">
        <f>'EF TGO AR5'!E11</f>
        <v>1.0925999999999999E-4</v>
      </c>
      <c r="G11" s="28">
        <f>'EF TGO AR5'!F11</f>
        <v>0</v>
      </c>
      <c r="H11" s="28">
        <f>'EF TGO AR5'!G11</f>
        <v>2.1852E-5</v>
      </c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2.7077905800000002</v>
      </c>
      <c r="R11" s="28"/>
      <c r="S11" s="28"/>
      <c r="T11" s="28"/>
      <c r="U11" s="346" t="s">
        <v>333</v>
      </c>
      <c r="V11" s="28"/>
      <c r="W11" s="28"/>
      <c r="X11" s="28"/>
      <c r="Y11" s="28"/>
      <c r="Z11" s="28" t="str">
        <f>'Fr-04.1'!Z11</f>
        <v>TGO CFO EF (เมษายน 2565):Gas/Diesel oil</v>
      </c>
      <c r="AA11" s="23">
        <f t="shared" si="0"/>
        <v>1.3552981884000002</v>
      </c>
      <c r="AB11" s="23">
        <f t="shared" si="1"/>
        <v>5.4870371999999999E-5</v>
      </c>
      <c r="AC11" s="23">
        <f t="shared" ref="AC11:AC34" si="11">D11*G11/1000</f>
        <v>0</v>
      </c>
      <c r="AD11" s="23">
        <f t="shared" si="2"/>
        <v>1.0974074400000001E-5</v>
      </c>
      <c r="AE11" s="23">
        <f t="shared" si="3"/>
        <v>0</v>
      </c>
      <c r="AF11" s="23">
        <f t="shared" si="4"/>
        <v>0</v>
      </c>
      <c r="AG11" s="23">
        <f t="shared" ref="AG11:AG34" si="12">D11*F11*$AV$9/1000</f>
        <v>1.64611116E-3</v>
      </c>
      <c r="AH11" s="23">
        <f t="shared" ref="AH11:AH34" si="13">D11*G11*$AV$10/1000</f>
        <v>0</v>
      </c>
      <c r="AI11" s="23">
        <f t="shared" si="5"/>
        <v>2.9081297159999999E-3</v>
      </c>
      <c r="AJ11" s="23">
        <f t="shared" si="6"/>
        <v>0</v>
      </c>
      <c r="AK11" s="23">
        <f t="shared" si="7"/>
        <v>0</v>
      </c>
      <c r="AL11" s="23">
        <f t="shared" ref="AL11:AL34" si="14">D11*K11*M11/1000</f>
        <v>0</v>
      </c>
      <c r="AM11" s="23">
        <f t="shared" ref="AM11:AM34" si="15">D11*L11*N11/1000</f>
        <v>0</v>
      </c>
      <c r="AN11" s="24"/>
      <c r="AO11" s="23">
        <f t="shared" ref="AO11:AO34" si="16">D11*Q11/1000</f>
        <v>1.3598524292760004</v>
      </c>
      <c r="AP11" s="23" t="e">
        <f t="shared" si="8"/>
        <v>#REF!</v>
      </c>
      <c r="AQ11" s="23" t="e">
        <f t="shared" si="9"/>
        <v>#REF!</v>
      </c>
      <c r="AR11" s="23" t="e">
        <f t="shared" si="10"/>
        <v>#REF!</v>
      </c>
      <c r="AS11" s="30"/>
      <c r="AT11" s="31"/>
      <c r="AU11" s="2" t="s">
        <v>27</v>
      </c>
      <c r="AV11" s="2">
        <v>265</v>
      </c>
    </row>
    <row r="12" spans="1:60">
      <c r="A12" s="573"/>
      <c r="B12" s="26" t="str">
        <f>'Fr-04.1'!B12</f>
        <v>น้ำมัน Gasohol 91/95 (เครื่องตัดหญ้า)</v>
      </c>
      <c r="C12" s="15" t="str">
        <f>'Fr-04.1'!C12</f>
        <v>L</v>
      </c>
      <c r="D12" s="27">
        <f>'Fr-04.1'!D12</f>
        <v>46.391400000000004</v>
      </c>
      <c r="E12" s="28">
        <f>'EF TGO AR5'!D17</f>
        <v>2.1815639999999998</v>
      </c>
      <c r="F12" s="28">
        <f>'EF TGO AR5'!E17</f>
        <v>9.4439999999999997E-5</v>
      </c>
      <c r="G12" s="28">
        <f>'EF TGO AR5'!F17</f>
        <v>0</v>
      </c>
      <c r="H12" s="28">
        <f>'EF TGO AR5'!G17</f>
        <v>1.8887999999999996E-5</v>
      </c>
      <c r="I12" s="28"/>
      <c r="J12" s="28"/>
      <c r="K12" s="28"/>
      <c r="L12" s="28"/>
      <c r="M12" s="18"/>
      <c r="N12" s="19"/>
      <c r="O12" s="29"/>
      <c r="P12" s="21"/>
      <c r="Q12" s="22">
        <f t="shared" ref="Q12:Q34" si="17">(E12*$AV$8)+(F12*$AV$9)+(G12*$AV$10)+(H12*$AV$11)+(I12*$AV$12)+(J12*$AV$13)+(K12*M12)+(L12*N12)</f>
        <v>2.1894025199999998</v>
      </c>
      <c r="R12" s="28"/>
      <c r="S12" s="28"/>
      <c r="T12" s="28"/>
      <c r="U12" s="346" t="s">
        <v>333</v>
      </c>
      <c r="V12" s="28"/>
      <c r="W12" s="28"/>
      <c r="X12" s="28"/>
      <c r="Y12" s="28"/>
      <c r="Z12" s="28" t="str">
        <f>'Fr-04.1'!Z12</f>
        <v>TGO CFO EF (เมษายน 2565):  Motor Gasoline</v>
      </c>
      <c r="AA12" s="23">
        <f t="shared" si="0"/>
        <v>0.10120580814960001</v>
      </c>
      <c r="AB12" s="23">
        <f t="shared" si="1"/>
        <v>4.3812038160000008E-6</v>
      </c>
      <c r="AC12" s="23">
        <f t="shared" si="11"/>
        <v>0</v>
      </c>
      <c r="AD12" s="23">
        <f t="shared" si="2"/>
        <v>8.7624076319999986E-7</v>
      </c>
      <c r="AE12" s="23">
        <f t="shared" si="3"/>
        <v>0</v>
      </c>
      <c r="AF12" s="23">
        <f t="shared" si="4"/>
        <v>0</v>
      </c>
      <c r="AG12" s="23">
        <f t="shared" si="12"/>
        <v>1.3143611448000002E-4</v>
      </c>
      <c r="AH12" s="23">
        <f t="shared" si="13"/>
        <v>0</v>
      </c>
      <c r="AI12" s="23">
        <f t="shared" si="5"/>
        <v>2.3220380224799996E-4</v>
      </c>
      <c r="AJ12" s="23">
        <f t="shared" si="6"/>
        <v>0</v>
      </c>
      <c r="AK12" s="23">
        <f t="shared" si="7"/>
        <v>0</v>
      </c>
      <c r="AL12" s="23">
        <f t="shared" si="14"/>
        <v>0</v>
      </c>
      <c r="AM12" s="23">
        <f t="shared" si="15"/>
        <v>0</v>
      </c>
      <c r="AN12" s="24"/>
      <c r="AO12" s="23">
        <f t="shared" si="16"/>
        <v>0.10156944806632799</v>
      </c>
      <c r="AP12" s="23" t="e">
        <f t="shared" si="8"/>
        <v>#REF!</v>
      </c>
      <c r="AQ12" s="23" t="e">
        <f t="shared" si="9"/>
        <v>#REF!</v>
      </c>
      <c r="AR12" s="23" t="e">
        <f t="shared" si="10"/>
        <v>#REF!</v>
      </c>
      <c r="AS12" s="30"/>
      <c r="AT12" s="31"/>
      <c r="AU12" s="2" t="s">
        <v>28</v>
      </c>
      <c r="AV12" s="2">
        <v>23500</v>
      </c>
    </row>
    <row r="13" spans="1:60">
      <c r="A13" s="573"/>
      <c r="B13" s="26" t="str">
        <f>'Fr-04.1'!B13</f>
        <v>Acetylene Gas (ซ่อมบำรุง)</v>
      </c>
      <c r="C13" s="15" t="str">
        <f>'Fr-04.1'!C13</f>
        <v>kg</v>
      </c>
      <c r="D13" s="27">
        <f>'Fr-04.1'!D13</f>
        <v>50</v>
      </c>
      <c r="E13" s="28">
        <f>'EF (1)'!B9</f>
        <v>3.3846153846153846</v>
      </c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17"/>
        <v>3.3846153846153846</v>
      </c>
      <c r="R13" s="28"/>
      <c r="S13" s="28"/>
      <c r="T13" s="28"/>
      <c r="U13" s="28"/>
      <c r="V13" s="28"/>
      <c r="W13" s="28"/>
      <c r="X13" s="346" t="s">
        <v>333</v>
      </c>
      <c r="Y13" s="28"/>
      <c r="Z13" s="28" t="str">
        <f>'Fr-04.1'!Z13</f>
        <v>EF (1) สมการเคมี</v>
      </c>
      <c r="AA13" s="23">
        <f t="shared" si="0"/>
        <v>0.16923076923076924</v>
      </c>
      <c r="AB13" s="23">
        <f t="shared" si="1"/>
        <v>0</v>
      </c>
      <c r="AC13" s="23">
        <f t="shared" si="11"/>
        <v>0</v>
      </c>
      <c r="AD13" s="23">
        <f t="shared" si="2"/>
        <v>0</v>
      </c>
      <c r="AE13" s="23">
        <f t="shared" si="3"/>
        <v>0</v>
      </c>
      <c r="AF13" s="23">
        <f>D13*J13/1000</f>
        <v>0</v>
      </c>
      <c r="AG13" s="23">
        <f t="shared" si="12"/>
        <v>0</v>
      </c>
      <c r="AH13" s="23">
        <f t="shared" si="13"/>
        <v>0</v>
      </c>
      <c r="AI13" s="23">
        <f t="shared" si="5"/>
        <v>0</v>
      </c>
      <c r="AJ13" s="23">
        <f t="shared" si="6"/>
        <v>0</v>
      </c>
      <c r="AK13" s="23">
        <f t="shared" si="7"/>
        <v>0</v>
      </c>
      <c r="AL13" s="23">
        <f t="shared" si="14"/>
        <v>0</v>
      </c>
      <c r="AM13" s="23">
        <f t="shared" si="15"/>
        <v>0</v>
      </c>
      <c r="AN13" s="24"/>
      <c r="AO13" s="23">
        <f t="shared" si="16"/>
        <v>0.16923076923076924</v>
      </c>
      <c r="AP13" s="23" t="e">
        <f t="shared" si="8"/>
        <v>#REF!</v>
      </c>
      <c r="AQ13" s="23" t="e">
        <f t="shared" si="9"/>
        <v>#REF!</v>
      </c>
      <c r="AR13" s="23" t="e">
        <f t="shared" si="10"/>
        <v>#REF!</v>
      </c>
      <c r="AS13" s="32"/>
      <c r="AT13" s="31"/>
      <c r="AU13" s="2" t="s">
        <v>29</v>
      </c>
      <c r="AV13" s="2">
        <v>16100</v>
      </c>
    </row>
    <row r="14" spans="1:60">
      <c r="A14" s="573"/>
      <c r="B14" s="26" t="str">
        <f>'Fr-04.1'!B14</f>
        <v>Biodiesel (Stationary combustion)</v>
      </c>
      <c r="C14" s="15" t="str">
        <f>'Fr-04.1'!C14</f>
        <v>kg</v>
      </c>
      <c r="D14" s="27">
        <f>'Fr-04.1'!D14</f>
        <v>32.88599999999996</v>
      </c>
      <c r="E14" s="28"/>
      <c r="F14" s="28"/>
      <c r="G14" s="28">
        <f>'EF (1)'!F28*'EF (1)'!D28</f>
        <v>8.099999999999999E-5</v>
      </c>
      <c r="H14" s="28">
        <f>'EF (1)'!F28*'EF (1)'!E28</f>
        <v>1.6199999999999997E-5</v>
      </c>
      <c r="I14" s="28"/>
      <c r="J14" s="28"/>
      <c r="K14" s="28"/>
      <c r="L14" s="28"/>
      <c r="M14" s="18"/>
      <c r="N14" s="19"/>
      <c r="O14" s="29"/>
      <c r="P14" s="21"/>
      <c r="Q14" s="22">
        <f t="shared" si="17"/>
        <v>6.5609999999999991E-3</v>
      </c>
      <c r="R14" s="28"/>
      <c r="S14" s="28"/>
      <c r="T14" s="28"/>
      <c r="U14" s="28"/>
      <c r="V14" s="28"/>
      <c r="W14" s="346" t="s">
        <v>333</v>
      </c>
      <c r="X14" s="28"/>
      <c r="Y14" s="28"/>
      <c r="Z14" s="28" t="str">
        <f>'Fr-04.1'!Z14</f>
        <v>IPCC, 2006</v>
      </c>
      <c r="AA14" s="23">
        <f t="shared" si="0"/>
        <v>0</v>
      </c>
      <c r="AB14" s="23">
        <f t="shared" si="1"/>
        <v>0</v>
      </c>
      <c r="AC14" s="23">
        <f t="shared" si="11"/>
        <v>2.6637659999999963E-6</v>
      </c>
      <c r="AD14" s="23">
        <f t="shared" si="2"/>
        <v>5.3275319999999922E-7</v>
      </c>
      <c r="AE14" s="23">
        <f t="shared" si="3"/>
        <v>0</v>
      </c>
      <c r="AF14" s="23">
        <f t="shared" si="4"/>
        <v>0</v>
      </c>
      <c r="AG14" s="23">
        <f t="shared" si="12"/>
        <v>0</v>
      </c>
      <c r="AH14" s="23">
        <f t="shared" si="13"/>
        <v>7.4585447999999882E-5</v>
      </c>
      <c r="AI14" s="23">
        <f t="shared" si="5"/>
        <v>1.4117959799999979E-4</v>
      </c>
      <c r="AJ14" s="23">
        <f t="shared" si="6"/>
        <v>0</v>
      </c>
      <c r="AK14" s="23">
        <f t="shared" si="7"/>
        <v>0</v>
      </c>
      <c r="AL14" s="23">
        <f t="shared" si="14"/>
        <v>0</v>
      </c>
      <c r="AM14" s="23">
        <f t="shared" si="15"/>
        <v>0</v>
      </c>
      <c r="AN14" s="24"/>
      <c r="AO14" s="23">
        <f t="shared" si="16"/>
        <v>2.1576504599999971E-4</v>
      </c>
      <c r="AP14" s="23" t="e">
        <f t="shared" si="8"/>
        <v>#REF!</v>
      </c>
      <c r="AQ14" s="23" t="e">
        <f t="shared" si="9"/>
        <v>#REF!</v>
      </c>
      <c r="AR14" s="23" t="e">
        <f t="shared" si="10"/>
        <v>#REF!</v>
      </c>
      <c r="AS14" s="30"/>
      <c r="AT14" s="31"/>
    </row>
    <row r="15" spans="1:60">
      <c r="A15" s="573"/>
      <c r="B15" s="26" t="str">
        <f>'Fr-04.1'!B15</f>
        <v>Biogasoline (Ethanol) (Stationary combustion)</v>
      </c>
      <c r="C15" s="15" t="str">
        <f>'Fr-04.1'!C15</f>
        <v>kg</v>
      </c>
      <c r="D15" s="27">
        <f>'Fr-04.1'!D15</f>
        <v>4.0721340000000019</v>
      </c>
      <c r="E15" s="28"/>
      <c r="F15" s="28"/>
      <c r="G15" s="28">
        <f>'EF (1)'!F29*'EF (1)'!D29</f>
        <v>8.099999999999999E-5</v>
      </c>
      <c r="H15" s="28">
        <f>'EF (1)'!F29*'EF (1)'!E29</f>
        <v>1.6199999999999997E-5</v>
      </c>
      <c r="I15" s="28"/>
      <c r="J15" s="28"/>
      <c r="K15" s="28"/>
      <c r="L15" s="28"/>
      <c r="M15" s="18"/>
      <c r="N15" s="19"/>
      <c r="O15" s="29"/>
      <c r="P15" s="21"/>
      <c r="Q15" s="22">
        <f t="shared" si="17"/>
        <v>6.5609999999999991E-3</v>
      </c>
      <c r="R15" s="28"/>
      <c r="S15" s="28"/>
      <c r="T15" s="28"/>
      <c r="U15" s="28"/>
      <c r="V15" s="28"/>
      <c r="W15" s="346" t="s">
        <v>333</v>
      </c>
      <c r="X15" s="28"/>
      <c r="Y15" s="28"/>
      <c r="Z15" s="28" t="str">
        <f>'Fr-04.1'!Z15</f>
        <v>IPCC, 2006</v>
      </c>
      <c r="AA15" s="23">
        <f t="shared" si="0"/>
        <v>0</v>
      </c>
      <c r="AB15" s="23">
        <f t="shared" si="1"/>
        <v>0</v>
      </c>
      <c r="AC15" s="23">
        <f t="shared" si="11"/>
        <v>3.2984285400000013E-7</v>
      </c>
      <c r="AD15" s="23">
        <f t="shared" si="2"/>
        <v>6.5968570800000015E-8</v>
      </c>
      <c r="AE15" s="23">
        <f t="shared" si="3"/>
        <v>0</v>
      </c>
      <c r="AF15" s="23">
        <f t="shared" si="4"/>
        <v>0</v>
      </c>
      <c r="AG15" s="23">
        <f t="shared" si="12"/>
        <v>0</v>
      </c>
      <c r="AH15" s="23">
        <f t="shared" si="13"/>
        <v>9.2355999120000041E-6</v>
      </c>
      <c r="AI15" s="23">
        <f t="shared" si="5"/>
        <v>1.7481671262000003E-5</v>
      </c>
      <c r="AJ15" s="23">
        <f t="shared" si="6"/>
        <v>0</v>
      </c>
      <c r="AK15" s="23">
        <f t="shared" si="7"/>
        <v>0</v>
      </c>
      <c r="AL15" s="23">
        <f t="shared" si="14"/>
        <v>0</v>
      </c>
      <c r="AM15" s="23">
        <f t="shared" si="15"/>
        <v>0</v>
      </c>
      <c r="AN15" s="24"/>
      <c r="AO15" s="23">
        <f t="shared" si="16"/>
        <v>2.6717271174000008E-5</v>
      </c>
      <c r="AP15" s="23" t="e">
        <f t="shared" si="8"/>
        <v>#REF!</v>
      </c>
      <c r="AQ15" s="23" t="e">
        <f t="shared" si="9"/>
        <v>#REF!</v>
      </c>
      <c r="AR15" s="23" t="e">
        <f t="shared" si="10"/>
        <v>#REF!</v>
      </c>
      <c r="AS15" s="30"/>
      <c r="AT15" s="31"/>
    </row>
    <row r="16" spans="1:60">
      <c r="A16" s="573"/>
      <c r="B16" s="14">
        <f>'Fr-04.1'!B16</f>
        <v>0</v>
      </c>
      <c r="C16" s="15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17"/>
        <v>0</v>
      </c>
      <c r="R16" s="28"/>
      <c r="S16" s="28"/>
      <c r="T16" s="28"/>
      <c r="U16" s="28"/>
      <c r="V16" s="28"/>
      <c r="W16" s="28"/>
      <c r="X16" s="28"/>
      <c r="Y16" s="28"/>
      <c r="Z16" s="28">
        <f>'Fr-04.1'!Z16</f>
        <v>0</v>
      </c>
      <c r="AA16" s="23">
        <f t="shared" si="0"/>
        <v>0</v>
      </c>
      <c r="AB16" s="23">
        <f t="shared" si="1"/>
        <v>0</v>
      </c>
      <c r="AC16" s="23">
        <f t="shared" si="11"/>
        <v>0</v>
      </c>
      <c r="AD16" s="23">
        <f t="shared" si="2"/>
        <v>0</v>
      </c>
      <c r="AE16" s="23">
        <f t="shared" si="3"/>
        <v>0</v>
      </c>
      <c r="AF16" s="23">
        <f t="shared" si="4"/>
        <v>0</v>
      </c>
      <c r="AG16" s="23">
        <f t="shared" si="12"/>
        <v>0</v>
      </c>
      <c r="AH16" s="23">
        <f t="shared" si="13"/>
        <v>0</v>
      </c>
      <c r="AI16" s="23">
        <f t="shared" si="5"/>
        <v>0</v>
      </c>
      <c r="AJ16" s="23">
        <f t="shared" si="6"/>
        <v>0</v>
      </c>
      <c r="AK16" s="23">
        <f t="shared" si="7"/>
        <v>0</v>
      </c>
      <c r="AL16" s="23">
        <f t="shared" si="14"/>
        <v>0</v>
      </c>
      <c r="AM16" s="23">
        <f t="shared" si="15"/>
        <v>0</v>
      </c>
      <c r="AN16" s="24"/>
      <c r="AO16" s="23">
        <f t="shared" si="16"/>
        <v>0</v>
      </c>
      <c r="AP16" s="23" t="e">
        <f t="shared" si="8"/>
        <v>#REF!</v>
      </c>
      <c r="AQ16" s="23" t="e">
        <f t="shared" si="9"/>
        <v>#REF!</v>
      </c>
      <c r="AR16" s="23" t="e">
        <f t="shared" si="10"/>
        <v>#REF!</v>
      </c>
      <c r="AS16" s="30"/>
      <c r="AT16" s="31"/>
    </row>
    <row r="17" spans="1:46">
      <c r="A17" s="573"/>
      <c r="B17" s="26">
        <f>'Fr-04.1'!B17</f>
        <v>0</v>
      </c>
      <c r="C17" s="15">
        <f>'Fr-04.1'!C17</f>
        <v>0</v>
      </c>
      <c r="D17" s="27">
        <f>'Fr-04.1'!D17</f>
        <v>0</v>
      </c>
      <c r="E17" s="28">
        <f>'EF TGO AR5'!D32</f>
        <v>2.6987220000000001</v>
      </c>
      <c r="F17" s="28">
        <f>'EF TGO AR5'!E32</f>
        <v>1.4203800000000001E-4</v>
      </c>
      <c r="G17" s="28">
        <f>'EF TGO AR5'!F32</f>
        <v>0</v>
      </c>
      <c r="H17" s="28">
        <f>'EF TGO AR5'!G32</f>
        <v>1.4203800000000001E-4</v>
      </c>
      <c r="I17" s="28"/>
      <c r="J17" s="28"/>
      <c r="K17" s="28"/>
      <c r="L17" s="28"/>
      <c r="M17" s="18"/>
      <c r="N17" s="19"/>
      <c r="O17" s="29"/>
      <c r="P17" s="21"/>
      <c r="Q17" s="22">
        <f t="shared" si="17"/>
        <v>2.7406232100000003</v>
      </c>
      <c r="R17" s="28"/>
      <c r="S17" s="28"/>
      <c r="T17" s="28"/>
      <c r="U17" s="346" t="s">
        <v>333</v>
      </c>
      <c r="V17" s="28"/>
      <c r="W17" s="28"/>
      <c r="X17" s="28"/>
      <c r="Y17" s="28"/>
      <c r="Z17" s="28">
        <f>'Fr-04.1'!Z17</f>
        <v>0</v>
      </c>
      <c r="AA17" s="23">
        <f t="shared" si="0"/>
        <v>0</v>
      </c>
      <c r="AB17" s="23">
        <f t="shared" si="1"/>
        <v>0</v>
      </c>
      <c r="AC17" s="23">
        <f t="shared" si="11"/>
        <v>0</v>
      </c>
      <c r="AD17" s="23">
        <f t="shared" si="2"/>
        <v>0</v>
      </c>
      <c r="AE17" s="23">
        <f t="shared" si="3"/>
        <v>0</v>
      </c>
      <c r="AF17" s="23">
        <f t="shared" si="4"/>
        <v>0</v>
      </c>
      <c r="AG17" s="23">
        <f t="shared" si="12"/>
        <v>0</v>
      </c>
      <c r="AH17" s="23">
        <f t="shared" si="13"/>
        <v>0</v>
      </c>
      <c r="AI17" s="23">
        <f t="shared" si="5"/>
        <v>0</v>
      </c>
      <c r="AJ17" s="23">
        <f t="shared" si="6"/>
        <v>0</v>
      </c>
      <c r="AK17" s="23">
        <f t="shared" si="7"/>
        <v>0</v>
      </c>
      <c r="AL17" s="23">
        <f t="shared" si="14"/>
        <v>0</v>
      </c>
      <c r="AM17" s="23">
        <f t="shared" si="15"/>
        <v>0</v>
      </c>
      <c r="AN17" s="24"/>
      <c r="AO17" s="23">
        <f t="shared" si="16"/>
        <v>0</v>
      </c>
      <c r="AP17" s="23" t="e">
        <f t="shared" si="8"/>
        <v>#REF!</v>
      </c>
      <c r="AQ17" s="23" t="e">
        <f t="shared" si="9"/>
        <v>#REF!</v>
      </c>
      <c r="AR17" s="23" t="e">
        <f t="shared" si="10"/>
        <v>#REF!</v>
      </c>
      <c r="AS17" s="30"/>
      <c r="AT17" s="31"/>
    </row>
    <row r="18" spans="1:46">
      <c r="A18" s="573"/>
      <c r="B18" s="26">
        <f>'Fr-04.1'!B18</f>
        <v>0</v>
      </c>
      <c r="C18" s="15">
        <f>'Fr-04.1'!C18</f>
        <v>0</v>
      </c>
      <c r="D18" s="27">
        <f>'Fr-04.1'!D18</f>
        <v>0</v>
      </c>
      <c r="E18" s="28">
        <f>'EF TGO AR5'!D32</f>
        <v>2.6987220000000001</v>
      </c>
      <c r="F18" s="28">
        <f>'EF TGO AR5'!E32</f>
        <v>1.4203800000000001E-4</v>
      </c>
      <c r="G18" s="28">
        <f>'EF TGO AR5'!F32</f>
        <v>0</v>
      </c>
      <c r="H18" s="28">
        <f>'EF TGO AR5'!G32</f>
        <v>1.4203800000000001E-4</v>
      </c>
      <c r="I18" s="28"/>
      <c r="J18" s="28"/>
      <c r="K18" s="28"/>
      <c r="L18" s="28"/>
      <c r="M18" s="18"/>
      <c r="N18" s="19"/>
      <c r="O18" s="29"/>
      <c r="P18" s="21"/>
      <c r="Q18" s="22">
        <f t="shared" ref="Q18:Q28" si="18">(E18*$AV$8)+(F18*$AV$9)+(G18*$AV$10)+(H18*$AV$11)+(I18*$AV$12)+(J18*$AV$13)+(K18*M18)+(L18*N18)</f>
        <v>2.7406232100000003</v>
      </c>
      <c r="R18" s="28"/>
      <c r="S18" s="28"/>
      <c r="T18" s="28"/>
      <c r="U18" s="346" t="s">
        <v>333</v>
      </c>
      <c r="V18" s="28"/>
      <c r="W18" s="28"/>
      <c r="X18" s="28"/>
      <c r="Y18" s="28"/>
      <c r="Z18" s="28">
        <f>'Fr-04.1'!Z18</f>
        <v>0</v>
      </c>
      <c r="AA18" s="23">
        <f t="shared" ref="AA18:AA28" si="19">D18*E18/1000</f>
        <v>0</v>
      </c>
      <c r="AB18" s="23">
        <f t="shared" ref="AB18:AB28" si="20">D18*F18/1000</f>
        <v>0</v>
      </c>
      <c r="AC18" s="23">
        <f t="shared" ref="AC18:AC28" si="21">D18*G18/1000</f>
        <v>0</v>
      </c>
      <c r="AD18" s="23">
        <f t="shared" ref="AD18:AD28" si="22">D18*H18/1000</f>
        <v>0</v>
      </c>
      <c r="AE18" s="23">
        <f t="shared" ref="AE18:AE28" si="23">D18*I18/1000</f>
        <v>0</v>
      </c>
      <c r="AF18" s="23">
        <f t="shared" ref="AF18:AF28" si="24">D18*J18/1000</f>
        <v>0</v>
      </c>
      <c r="AG18" s="23">
        <f t="shared" ref="AG18:AG28" si="25">D18*F18*$AV$9/1000</f>
        <v>0</v>
      </c>
      <c r="AH18" s="23">
        <f t="shared" ref="AH18:AH28" si="26">D18*G18*$AV$10/1000</f>
        <v>0</v>
      </c>
      <c r="AI18" s="23">
        <f t="shared" ref="AI18:AI28" si="27">D18*H18*$AV$11/1000</f>
        <v>0</v>
      </c>
      <c r="AJ18" s="23">
        <f t="shared" ref="AJ18:AJ28" si="28">D18*I18*$AV$12/1000</f>
        <v>0</v>
      </c>
      <c r="AK18" s="23">
        <f t="shared" ref="AK18:AK28" si="29">D18*J18*$AV$13/1000</f>
        <v>0</v>
      </c>
      <c r="AL18" s="23">
        <f t="shared" ref="AL18:AL28" si="30">D18*K18*M18/1000</f>
        <v>0</v>
      </c>
      <c r="AM18" s="23">
        <f t="shared" ref="AM18:AM28" si="31">D18*L18*N18/1000</f>
        <v>0</v>
      </c>
      <c r="AN18" s="24"/>
      <c r="AO18" s="23">
        <f t="shared" ref="AO18:AO28" si="32">D18*Q18/1000</f>
        <v>0</v>
      </c>
      <c r="AP18" s="23" t="e">
        <f t="shared" si="8"/>
        <v>#REF!</v>
      </c>
      <c r="AQ18" s="23" t="e">
        <f t="shared" si="9"/>
        <v>#REF!</v>
      </c>
      <c r="AR18" s="23" t="e">
        <f t="shared" si="10"/>
        <v>#REF!</v>
      </c>
      <c r="AS18" s="30"/>
      <c r="AT18" s="31"/>
    </row>
    <row r="19" spans="1:46">
      <c r="A19" s="573"/>
      <c r="B19" s="26">
        <f>'Fr-04.1'!B19</f>
        <v>0</v>
      </c>
      <c r="C19" s="15">
        <f>'Fr-04.1'!C19</f>
        <v>0</v>
      </c>
      <c r="D19" s="27">
        <f>'Fr-04.1'!D19</f>
        <v>0</v>
      </c>
      <c r="E19" s="28">
        <f>'EF TGO AR5'!D30</f>
        <v>2.1815639999999998</v>
      </c>
      <c r="F19" s="28">
        <f>'EF TGO AR5'!E30</f>
        <v>7.8699999999999994E-4</v>
      </c>
      <c r="G19" s="28">
        <f>'EF TGO AR5'!F30</f>
        <v>0</v>
      </c>
      <c r="H19" s="28">
        <f>'EF TGO AR5'!G30</f>
        <v>2.5183999999999997E-4</v>
      </c>
      <c r="I19" s="28"/>
      <c r="J19" s="28"/>
      <c r="K19" s="28"/>
      <c r="L19" s="28"/>
      <c r="M19" s="18"/>
      <c r="N19" s="19"/>
      <c r="O19" s="29"/>
      <c r="P19" s="21"/>
      <c r="Q19" s="22">
        <f t="shared" si="18"/>
        <v>2.2719116000000001</v>
      </c>
      <c r="R19" s="28"/>
      <c r="S19" s="28"/>
      <c r="T19" s="28"/>
      <c r="U19" s="346" t="s">
        <v>333</v>
      </c>
      <c r="V19" s="28"/>
      <c r="W19" s="28"/>
      <c r="X19" s="28"/>
      <c r="Y19" s="28"/>
      <c r="Z19" s="28">
        <f>'Fr-04.1'!Z19</f>
        <v>0</v>
      </c>
      <c r="AA19" s="23">
        <f t="shared" si="19"/>
        <v>0</v>
      </c>
      <c r="AB19" s="23">
        <f t="shared" si="20"/>
        <v>0</v>
      </c>
      <c r="AC19" s="23">
        <f t="shared" si="21"/>
        <v>0</v>
      </c>
      <c r="AD19" s="23">
        <f t="shared" si="22"/>
        <v>0</v>
      </c>
      <c r="AE19" s="23">
        <f t="shared" si="23"/>
        <v>0</v>
      </c>
      <c r="AF19" s="23">
        <f t="shared" si="24"/>
        <v>0</v>
      </c>
      <c r="AG19" s="23">
        <f t="shared" si="25"/>
        <v>0</v>
      </c>
      <c r="AH19" s="23">
        <f t="shared" si="26"/>
        <v>0</v>
      </c>
      <c r="AI19" s="23">
        <f t="shared" si="27"/>
        <v>0</v>
      </c>
      <c r="AJ19" s="23">
        <f t="shared" si="28"/>
        <v>0</v>
      </c>
      <c r="AK19" s="23">
        <f t="shared" si="29"/>
        <v>0</v>
      </c>
      <c r="AL19" s="23">
        <f t="shared" si="30"/>
        <v>0</v>
      </c>
      <c r="AM19" s="23">
        <f t="shared" si="31"/>
        <v>0</v>
      </c>
      <c r="AN19" s="24"/>
      <c r="AO19" s="23">
        <f t="shared" si="32"/>
        <v>0</v>
      </c>
      <c r="AP19" s="23" t="e">
        <f t="shared" si="8"/>
        <v>#REF!</v>
      </c>
      <c r="AQ19" s="23" t="e">
        <f t="shared" si="9"/>
        <v>#REF!</v>
      </c>
      <c r="AR19" s="23" t="e">
        <f t="shared" si="10"/>
        <v>#REF!</v>
      </c>
      <c r="AS19" s="30"/>
      <c r="AT19" s="31"/>
    </row>
    <row r="20" spans="1:46">
      <c r="A20" s="573"/>
      <c r="B20" s="26">
        <f>'Fr-04.1'!B20</f>
        <v>0</v>
      </c>
      <c r="C20" s="15">
        <f>'Fr-04.1'!C20</f>
        <v>0</v>
      </c>
      <c r="D20" s="27">
        <f>'Fr-04.1'!D20</f>
        <v>0</v>
      </c>
      <c r="E20" s="28">
        <f>'EF TGO AR5'!D30</f>
        <v>2.1815639999999998</v>
      </c>
      <c r="F20" s="28">
        <f>'EF TGO AR5'!E30</f>
        <v>7.8699999999999994E-4</v>
      </c>
      <c r="G20" s="28">
        <f>'EF TGO AR5'!F30</f>
        <v>0</v>
      </c>
      <c r="H20" s="28">
        <f>'EF TGO AR5'!G30</f>
        <v>2.5183999999999997E-4</v>
      </c>
      <c r="I20" s="28"/>
      <c r="J20" s="28"/>
      <c r="K20" s="28"/>
      <c r="L20" s="28"/>
      <c r="M20" s="18"/>
      <c r="N20" s="19"/>
      <c r="O20" s="29"/>
      <c r="P20" s="21"/>
      <c r="Q20" s="22">
        <f t="shared" si="18"/>
        <v>2.2719116000000001</v>
      </c>
      <c r="R20" s="28"/>
      <c r="S20" s="28"/>
      <c r="T20" s="28"/>
      <c r="U20" s="28"/>
      <c r="V20" s="28"/>
      <c r="W20" s="346" t="s">
        <v>333</v>
      </c>
      <c r="X20" s="28"/>
      <c r="Y20" s="28"/>
      <c r="Z20" s="28">
        <f>'Fr-04.1'!Z20</f>
        <v>0</v>
      </c>
      <c r="AA20" s="23">
        <f t="shared" si="19"/>
        <v>0</v>
      </c>
      <c r="AB20" s="23">
        <f t="shared" si="20"/>
        <v>0</v>
      </c>
      <c r="AC20" s="23">
        <f t="shared" si="21"/>
        <v>0</v>
      </c>
      <c r="AD20" s="23">
        <f t="shared" si="22"/>
        <v>0</v>
      </c>
      <c r="AE20" s="23">
        <f t="shared" si="23"/>
        <v>0</v>
      </c>
      <c r="AF20" s="23">
        <f t="shared" si="24"/>
        <v>0</v>
      </c>
      <c r="AG20" s="23">
        <f t="shared" si="25"/>
        <v>0</v>
      </c>
      <c r="AH20" s="23">
        <f t="shared" si="26"/>
        <v>0</v>
      </c>
      <c r="AI20" s="23">
        <f t="shared" si="27"/>
        <v>0</v>
      </c>
      <c r="AJ20" s="23">
        <f t="shared" si="28"/>
        <v>0</v>
      </c>
      <c r="AK20" s="23">
        <f t="shared" si="29"/>
        <v>0</v>
      </c>
      <c r="AL20" s="23">
        <f t="shared" si="30"/>
        <v>0</v>
      </c>
      <c r="AM20" s="23">
        <f t="shared" si="31"/>
        <v>0</v>
      </c>
      <c r="AN20" s="24"/>
      <c r="AO20" s="23">
        <f t="shared" si="32"/>
        <v>0</v>
      </c>
      <c r="AP20" s="23" t="e">
        <f t="shared" si="8"/>
        <v>#REF!</v>
      </c>
      <c r="AQ20" s="23" t="e">
        <f t="shared" si="9"/>
        <v>#REF!</v>
      </c>
      <c r="AR20" s="23" t="e">
        <f t="shared" si="10"/>
        <v>#REF!</v>
      </c>
      <c r="AS20" s="30"/>
      <c r="AT20" s="31"/>
    </row>
    <row r="21" spans="1:46">
      <c r="A21" s="573"/>
      <c r="B21" s="26">
        <f>'Fr-04.1'!B21</f>
        <v>0</v>
      </c>
      <c r="C21" s="15">
        <f>'Fr-04.1'!C21</f>
        <v>0</v>
      </c>
      <c r="D21" s="27">
        <f>'Fr-04.1'!D21</f>
        <v>0</v>
      </c>
      <c r="E21" s="28">
        <f>'EF TGO AR5'!D40</f>
        <v>2.6987220000000001</v>
      </c>
      <c r="F21" s="28">
        <f>'EF TGO AR5'!E40</f>
        <v>1.5114300000000004E-4</v>
      </c>
      <c r="G21" s="28">
        <f>'EF TGO AR5'!F40</f>
        <v>0</v>
      </c>
      <c r="H21" s="28">
        <f>'EF TGO AR5'!G40</f>
        <v>1.0416120000000001E-3</v>
      </c>
      <c r="I21" s="28"/>
      <c r="J21" s="28"/>
      <c r="K21" s="28"/>
      <c r="L21" s="28"/>
      <c r="M21" s="18"/>
      <c r="N21" s="19"/>
      <c r="O21" s="29"/>
      <c r="P21" s="21"/>
      <c r="Q21" s="22">
        <f t="shared" si="18"/>
        <v>2.9792834700000004</v>
      </c>
      <c r="R21" s="28"/>
      <c r="S21" s="28"/>
      <c r="T21" s="28"/>
      <c r="U21" s="28"/>
      <c r="V21" s="28"/>
      <c r="W21" s="346" t="s">
        <v>333</v>
      </c>
      <c r="X21" s="28"/>
      <c r="Y21" s="28"/>
      <c r="Z21" s="28">
        <f>'Fr-04.1'!Z21</f>
        <v>0</v>
      </c>
      <c r="AA21" s="23">
        <f t="shared" si="19"/>
        <v>0</v>
      </c>
      <c r="AB21" s="23">
        <f t="shared" si="20"/>
        <v>0</v>
      </c>
      <c r="AC21" s="23">
        <f t="shared" si="21"/>
        <v>0</v>
      </c>
      <c r="AD21" s="23">
        <f t="shared" si="22"/>
        <v>0</v>
      </c>
      <c r="AE21" s="23">
        <f t="shared" si="23"/>
        <v>0</v>
      </c>
      <c r="AF21" s="23">
        <f t="shared" si="24"/>
        <v>0</v>
      </c>
      <c r="AG21" s="23">
        <f t="shared" si="25"/>
        <v>0</v>
      </c>
      <c r="AH21" s="23">
        <f t="shared" si="26"/>
        <v>0</v>
      </c>
      <c r="AI21" s="23">
        <f t="shared" si="27"/>
        <v>0</v>
      </c>
      <c r="AJ21" s="23">
        <f t="shared" si="28"/>
        <v>0</v>
      </c>
      <c r="AK21" s="23">
        <f t="shared" si="29"/>
        <v>0</v>
      </c>
      <c r="AL21" s="23">
        <f t="shared" si="30"/>
        <v>0</v>
      </c>
      <c r="AM21" s="23">
        <f t="shared" si="31"/>
        <v>0</v>
      </c>
      <c r="AN21" s="24"/>
      <c r="AO21" s="23">
        <f t="shared" si="32"/>
        <v>0</v>
      </c>
      <c r="AP21" s="23" t="e">
        <f t="shared" si="8"/>
        <v>#REF!</v>
      </c>
      <c r="AQ21" s="23" t="e">
        <f t="shared" si="9"/>
        <v>#REF!</v>
      </c>
      <c r="AR21" s="23" t="e">
        <f t="shared" si="10"/>
        <v>#REF!</v>
      </c>
      <c r="AS21" s="30"/>
      <c r="AT21" s="31"/>
    </row>
    <row r="22" spans="1:46">
      <c r="A22" s="573"/>
      <c r="B22" s="26">
        <f>'Fr-04.1'!B22</f>
        <v>0</v>
      </c>
      <c r="C22" s="15">
        <f>'Fr-04.1'!C22</f>
        <v>0</v>
      </c>
      <c r="D22" s="27">
        <f>'Fr-04.1'!D22</f>
        <v>0</v>
      </c>
      <c r="E22" s="28"/>
      <c r="F22" s="28"/>
      <c r="G22" s="28">
        <f>'EF (1)'!F30*'EF (1)'!D30</f>
        <v>1.1205E-4</v>
      </c>
      <c r="H22" s="28">
        <f>'EF (1)'!F30*'EF (1)'!E30</f>
        <v>7.7220000000000001E-4</v>
      </c>
      <c r="I22" s="28"/>
      <c r="J22" s="28"/>
      <c r="K22" s="28"/>
      <c r="L22" s="28"/>
      <c r="M22" s="18"/>
      <c r="N22" s="19"/>
      <c r="O22" s="29"/>
      <c r="P22" s="21"/>
      <c r="Q22" s="22">
        <f t="shared" si="18"/>
        <v>0.20777040000000002</v>
      </c>
      <c r="R22" s="28"/>
      <c r="S22" s="28"/>
      <c r="T22" s="28"/>
      <c r="U22" s="28"/>
      <c r="V22" s="28"/>
      <c r="W22" s="346" t="s">
        <v>333</v>
      </c>
      <c r="X22" s="28"/>
      <c r="Y22" s="28"/>
      <c r="Z22" s="28">
        <f>'Fr-04.1'!Z22</f>
        <v>0</v>
      </c>
      <c r="AA22" s="23">
        <f t="shared" ref="AA22:AA23" si="33">D22*E22/1000</f>
        <v>0</v>
      </c>
      <c r="AB22" s="23">
        <f t="shared" ref="AB22:AB23" si="34">D22*F22/1000</f>
        <v>0</v>
      </c>
      <c r="AC22" s="23">
        <f t="shared" ref="AC22:AC23" si="35">D22*G22/1000</f>
        <v>0</v>
      </c>
      <c r="AD22" s="23">
        <f t="shared" ref="AD22:AD23" si="36">D22*H22/1000</f>
        <v>0</v>
      </c>
      <c r="AE22" s="23">
        <f t="shared" ref="AE22:AE23" si="37">D22*I22/1000</f>
        <v>0</v>
      </c>
      <c r="AF22" s="23">
        <f t="shared" ref="AF22:AF23" si="38">D22*J22/1000</f>
        <v>0</v>
      </c>
      <c r="AG22" s="23">
        <f t="shared" ref="AG22:AG23" si="39">D22*F22*$AV$9/1000</f>
        <v>0</v>
      </c>
      <c r="AH22" s="23">
        <f t="shared" ref="AH22:AH23" si="40">D22*G22*$AV$10/1000</f>
        <v>0</v>
      </c>
      <c r="AI22" s="23">
        <f t="shared" ref="AI22:AI23" si="41">D22*H22*$AV$11/1000</f>
        <v>0</v>
      </c>
      <c r="AJ22" s="23">
        <f t="shared" ref="AJ22:AJ23" si="42">D22*I22*$AV$12/1000</f>
        <v>0</v>
      </c>
      <c r="AK22" s="23">
        <f t="shared" ref="AK22:AK23" si="43">D22*J22*$AV$13/1000</f>
        <v>0</v>
      </c>
      <c r="AL22" s="23">
        <f t="shared" ref="AL22:AL23" si="44">D22*K22*M22/1000</f>
        <v>0</v>
      </c>
      <c r="AM22" s="23">
        <f t="shared" ref="AM22:AM23" si="45">D22*L22*N22/1000</f>
        <v>0</v>
      </c>
      <c r="AN22" s="24"/>
      <c r="AO22" s="23">
        <f t="shared" ref="AO22:AO23" si="46">D22*Q22/1000</f>
        <v>0</v>
      </c>
      <c r="AP22" s="23" t="e">
        <f t="shared" ref="AP22:AP23" si="47">AO22/$AO$35</f>
        <v>#REF!</v>
      </c>
      <c r="AQ22" s="23" t="e">
        <f t="shared" si="9"/>
        <v>#REF!</v>
      </c>
      <c r="AR22" s="23" t="e">
        <f t="shared" si="10"/>
        <v>#REF!</v>
      </c>
      <c r="AS22" s="30"/>
      <c r="AT22" s="31"/>
    </row>
    <row r="23" spans="1:46">
      <c r="A23" s="573"/>
      <c r="B23" s="26">
        <f>'Fr-04.1'!B23</f>
        <v>0</v>
      </c>
      <c r="C23" s="15">
        <f>'Fr-04.1'!C23</f>
        <v>0</v>
      </c>
      <c r="D23" s="27">
        <f>'Fr-04.1'!D23</f>
        <v>0</v>
      </c>
      <c r="E23" s="28"/>
      <c r="F23" s="28"/>
      <c r="G23" s="28">
        <f>'EF (1)'!F32*'EF (1)'!D32</f>
        <v>1.1205E-4</v>
      </c>
      <c r="H23" s="28">
        <f>'EF (1)'!F32*'EF (1)'!E32</f>
        <v>7.7220000000000001E-4</v>
      </c>
      <c r="I23" s="28"/>
      <c r="J23" s="28"/>
      <c r="K23" s="28"/>
      <c r="L23" s="28"/>
      <c r="M23" s="18"/>
      <c r="N23" s="19"/>
      <c r="O23" s="29"/>
      <c r="P23" s="21"/>
      <c r="Q23" s="22">
        <f t="shared" si="18"/>
        <v>0.20777040000000002</v>
      </c>
      <c r="R23" s="28"/>
      <c r="S23" s="28"/>
      <c r="T23" s="28"/>
      <c r="U23" s="28"/>
      <c r="V23" s="28"/>
      <c r="W23" s="346" t="s">
        <v>333</v>
      </c>
      <c r="X23" s="28"/>
      <c r="Y23" s="28"/>
      <c r="Z23" s="28">
        <f>'Fr-04.1'!Z23</f>
        <v>0</v>
      </c>
      <c r="AA23" s="23">
        <f t="shared" si="33"/>
        <v>0</v>
      </c>
      <c r="AB23" s="23">
        <f t="shared" si="34"/>
        <v>0</v>
      </c>
      <c r="AC23" s="23">
        <f t="shared" si="35"/>
        <v>0</v>
      </c>
      <c r="AD23" s="23">
        <f t="shared" si="36"/>
        <v>0</v>
      </c>
      <c r="AE23" s="23">
        <f t="shared" si="37"/>
        <v>0</v>
      </c>
      <c r="AF23" s="23">
        <f t="shared" si="38"/>
        <v>0</v>
      </c>
      <c r="AG23" s="23">
        <f t="shared" si="39"/>
        <v>0</v>
      </c>
      <c r="AH23" s="23">
        <f t="shared" si="40"/>
        <v>0</v>
      </c>
      <c r="AI23" s="23">
        <f t="shared" si="41"/>
        <v>0</v>
      </c>
      <c r="AJ23" s="23">
        <f t="shared" si="42"/>
        <v>0</v>
      </c>
      <c r="AK23" s="23">
        <f t="shared" si="43"/>
        <v>0</v>
      </c>
      <c r="AL23" s="23">
        <f t="shared" si="44"/>
        <v>0</v>
      </c>
      <c r="AM23" s="23">
        <f t="shared" si="45"/>
        <v>0</v>
      </c>
      <c r="AN23" s="24"/>
      <c r="AO23" s="23">
        <f t="shared" si="46"/>
        <v>0</v>
      </c>
      <c r="AP23" s="23" t="e">
        <f t="shared" si="47"/>
        <v>#REF!</v>
      </c>
      <c r="AQ23" s="23" t="e">
        <f t="shared" si="9"/>
        <v>#REF!</v>
      </c>
      <c r="AR23" s="23" t="e">
        <f t="shared" si="10"/>
        <v>#REF!</v>
      </c>
      <c r="AS23" s="30"/>
      <c r="AT23" s="31"/>
    </row>
    <row r="24" spans="1:46">
      <c r="A24" s="573"/>
      <c r="B24" s="26">
        <f>'Fr-04.1'!B24</f>
        <v>0</v>
      </c>
      <c r="C24" s="15">
        <f>'Fr-04.1'!C24</f>
        <v>0</v>
      </c>
      <c r="D24" s="27">
        <f>'Fr-04.1'!D24</f>
        <v>0</v>
      </c>
      <c r="E24" s="28"/>
      <c r="F24" s="28"/>
      <c r="G24" s="28">
        <f>'EF (1)'!F31*'EF (1)'!D31</f>
        <v>7.0199999999999993E-3</v>
      </c>
      <c r="H24" s="28">
        <f>'EF (1)'!F31*'EF (1)'!E31</f>
        <v>1.1069999999999999E-3</v>
      </c>
      <c r="I24" s="28"/>
      <c r="J24" s="28"/>
      <c r="K24" s="28"/>
      <c r="L24" s="28"/>
      <c r="M24" s="18"/>
      <c r="N24" s="19"/>
      <c r="O24" s="29"/>
      <c r="P24" s="21"/>
      <c r="Q24" s="22">
        <f t="shared" si="18"/>
        <v>0.48991499999999999</v>
      </c>
      <c r="R24" s="28"/>
      <c r="S24" s="28"/>
      <c r="T24" s="28"/>
      <c r="U24" s="28"/>
      <c r="V24" s="28"/>
      <c r="W24" s="346" t="s">
        <v>333</v>
      </c>
      <c r="X24" s="28"/>
      <c r="Y24" s="28"/>
      <c r="Z24" s="28">
        <f>'Fr-04.1'!Z24</f>
        <v>0</v>
      </c>
      <c r="AA24" s="23">
        <f t="shared" ref="AA24" si="48">D24*E24/1000</f>
        <v>0</v>
      </c>
      <c r="AB24" s="23">
        <f t="shared" ref="AB24" si="49">D24*F24/1000</f>
        <v>0</v>
      </c>
      <c r="AC24" s="23">
        <f t="shared" ref="AC24" si="50">D24*G24/1000</f>
        <v>0</v>
      </c>
      <c r="AD24" s="23">
        <f t="shared" ref="AD24" si="51">D24*H24/1000</f>
        <v>0</v>
      </c>
      <c r="AE24" s="23">
        <f t="shared" ref="AE24" si="52">D24*I24/1000</f>
        <v>0</v>
      </c>
      <c r="AF24" s="23">
        <f t="shared" ref="AF24" si="53">D24*J24/1000</f>
        <v>0</v>
      </c>
      <c r="AG24" s="23">
        <f t="shared" ref="AG24" si="54">D24*F24*$AV$9/1000</f>
        <v>0</v>
      </c>
      <c r="AH24" s="23">
        <f t="shared" ref="AH24" si="55">D24*G24*$AV$10/1000</f>
        <v>0</v>
      </c>
      <c r="AI24" s="23">
        <f t="shared" ref="AI24" si="56">D24*H24*$AV$11/1000</f>
        <v>0</v>
      </c>
      <c r="AJ24" s="23">
        <f t="shared" ref="AJ24" si="57">D24*I24*$AV$12/1000</f>
        <v>0</v>
      </c>
      <c r="AK24" s="23">
        <f t="shared" ref="AK24" si="58">D24*J24*$AV$13/1000</f>
        <v>0</v>
      </c>
      <c r="AL24" s="23">
        <f t="shared" ref="AL24" si="59">D24*K24*M24/1000</f>
        <v>0</v>
      </c>
      <c r="AM24" s="23">
        <f t="shared" ref="AM24" si="60">D24*L24*N24/1000</f>
        <v>0</v>
      </c>
      <c r="AN24" s="24"/>
      <c r="AO24" s="23">
        <f t="shared" ref="AO24" si="61">D24*Q24/1000</f>
        <v>0</v>
      </c>
      <c r="AP24" s="23" t="e">
        <f t="shared" ref="AP24" si="62">AO24/$AO$35</f>
        <v>#REF!</v>
      </c>
      <c r="AQ24" s="23" t="e">
        <f t="shared" ref="AQ24" si="63">AO24/$AO$57</f>
        <v>#REF!</v>
      </c>
      <c r="AR24" s="23" t="e">
        <f t="shared" ref="AR24" si="64">AO24/$AO$58</f>
        <v>#REF!</v>
      </c>
      <c r="AS24" s="30"/>
      <c r="AT24" s="31"/>
    </row>
    <row r="25" spans="1:46">
      <c r="A25" s="573"/>
      <c r="B25" s="14">
        <f>'Fr-04.1'!B25</f>
        <v>0</v>
      </c>
      <c r="C25" s="15"/>
      <c r="D25" s="27"/>
      <c r="E25" s="28"/>
      <c r="F25" s="28"/>
      <c r="G25" s="28"/>
      <c r="H25" s="28"/>
      <c r="I25" s="28"/>
      <c r="J25" s="28"/>
      <c r="K25" s="28"/>
      <c r="L25" s="28"/>
      <c r="M25" s="18"/>
      <c r="N25" s="19"/>
      <c r="O25" s="29"/>
      <c r="P25" s="21"/>
      <c r="Q25" s="22">
        <f t="shared" si="18"/>
        <v>0</v>
      </c>
      <c r="R25" s="28"/>
      <c r="S25" s="28"/>
      <c r="T25" s="28"/>
      <c r="U25" s="28"/>
      <c r="V25" s="28"/>
      <c r="W25" s="28"/>
      <c r="X25" s="28"/>
      <c r="Y25" s="28"/>
      <c r="Z25" s="28">
        <f>'Fr-04.1'!Z25</f>
        <v>0</v>
      </c>
      <c r="AA25" s="23">
        <f t="shared" si="19"/>
        <v>0</v>
      </c>
      <c r="AB25" s="23">
        <f t="shared" si="20"/>
        <v>0</v>
      </c>
      <c r="AC25" s="23">
        <f t="shared" si="21"/>
        <v>0</v>
      </c>
      <c r="AD25" s="23">
        <f t="shared" si="22"/>
        <v>0</v>
      </c>
      <c r="AE25" s="23">
        <f t="shared" si="23"/>
        <v>0</v>
      </c>
      <c r="AF25" s="23">
        <f t="shared" si="24"/>
        <v>0</v>
      </c>
      <c r="AG25" s="23">
        <f t="shared" si="25"/>
        <v>0</v>
      </c>
      <c r="AH25" s="23">
        <f t="shared" si="26"/>
        <v>0</v>
      </c>
      <c r="AI25" s="23">
        <f t="shared" si="27"/>
        <v>0</v>
      </c>
      <c r="AJ25" s="23">
        <f t="shared" si="28"/>
        <v>0</v>
      </c>
      <c r="AK25" s="23">
        <f t="shared" si="29"/>
        <v>0</v>
      </c>
      <c r="AL25" s="23">
        <f t="shared" si="30"/>
        <v>0</v>
      </c>
      <c r="AM25" s="23">
        <f t="shared" si="31"/>
        <v>0</v>
      </c>
      <c r="AN25" s="24"/>
      <c r="AO25" s="23">
        <f t="shared" si="32"/>
        <v>0</v>
      </c>
      <c r="AP25" s="23" t="e">
        <f>AO25/$AO$35</f>
        <v>#REF!</v>
      </c>
      <c r="AQ25" s="23" t="e">
        <f t="shared" ref="AQ25:AQ34" si="65">AO25/$AO$57</f>
        <v>#REF!</v>
      </c>
      <c r="AR25" s="23" t="e">
        <f t="shared" ref="AR25:AR34" si="66">AO25/$AO$58</f>
        <v>#REF!</v>
      </c>
      <c r="AS25" s="30"/>
      <c r="AT25" s="31"/>
    </row>
    <row r="26" spans="1:46">
      <c r="A26" s="573"/>
      <c r="B26" s="26">
        <f>'Fr-04.1'!B26</f>
        <v>0</v>
      </c>
      <c r="C26" s="15">
        <f>'Fr-04.1'!C26</f>
        <v>0</v>
      </c>
      <c r="D26" s="27">
        <f>'Fr-04.1'!D26</f>
        <v>0</v>
      </c>
      <c r="E26" s="28"/>
      <c r="F26" s="28"/>
      <c r="G26" s="28"/>
      <c r="H26" s="28"/>
      <c r="I26" s="28"/>
      <c r="J26" s="28"/>
      <c r="K26" s="28">
        <v>1</v>
      </c>
      <c r="L26" s="28"/>
      <c r="M26" s="18">
        <f>'EF TGO AR5'!H56</f>
        <v>677</v>
      </c>
      <c r="N26" s="19"/>
      <c r="O26" s="29"/>
      <c r="P26" s="21"/>
      <c r="Q26" s="22">
        <f t="shared" si="18"/>
        <v>677</v>
      </c>
      <c r="R26" s="28"/>
      <c r="S26" s="28"/>
      <c r="T26" s="28"/>
      <c r="U26" s="28"/>
      <c r="V26" s="28"/>
      <c r="W26" s="346" t="s">
        <v>333</v>
      </c>
      <c r="X26" s="28"/>
      <c r="Y26" s="28"/>
      <c r="Z26" s="28">
        <f>'Fr-04.1'!Z26</f>
        <v>0</v>
      </c>
      <c r="AA26" s="23">
        <f t="shared" si="19"/>
        <v>0</v>
      </c>
      <c r="AB26" s="23">
        <f t="shared" si="20"/>
        <v>0</v>
      </c>
      <c r="AC26" s="23">
        <f t="shared" si="21"/>
        <v>0</v>
      </c>
      <c r="AD26" s="23">
        <f t="shared" si="22"/>
        <v>0</v>
      </c>
      <c r="AE26" s="23">
        <f t="shared" si="23"/>
        <v>0</v>
      </c>
      <c r="AF26" s="23">
        <f t="shared" si="24"/>
        <v>0</v>
      </c>
      <c r="AG26" s="23">
        <f t="shared" si="25"/>
        <v>0</v>
      </c>
      <c r="AH26" s="23">
        <f t="shared" si="26"/>
        <v>0</v>
      </c>
      <c r="AI26" s="23">
        <f t="shared" si="27"/>
        <v>0</v>
      </c>
      <c r="AJ26" s="23">
        <f t="shared" si="28"/>
        <v>0</v>
      </c>
      <c r="AK26" s="23">
        <f t="shared" si="29"/>
        <v>0</v>
      </c>
      <c r="AL26" s="23">
        <f t="shared" si="30"/>
        <v>0</v>
      </c>
      <c r="AM26" s="23">
        <f t="shared" si="31"/>
        <v>0</v>
      </c>
      <c r="AN26" s="24"/>
      <c r="AO26" s="23">
        <f t="shared" si="32"/>
        <v>0</v>
      </c>
      <c r="AP26" s="23" t="e">
        <f>AO26/$AO$35</f>
        <v>#REF!</v>
      </c>
      <c r="AQ26" s="23" t="e">
        <f t="shared" si="65"/>
        <v>#REF!</v>
      </c>
      <c r="AR26" s="23" t="e">
        <f t="shared" si="66"/>
        <v>#REF!</v>
      </c>
      <c r="AS26" s="30"/>
      <c r="AT26" s="31"/>
    </row>
    <row r="27" spans="1:46">
      <c r="A27" s="573"/>
      <c r="B27" s="26">
        <f>'Fr-04.1'!B27</f>
        <v>0</v>
      </c>
      <c r="C27" s="15">
        <f>'Fr-04.1'!C27</f>
        <v>0</v>
      </c>
      <c r="D27" s="27">
        <f>'Fr-04.1'!D27</f>
        <v>0</v>
      </c>
      <c r="E27" s="28"/>
      <c r="F27" s="28"/>
      <c r="G27" s="28"/>
      <c r="H27" s="28"/>
      <c r="I27" s="28"/>
      <c r="J27" s="28"/>
      <c r="K27" s="28">
        <v>1</v>
      </c>
      <c r="L27" s="28"/>
      <c r="M27" s="18">
        <f>'EF (1)'!E16</f>
        <v>1923.5</v>
      </c>
      <c r="N27" s="19"/>
      <c r="O27" s="29"/>
      <c r="P27" s="21"/>
      <c r="Q27" s="22">
        <f t="shared" si="18"/>
        <v>1923.5</v>
      </c>
      <c r="R27" s="28"/>
      <c r="S27" s="28"/>
      <c r="T27" s="28"/>
      <c r="U27" s="28"/>
      <c r="V27" s="28"/>
      <c r="W27" s="346" t="s">
        <v>333</v>
      </c>
      <c r="X27" s="28"/>
      <c r="Y27" s="28"/>
      <c r="Z27" s="28">
        <f>'Fr-04.1'!Z27</f>
        <v>0</v>
      </c>
      <c r="AA27" s="23">
        <f t="shared" si="19"/>
        <v>0</v>
      </c>
      <c r="AB27" s="23">
        <f t="shared" si="20"/>
        <v>0</v>
      </c>
      <c r="AC27" s="23">
        <f t="shared" si="21"/>
        <v>0</v>
      </c>
      <c r="AD27" s="23">
        <f t="shared" si="22"/>
        <v>0</v>
      </c>
      <c r="AE27" s="23">
        <f t="shared" si="23"/>
        <v>0</v>
      </c>
      <c r="AF27" s="23">
        <f t="shared" si="24"/>
        <v>0</v>
      </c>
      <c r="AG27" s="23">
        <f t="shared" si="25"/>
        <v>0</v>
      </c>
      <c r="AH27" s="23">
        <f t="shared" si="26"/>
        <v>0</v>
      </c>
      <c r="AI27" s="23">
        <f t="shared" si="27"/>
        <v>0</v>
      </c>
      <c r="AJ27" s="23">
        <f t="shared" si="28"/>
        <v>0</v>
      </c>
      <c r="AK27" s="23">
        <f t="shared" si="29"/>
        <v>0</v>
      </c>
      <c r="AL27" s="23">
        <f t="shared" si="30"/>
        <v>0</v>
      </c>
      <c r="AM27" s="23">
        <f t="shared" si="31"/>
        <v>0</v>
      </c>
      <c r="AN27" s="24"/>
      <c r="AO27" s="23">
        <f t="shared" si="32"/>
        <v>0</v>
      </c>
      <c r="AP27" s="23" t="e">
        <f>AO27/$AO$35</f>
        <v>#REF!</v>
      </c>
      <c r="AQ27" s="23" t="e">
        <f t="shared" si="65"/>
        <v>#REF!</v>
      </c>
      <c r="AR27" s="23" t="e">
        <f t="shared" si="66"/>
        <v>#REF!</v>
      </c>
      <c r="AS27" s="30"/>
      <c r="AT27" s="31"/>
    </row>
    <row r="28" spans="1:46">
      <c r="A28" s="573"/>
      <c r="B28" s="26">
        <f>'Fr-04.1'!B28</f>
        <v>0</v>
      </c>
      <c r="C28" s="15">
        <f>'Fr-04.1'!C28</f>
        <v>0</v>
      </c>
      <c r="D28" s="27">
        <f>'Fr-04.1'!D28</f>
        <v>0</v>
      </c>
      <c r="E28" s="28"/>
      <c r="F28" s="28"/>
      <c r="G28" s="28"/>
      <c r="H28" s="28"/>
      <c r="I28" s="28"/>
      <c r="J28" s="28"/>
      <c r="K28" s="28">
        <v>1</v>
      </c>
      <c r="L28" s="28"/>
      <c r="M28" s="18">
        <f>'EF TGO AR5'!H59</f>
        <v>1300</v>
      </c>
      <c r="N28" s="19"/>
      <c r="O28" s="29"/>
      <c r="P28" s="21"/>
      <c r="Q28" s="22">
        <f t="shared" si="18"/>
        <v>1300</v>
      </c>
      <c r="R28" s="28"/>
      <c r="S28" s="28"/>
      <c r="T28" s="28"/>
      <c r="U28" s="28"/>
      <c r="V28" s="28"/>
      <c r="W28" s="346" t="s">
        <v>333</v>
      </c>
      <c r="X28" s="28"/>
      <c r="Y28" s="28"/>
      <c r="Z28" s="28">
        <f>'Fr-04.1'!Z28</f>
        <v>0</v>
      </c>
      <c r="AA28" s="23">
        <f t="shared" si="19"/>
        <v>0</v>
      </c>
      <c r="AB28" s="23">
        <f t="shared" si="20"/>
        <v>0</v>
      </c>
      <c r="AC28" s="23">
        <f t="shared" si="21"/>
        <v>0</v>
      </c>
      <c r="AD28" s="23">
        <f t="shared" si="22"/>
        <v>0</v>
      </c>
      <c r="AE28" s="23">
        <f t="shared" si="23"/>
        <v>0</v>
      </c>
      <c r="AF28" s="23">
        <f t="shared" si="24"/>
        <v>0</v>
      </c>
      <c r="AG28" s="23">
        <f t="shared" si="25"/>
        <v>0</v>
      </c>
      <c r="AH28" s="23">
        <f t="shared" si="26"/>
        <v>0</v>
      </c>
      <c r="AI28" s="23">
        <f t="shared" si="27"/>
        <v>0</v>
      </c>
      <c r="AJ28" s="23">
        <f t="shared" si="28"/>
        <v>0</v>
      </c>
      <c r="AK28" s="23">
        <f t="shared" si="29"/>
        <v>0</v>
      </c>
      <c r="AL28" s="23">
        <f t="shared" si="30"/>
        <v>0</v>
      </c>
      <c r="AM28" s="23">
        <f t="shared" si="31"/>
        <v>0</v>
      </c>
      <c r="AN28" s="24"/>
      <c r="AO28" s="23">
        <f t="shared" si="32"/>
        <v>0</v>
      </c>
      <c r="AP28" s="23" t="e">
        <f>AO28/$AO$35</f>
        <v>#REF!</v>
      </c>
      <c r="AQ28" s="23" t="e">
        <f t="shared" si="65"/>
        <v>#REF!</v>
      </c>
      <c r="AR28" s="23" t="e">
        <f t="shared" si="66"/>
        <v>#REF!</v>
      </c>
      <c r="AS28" s="30"/>
      <c r="AT28" s="31"/>
    </row>
    <row r="29" spans="1:46">
      <c r="A29" s="573"/>
      <c r="B29" s="26">
        <f>'Fr-04.1'!B29</f>
        <v>0</v>
      </c>
      <c r="C29" s="15">
        <f>'Fr-04.1'!C29</f>
        <v>0</v>
      </c>
      <c r="D29" s="27">
        <f>'Fr-04.1'!D29</f>
        <v>0</v>
      </c>
      <c r="E29" s="28"/>
      <c r="F29" s="28"/>
      <c r="G29" s="28"/>
      <c r="H29" s="28"/>
      <c r="I29" s="28"/>
      <c r="J29" s="28"/>
      <c r="K29" s="28">
        <v>1</v>
      </c>
      <c r="L29" s="28"/>
      <c r="M29" s="18">
        <f>'EF (1)'!E19</f>
        <v>1624.21</v>
      </c>
      <c r="N29" s="19"/>
      <c r="O29" s="29"/>
      <c r="P29" s="21"/>
      <c r="Q29" s="22">
        <f t="shared" si="17"/>
        <v>1624.21</v>
      </c>
      <c r="R29" s="28"/>
      <c r="S29" s="28"/>
      <c r="T29" s="28"/>
      <c r="U29" s="28"/>
      <c r="V29" s="28"/>
      <c r="W29" s="346" t="s">
        <v>333</v>
      </c>
      <c r="X29" s="28"/>
      <c r="Y29" s="28"/>
      <c r="Z29" s="28">
        <f>'Fr-04.1'!Z29</f>
        <v>0</v>
      </c>
      <c r="AA29" s="23">
        <f t="shared" si="0"/>
        <v>0</v>
      </c>
      <c r="AB29" s="23">
        <f t="shared" si="1"/>
        <v>0</v>
      </c>
      <c r="AC29" s="23">
        <f t="shared" si="11"/>
        <v>0</v>
      </c>
      <c r="AD29" s="23">
        <f t="shared" si="2"/>
        <v>0</v>
      </c>
      <c r="AE29" s="23">
        <f t="shared" si="3"/>
        <v>0</v>
      </c>
      <c r="AF29" s="23">
        <f t="shared" si="4"/>
        <v>0</v>
      </c>
      <c r="AG29" s="23">
        <f t="shared" si="12"/>
        <v>0</v>
      </c>
      <c r="AH29" s="23">
        <f t="shared" si="13"/>
        <v>0</v>
      </c>
      <c r="AI29" s="23">
        <f t="shared" si="5"/>
        <v>0</v>
      </c>
      <c r="AJ29" s="23">
        <f t="shared" si="6"/>
        <v>0</v>
      </c>
      <c r="AK29" s="23">
        <f t="shared" si="7"/>
        <v>0</v>
      </c>
      <c r="AL29" s="23">
        <f t="shared" si="14"/>
        <v>0</v>
      </c>
      <c r="AM29" s="23">
        <f t="shared" si="15"/>
        <v>0</v>
      </c>
      <c r="AN29" s="24"/>
      <c r="AO29" s="23">
        <f t="shared" si="16"/>
        <v>0</v>
      </c>
      <c r="AP29" s="23" t="e">
        <f t="shared" ref="AP29:AP34" si="67">AO29/$AO$35</f>
        <v>#REF!</v>
      </c>
      <c r="AQ29" s="23" t="e">
        <f t="shared" si="65"/>
        <v>#REF!</v>
      </c>
      <c r="AR29" s="23" t="e">
        <f t="shared" si="66"/>
        <v>#REF!</v>
      </c>
      <c r="AS29" s="30"/>
      <c r="AT29" s="31"/>
    </row>
    <row r="30" spans="1:46">
      <c r="A30" s="573"/>
      <c r="B30" s="26">
        <f>'Fr-04.1'!B30</f>
        <v>0</v>
      </c>
      <c r="C30" s="15">
        <f>'Fr-04.1'!C30</f>
        <v>0</v>
      </c>
      <c r="D30" s="27">
        <f>'Fr-04.1'!D30</f>
        <v>0</v>
      </c>
      <c r="E30" s="28">
        <v>1</v>
      </c>
      <c r="F30" s="28"/>
      <c r="G30" s="28"/>
      <c r="H30" s="28"/>
      <c r="I30" s="28"/>
      <c r="J30" s="28"/>
      <c r="K30" s="28"/>
      <c r="L30" s="28"/>
      <c r="M30" s="18"/>
      <c r="N30" s="19"/>
      <c r="O30" s="29"/>
      <c r="P30" s="21"/>
      <c r="Q30" s="22">
        <f t="shared" si="17"/>
        <v>1</v>
      </c>
      <c r="R30" s="28"/>
      <c r="S30" s="28"/>
      <c r="T30" s="28"/>
      <c r="U30" s="28"/>
      <c r="V30" s="28"/>
      <c r="W30" s="346" t="s">
        <v>333</v>
      </c>
      <c r="X30" s="28"/>
      <c r="Y30" s="28"/>
      <c r="Z30" s="28">
        <f>'Fr-04.1'!Z30</f>
        <v>0</v>
      </c>
      <c r="AA30" s="23">
        <f t="shared" si="0"/>
        <v>0</v>
      </c>
      <c r="AB30" s="23">
        <f t="shared" si="1"/>
        <v>0</v>
      </c>
      <c r="AC30" s="23">
        <f t="shared" si="11"/>
        <v>0</v>
      </c>
      <c r="AD30" s="23">
        <f t="shared" si="2"/>
        <v>0</v>
      </c>
      <c r="AE30" s="23">
        <f t="shared" si="3"/>
        <v>0</v>
      </c>
      <c r="AF30" s="23">
        <f t="shared" si="4"/>
        <v>0</v>
      </c>
      <c r="AG30" s="23">
        <f t="shared" si="12"/>
        <v>0</v>
      </c>
      <c r="AH30" s="23">
        <f t="shared" si="13"/>
        <v>0</v>
      </c>
      <c r="AI30" s="23">
        <f t="shared" si="5"/>
        <v>0</v>
      </c>
      <c r="AJ30" s="23">
        <f t="shared" si="6"/>
        <v>0</v>
      </c>
      <c r="AK30" s="23">
        <f t="shared" si="7"/>
        <v>0</v>
      </c>
      <c r="AL30" s="23">
        <f t="shared" si="14"/>
        <v>0</v>
      </c>
      <c r="AM30" s="23">
        <f t="shared" si="15"/>
        <v>0</v>
      </c>
      <c r="AN30" s="24"/>
      <c r="AO30" s="23">
        <f t="shared" si="16"/>
        <v>0</v>
      </c>
      <c r="AP30" s="23" t="e">
        <f t="shared" si="67"/>
        <v>#REF!</v>
      </c>
      <c r="AQ30" s="23" t="e">
        <f t="shared" si="65"/>
        <v>#REF!</v>
      </c>
      <c r="AR30" s="23" t="e">
        <f t="shared" si="66"/>
        <v>#REF!</v>
      </c>
      <c r="AS30" s="30"/>
      <c r="AT30" s="31"/>
    </row>
    <row r="31" spans="1:46">
      <c r="A31" s="573"/>
      <c r="B31" s="26">
        <f>'Fr-04.1'!B31</f>
        <v>0</v>
      </c>
      <c r="C31" s="15">
        <f>'Fr-04.1'!C31</f>
        <v>0</v>
      </c>
      <c r="D31" s="27">
        <f>'Fr-04.1'!D31</f>
        <v>0</v>
      </c>
      <c r="E31" s="28"/>
      <c r="F31" s="28"/>
      <c r="G31" s="28">
        <v>1</v>
      </c>
      <c r="H31" s="28"/>
      <c r="I31" s="28"/>
      <c r="J31" s="28"/>
      <c r="K31" s="28"/>
      <c r="L31" s="28"/>
      <c r="M31" s="18"/>
      <c r="N31" s="28"/>
      <c r="O31" s="29"/>
      <c r="P31" s="21"/>
      <c r="Q31" s="22">
        <f t="shared" si="17"/>
        <v>28</v>
      </c>
      <c r="R31" s="28"/>
      <c r="S31" s="28"/>
      <c r="T31" s="28"/>
      <c r="U31" s="28"/>
      <c r="V31" s="28"/>
      <c r="W31" s="346" t="s">
        <v>333</v>
      </c>
      <c r="X31" s="28"/>
      <c r="Y31" s="28"/>
      <c r="Z31" s="28">
        <f>'Fr-04.1'!Z31</f>
        <v>0</v>
      </c>
      <c r="AA31" s="23">
        <f t="shared" si="0"/>
        <v>0</v>
      </c>
      <c r="AB31" s="23">
        <f t="shared" si="1"/>
        <v>0</v>
      </c>
      <c r="AC31" s="23">
        <f t="shared" si="11"/>
        <v>0</v>
      </c>
      <c r="AD31" s="23">
        <f t="shared" si="2"/>
        <v>0</v>
      </c>
      <c r="AE31" s="23">
        <f t="shared" si="3"/>
        <v>0</v>
      </c>
      <c r="AF31" s="23">
        <f t="shared" si="4"/>
        <v>0</v>
      </c>
      <c r="AG31" s="23">
        <f t="shared" si="12"/>
        <v>0</v>
      </c>
      <c r="AH31" s="23">
        <f t="shared" si="13"/>
        <v>0</v>
      </c>
      <c r="AI31" s="23">
        <f t="shared" si="5"/>
        <v>0</v>
      </c>
      <c r="AJ31" s="23">
        <f t="shared" si="6"/>
        <v>0</v>
      </c>
      <c r="AK31" s="23">
        <f t="shared" si="7"/>
        <v>0</v>
      </c>
      <c r="AL31" s="23">
        <f t="shared" si="14"/>
        <v>0</v>
      </c>
      <c r="AM31" s="23">
        <f t="shared" si="15"/>
        <v>0</v>
      </c>
      <c r="AN31" s="24"/>
      <c r="AO31" s="23">
        <f t="shared" si="16"/>
        <v>0</v>
      </c>
      <c r="AP31" s="23" t="e">
        <f t="shared" si="67"/>
        <v>#REF!</v>
      </c>
      <c r="AQ31" s="23" t="e">
        <f t="shared" si="65"/>
        <v>#REF!</v>
      </c>
      <c r="AR31" s="23" t="e">
        <f t="shared" si="66"/>
        <v>#REF!</v>
      </c>
      <c r="AS31" s="30"/>
      <c r="AT31" s="31"/>
    </row>
    <row r="32" spans="1:46">
      <c r="A32" s="573"/>
      <c r="B32" s="26">
        <f>'Fr-04.1'!B32</f>
        <v>0</v>
      </c>
      <c r="C32" s="15">
        <f>'Fr-04.1'!C32</f>
        <v>0</v>
      </c>
      <c r="D32" s="27">
        <f>'Fr-04.1'!D32</f>
        <v>0</v>
      </c>
      <c r="E32" s="28"/>
      <c r="F32" s="28"/>
      <c r="G32" s="28"/>
      <c r="H32" s="28" t="e">
        <f>#REF!</f>
        <v>#REF!</v>
      </c>
      <c r="I32" s="28"/>
      <c r="J32" s="28"/>
      <c r="K32" s="28"/>
      <c r="L32" s="28"/>
      <c r="M32" s="18"/>
      <c r="N32" s="28"/>
      <c r="O32" s="29"/>
      <c r="P32" s="21"/>
      <c r="Q32" s="22" t="e">
        <f t="shared" si="17"/>
        <v>#REF!</v>
      </c>
      <c r="R32" s="28"/>
      <c r="S32" s="28"/>
      <c r="T32" s="28"/>
      <c r="U32" s="28"/>
      <c r="V32" s="28"/>
      <c r="W32" s="346" t="s">
        <v>333</v>
      </c>
      <c r="X32" s="28"/>
      <c r="Y32" s="28"/>
      <c r="Z32" s="28">
        <f>'Fr-04.1'!Z32</f>
        <v>0</v>
      </c>
      <c r="AA32" s="23">
        <f t="shared" si="0"/>
        <v>0</v>
      </c>
      <c r="AB32" s="23">
        <f t="shared" si="1"/>
        <v>0</v>
      </c>
      <c r="AC32" s="23">
        <f t="shared" si="11"/>
        <v>0</v>
      </c>
      <c r="AD32" s="23" t="e">
        <f t="shared" si="2"/>
        <v>#REF!</v>
      </c>
      <c r="AE32" s="23">
        <f t="shared" si="3"/>
        <v>0</v>
      </c>
      <c r="AF32" s="23">
        <f t="shared" si="4"/>
        <v>0</v>
      </c>
      <c r="AG32" s="23">
        <f t="shared" si="12"/>
        <v>0</v>
      </c>
      <c r="AH32" s="23">
        <f t="shared" si="13"/>
        <v>0</v>
      </c>
      <c r="AI32" s="23" t="e">
        <f t="shared" si="5"/>
        <v>#REF!</v>
      </c>
      <c r="AJ32" s="23">
        <f t="shared" si="6"/>
        <v>0</v>
      </c>
      <c r="AK32" s="23">
        <f t="shared" si="7"/>
        <v>0</v>
      </c>
      <c r="AL32" s="23">
        <f t="shared" si="14"/>
        <v>0</v>
      </c>
      <c r="AM32" s="23">
        <f t="shared" si="15"/>
        <v>0</v>
      </c>
      <c r="AN32" s="24"/>
      <c r="AO32" s="23" t="e">
        <f t="shared" si="16"/>
        <v>#REF!</v>
      </c>
      <c r="AP32" s="23" t="e">
        <f t="shared" si="67"/>
        <v>#REF!</v>
      </c>
      <c r="AQ32" s="23" t="e">
        <f t="shared" si="65"/>
        <v>#REF!</v>
      </c>
      <c r="AR32" s="23" t="e">
        <f t="shared" si="66"/>
        <v>#REF!</v>
      </c>
      <c r="AS32" s="30"/>
      <c r="AT32" s="31"/>
    </row>
    <row r="33" spans="1:47">
      <c r="A33" s="573"/>
      <c r="B33" s="26"/>
      <c r="C33" s="15"/>
      <c r="D33" s="27"/>
      <c r="E33" s="28"/>
      <c r="F33" s="28"/>
      <c r="G33" s="28"/>
      <c r="H33" s="28"/>
      <c r="I33" s="28"/>
      <c r="J33" s="28"/>
      <c r="K33" s="28"/>
      <c r="L33" s="28"/>
      <c r="M33" s="18"/>
      <c r="N33" s="19"/>
      <c r="O33" s="29"/>
      <c r="P33" s="21"/>
      <c r="Q33" s="22">
        <f t="shared" si="17"/>
        <v>0</v>
      </c>
      <c r="R33" s="28"/>
      <c r="S33" s="28"/>
      <c r="T33" s="28"/>
      <c r="U33" s="28"/>
      <c r="V33" s="28"/>
      <c r="W33" s="28"/>
      <c r="X33" s="28"/>
      <c r="Y33" s="28"/>
      <c r="Z33" s="28"/>
      <c r="AA33" s="23">
        <f t="shared" si="0"/>
        <v>0</v>
      </c>
      <c r="AB33" s="23">
        <f t="shared" si="1"/>
        <v>0</v>
      </c>
      <c r="AC33" s="23">
        <f t="shared" si="11"/>
        <v>0</v>
      </c>
      <c r="AD33" s="23">
        <f t="shared" si="2"/>
        <v>0</v>
      </c>
      <c r="AE33" s="23">
        <f t="shared" si="3"/>
        <v>0</v>
      </c>
      <c r="AF33" s="23">
        <f t="shared" si="4"/>
        <v>0</v>
      </c>
      <c r="AG33" s="23">
        <f t="shared" si="12"/>
        <v>0</v>
      </c>
      <c r="AH33" s="23">
        <f t="shared" si="13"/>
        <v>0</v>
      </c>
      <c r="AI33" s="23">
        <f t="shared" si="5"/>
        <v>0</v>
      </c>
      <c r="AJ33" s="23">
        <f t="shared" si="6"/>
        <v>0</v>
      </c>
      <c r="AK33" s="23">
        <f t="shared" si="7"/>
        <v>0</v>
      </c>
      <c r="AL33" s="23">
        <f t="shared" si="14"/>
        <v>0</v>
      </c>
      <c r="AM33" s="23">
        <f t="shared" si="15"/>
        <v>0</v>
      </c>
      <c r="AN33" s="24"/>
      <c r="AO33" s="23">
        <f t="shared" si="16"/>
        <v>0</v>
      </c>
      <c r="AP33" s="23" t="e">
        <f t="shared" si="67"/>
        <v>#REF!</v>
      </c>
      <c r="AQ33" s="23" t="e">
        <f t="shared" si="65"/>
        <v>#REF!</v>
      </c>
      <c r="AR33" s="23" t="e">
        <f t="shared" si="66"/>
        <v>#REF!</v>
      </c>
      <c r="AS33" s="35"/>
      <c r="AT33" s="31"/>
    </row>
    <row r="34" spans="1:47">
      <c r="A34" s="573"/>
      <c r="B34" s="26"/>
      <c r="C34" s="15"/>
      <c r="D34" s="36"/>
      <c r="E34" s="37"/>
      <c r="F34" s="37"/>
      <c r="G34" s="37"/>
      <c r="H34" s="37"/>
      <c r="I34" s="37"/>
      <c r="J34" s="37"/>
      <c r="K34" s="37"/>
      <c r="L34" s="37"/>
      <c r="M34" s="18"/>
      <c r="N34" s="38"/>
      <c r="O34" s="29"/>
      <c r="P34" s="21"/>
      <c r="Q34" s="22">
        <f t="shared" si="17"/>
        <v>0</v>
      </c>
      <c r="R34" s="28"/>
      <c r="S34" s="28"/>
      <c r="T34" s="28"/>
      <c r="U34" s="28"/>
      <c r="V34" s="28"/>
      <c r="W34" s="28"/>
      <c r="X34" s="28"/>
      <c r="Y34" s="28"/>
      <c r="Z34" s="28"/>
      <c r="AA34" s="23">
        <f t="shared" si="0"/>
        <v>0</v>
      </c>
      <c r="AB34" s="23">
        <f t="shared" si="1"/>
        <v>0</v>
      </c>
      <c r="AC34" s="23">
        <f t="shared" si="11"/>
        <v>0</v>
      </c>
      <c r="AD34" s="23">
        <f t="shared" si="2"/>
        <v>0</v>
      </c>
      <c r="AE34" s="23">
        <f t="shared" si="3"/>
        <v>0</v>
      </c>
      <c r="AF34" s="23">
        <f t="shared" si="4"/>
        <v>0</v>
      </c>
      <c r="AG34" s="23">
        <f t="shared" si="12"/>
        <v>0</v>
      </c>
      <c r="AH34" s="23">
        <f t="shared" si="13"/>
        <v>0</v>
      </c>
      <c r="AI34" s="23">
        <f t="shared" si="5"/>
        <v>0</v>
      </c>
      <c r="AJ34" s="23">
        <f t="shared" si="6"/>
        <v>0</v>
      </c>
      <c r="AK34" s="23">
        <f t="shared" si="7"/>
        <v>0</v>
      </c>
      <c r="AL34" s="23">
        <f t="shared" si="14"/>
        <v>0</v>
      </c>
      <c r="AM34" s="23">
        <f t="shared" si="15"/>
        <v>0</v>
      </c>
      <c r="AN34" s="24"/>
      <c r="AO34" s="23">
        <f t="shared" si="16"/>
        <v>0</v>
      </c>
      <c r="AP34" s="23" t="e">
        <f t="shared" si="67"/>
        <v>#REF!</v>
      </c>
      <c r="AQ34" s="23" t="e">
        <f t="shared" si="65"/>
        <v>#REF!</v>
      </c>
      <c r="AR34" s="23" t="e">
        <f t="shared" si="66"/>
        <v>#REF!</v>
      </c>
      <c r="AS34" s="25"/>
      <c r="AT34" s="31"/>
    </row>
    <row r="35" spans="1:47">
      <c r="A35" s="574"/>
      <c r="B35" s="39"/>
      <c r="C35" s="40"/>
      <c r="D35" s="41"/>
      <c r="E35" s="595"/>
      <c r="F35" s="596"/>
      <c r="G35" s="596"/>
      <c r="H35" s="596"/>
      <c r="I35" s="596"/>
      <c r="J35" s="596"/>
      <c r="K35" s="596"/>
      <c r="L35" s="596"/>
      <c r="M35" s="596"/>
      <c r="N35" s="596"/>
      <c r="O35" s="596"/>
      <c r="P35" s="596"/>
      <c r="Q35" s="597"/>
      <c r="R35" s="108"/>
      <c r="S35" s="108"/>
      <c r="T35" s="108"/>
      <c r="U35" s="108"/>
      <c r="V35" s="108"/>
      <c r="W35" s="108"/>
      <c r="X35" s="108"/>
      <c r="Y35" s="108"/>
      <c r="Z35" s="108"/>
      <c r="AA35" s="42">
        <f>SUM(AA10:AA34)</f>
        <v>1.6257347657803696</v>
      </c>
      <c r="AB35" s="42">
        <f t="shared" ref="AB35:AN35" si="68">SUM(AB10:AB34)</f>
        <v>5.9251575816000003E-5</v>
      </c>
      <c r="AC35" s="42">
        <f>SUM(AC10:AC34)</f>
        <v>2.9936088539999963E-6</v>
      </c>
      <c r="AD35" s="42" t="e">
        <f t="shared" si="68"/>
        <v>#REF!</v>
      </c>
      <c r="AE35" s="42">
        <f t="shared" si="68"/>
        <v>0</v>
      </c>
      <c r="AF35" s="42">
        <f t="shared" si="68"/>
        <v>0</v>
      </c>
      <c r="AG35" s="42">
        <f t="shared" si="68"/>
        <v>1.7775472744800001E-3</v>
      </c>
      <c r="AH35" s="42">
        <f t="shared" si="68"/>
        <v>8.3821047911999884E-5</v>
      </c>
      <c r="AI35" s="42" t="e">
        <f t="shared" si="68"/>
        <v>#REF!</v>
      </c>
      <c r="AJ35" s="42">
        <f t="shared" si="68"/>
        <v>0</v>
      </c>
      <c r="AK35" s="42">
        <f>SUM(AK10:AK34)</f>
        <v>0</v>
      </c>
      <c r="AL35" s="42">
        <f t="shared" si="68"/>
        <v>0</v>
      </c>
      <c r="AM35" s="42">
        <f t="shared" si="68"/>
        <v>0</v>
      </c>
      <c r="AN35" s="42">
        <f t="shared" si="68"/>
        <v>0</v>
      </c>
      <c r="AO35" s="42" t="e">
        <f>SUM(AO10:AO34)</f>
        <v>#REF!</v>
      </c>
      <c r="AP35" s="42" t="e">
        <f>SUM(AP10:AP34)</f>
        <v>#REF!</v>
      </c>
      <c r="AQ35" s="42"/>
      <c r="AR35" s="42"/>
      <c r="AS35" s="43"/>
    </row>
    <row r="36" spans="1:47">
      <c r="A36" s="693" t="s">
        <v>32</v>
      </c>
      <c r="B36" s="44">
        <f>'Fr-04.1'!B37</f>
        <v>0</v>
      </c>
      <c r="C36" s="45">
        <f>'Fr-04.1'!C37</f>
        <v>0</v>
      </c>
      <c r="D36" s="46">
        <f>'Fr-04.1'!D37</f>
        <v>0</v>
      </c>
      <c r="E36" s="17"/>
      <c r="F36" s="47"/>
      <c r="G36" s="48"/>
      <c r="H36" s="48"/>
      <c r="I36" s="48"/>
      <c r="J36" s="48"/>
      <c r="K36" s="48"/>
      <c r="L36" s="48"/>
      <c r="M36" s="48"/>
      <c r="N36" s="49"/>
      <c r="O36" s="17">
        <v>1</v>
      </c>
      <c r="P36" s="17">
        <f>'EF TGO AR5'!H55</f>
        <v>1760</v>
      </c>
      <c r="Q36" s="22">
        <f>(E36*$AV$8)+(O36*P36)</f>
        <v>1760</v>
      </c>
      <c r="R36" s="28"/>
      <c r="S36" s="28"/>
      <c r="T36" s="28"/>
      <c r="U36" s="28"/>
      <c r="V36" s="28"/>
      <c r="W36" s="346" t="s">
        <v>333</v>
      </c>
      <c r="X36" s="28"/>
      <c r="Y36" s="28"/>
      <c r="Z36" s="28">
        <f>'Fr-04.1'!Z37</f>
        <v>0</v>
      </c>
      <c r="AA36" s="23">
        <f>D36*E36*$AV$8/1000</f>
        <v>0</v>
      </c>
      <c r="AB36" s="50"/>
      <c r="AC36" s="51"/>
      <c r="AD36" s="51"/>
      <c r="AE36" s="51"/>
      <c r="AF36" s="51"/>
      <c r="AG36" s="50"/>
      <c r="AH36" s="51"/>
      <c r="AI36" s="51"/>
      <c r="AJ36" s="51"/>
      <c r="AK36" s="51"/>
      <c r="AL36" s="51"/>
      <c r="AM36" s="51"/>
      <c r="AN36" s="23">
        <f t="shared" ref="AN36:AN42" si="69">D36*O36*P36/1000</f>
        <v>0</v>
      </c>
      <c r="AO36" s="23">
        <f t="shared" ref="AO36:AO42" si="70">D36*Q36/1000</f>
        <v>0</v>
      </c>
      <c r="AP36" s="23" t="e">
        <f t="shared" ref="AP36:AP42" si="71">AO36/$AO$43</f>
        <v>#DIV/0!</v>
      </c>
      <c r="AQ36" s="23"/>
      <c r="AR36" s="23"/>
      <c r="AS36" s="30"/>
    </row>
    <row r="37" spans="1:47">
      <c r="A37" s="581"/>
      <c r="B37" s="52">
        <f>'Fr-04.1'!B38</f>
        <v>0</v>
      </c>
      <c r="C37" s="83">
        <f>'Fr-04.1'!C38</f>
        <v>0</v>
      </c>
      <c r="D37" s="27">
        <f>'Fr-04.1'!D38</f>
        <v>0</v>
      </c>
      <c r="E37" s="19"/>
      <c r="F37" s="34"/>
      <c r="G37" s="215"/>
      <c r="H37" s="215"/>
      <c r="I37" s="215"/>
      <c r="J37" s="215"/>
      <c r="K37" s="215"/>
      <c r="L37" s="215"/>
      <c r="M37" s="215"/>
      <c r="N37" s="55"/>
      <c r="O37" s="28">
        <v>1</v>
      </c>
      <c r="P37" s="28">
        <f>'EF (1)'!E13</f>
        <v>79</v>
      </c>
      <c r="Q37" s="22">
        <f>(E37*$AV$8)+(O37*P37)</f>
        <v>79</v>
      </c>
      <c r="R37" s="28"/>
      <c r="S37" s="28"/>
      <c r="T37" s="28"/>
      <c r="U37" s="28"/>
      <c r="V37" s="28"/>
      <c r="W37" s="346" t="s">
        <v>333</v>
      </c>
      <c r="X37" s="28"/>
      <c r="Y37" s="28"/>
      <c r="Z37" s="28">
        <f>'Fr-04.1'!Z38</f>
        <v>0</v>
      </c>
      <c r="AA37" s="23">
        <f>D37*E37*$AV$8/1000</f>
        <v>0</v>
      </c>
      <c r="AB37" s="56"/>
      <c r="AC37" s="216"/>
      <c r="AD37" s="216"/>
      <c r="AE37" s="216"/>
      <c r="AF37" s="216"/>
      <c r="AG37" s="56"/>
      <c r="AH37" s="216"/>
      <c r="AI37" s="216"/>
      <c r="AJ37" s="216"/>
      <c r="AK37" s="216"/>
      <c r="AL37" s="216"/>
      <c r="AM37" s="216"/>
      <c r="AN37" s="23">
        <f t="shared" ref="AN37" si="72">D37*O37*P37/1000</f>
        <v>0</v>
      </c>
      <c r="AO37" s="23">
        <f t="shared" ref="AO37" si="73">D37*Q37/1000</f>
        <v>0</v>
      </c>
      <c r="AP37" s="23" t="e">
        <f t="shared" si="71"/>
        <v>#DIV/0!</v>
      </c>
      <c r="AQ37" s="353"/>
      <c r="AR37" s="353"/>
      <c r="AS37" s="58"/>
    </row>
    <row r="38" spans="1:47">
      <c r="A38" s="581"/>
      <c r="B38" s="52">
        <f>'Fr-04.1'!B39</f>
        <v>0</v>
      </c>
      <c r="C38" s="53">
        <f>'Fr-04.1'!C39</f>
        <v>0</v>
      </c>
      <c r="D38" s="54">
        <f>'Fr-04.1'!D39</f>
        <v>0</v>
      </c>
      <c r="E38" s="19">
        <f>'EF (1)'!F28*'EF (1)'!C28</f>
        <v>1.9116</v>
      </c>
      <c r="F38" s="34"/>
      <c r="G38" s="215"/>
      <c r="H38" s="21"/>
      <c r="I38" s="21"/>
      <c r="J38" s="21"/>
      <c r="K38" s="21"/>
      <c r="L38" s="21"/>
      <c r="M38" s="21"/>
      <c r="N38" s="55"/>
      <c r="O38" s="28"/>
      <c r="P38" s="28"/>
      <c r="Q38" s="22">
        <f t="shared" ref="Q38:Q42" si="74">(E38*$AV$8)+(O38*P38)</f>
        <v>1.9116</v>
      </c>
      <c r="R38" s="28"/>
      <c r="S38" s="28"/>
      <c r="T38" s="28"/>
      <c r="U38" s="28"/>
      <c r="V38" s="28"/>
      <c r="W38" s="346" t="s">
        <v>333</v>
      </c>
      <c r="X38" s="28"/>
      <c r="Y38" s="28"/>
      <c r="Z38" s="28">
        <f>'Fr-04.1'!Z39</f>
        <v>0</v>
      </c>
      <c r="AA38" s="23">
        <f t="shared" ref="AA38:AA42" si="75">D38*E38*$AV$8/1000</f>
        <v>0</v>
      </c>
      <c r="AB38" s="56"/>
      <c r="AC38" s="216"/>
      <c r="AD38" s="57"/>
      <c r="AE38" s="57"/>
      <c r="AF38" s="57"/>
      <c r="AG38" s="56"/>
      <c r="AH38" s="216"/>
      <c r="AI38" s="57"/>
      <c r="AJ38" s="57"/>
      <c r="AK38" s="57"/>
      <c r="AL38" s="57"/>
      <c r="AM38" s="57"/>
      <c r="AN38" s="23">
        <f t="shared" si="69"/>
        <v>0</v>
      </c>
      <c r="AO38" s="23">
        <f t="shared" si="70"/>
        <v>0</v>
      </c>
      <c r="AP38" s="23" t="e">
        <f t="shared" si="71"/>
        <v>#DIV/0!</v>
      </c>
      <c r="AQ38" s="149"/>
      <c r="AR38" s="149"/>
      <c r="AS38" s="58"/>
    </row>
    <row r="39" spans="1:47">
      <c r="A39" s="581"/>
      <c r="B39" s="52">
        <f>'Fr-04.1'!B40</f>
        <v>0</v>
      </c>
      <c r="C39" s="53">
        <f>'Fr-04.1'!C40</f>
        <v>0</v>
      </c>
      <c r="D39" s="54">
        <f>'Fr-04.1'!D40</f>
        <v>0</v>
      </c>
      <c r="E39" s="19">
        <f>'EF (1)'!F29*'EF (1)'!C29</f>
        <v>1.9116</v>
      </c>
      <c r="F39" s="34"/>
      <c r="G39" s="215"/>
      <c r="H39" s="21"/>
      <c r="I39" s="21"/>
      <c r="J39" s="21"/>
      <c r="K39" s="21"/>
      <c r="L39" s="21"/>
      <c r="M39" s="21"/>
      <c r="N39" s="55"/>
      <c r="O39" s="28"/>
      <c r="P39" s="28"/>
      <c r="Q39" s="22">
        <f>(E39*$AV$8)+(O39*P39)</f>
        <v>1.9116</v>
      </c>
      <c r="R39" s="28"/>
      <c r="S39" s="28"/>
      <c r="T39" s="28"/>
      <c r="U39" s="28"/>
      <c r="V39" s="28"/>
      <c r="W39" s="346" t="s">
        <v>333</v>
      </c>
      <c r="X39" s="28"/>
      <c r="Y39" s="28"/>
      <c r="Z39" s="28">
        <f>'Fr-04.1'!Z40</f>
        <v>0</v>
      </c>
      <c r="AA39" s="23">
        <f t="shared" si="75"/>
        <v>0</v>
      </c>
      <c r="AB39" s="56"/>
      <c r="AC39" s="216"/>
      <c r="AD39" s="57"/>
      <c r="AE39" s="57"/>
      <c r="AF39" s="57"/>
      <c r="AG39" s="56"/>
      <c r="AH39" s="216"/>
      <c r="AI39" s="57"/>
      <c r="AJ39" s="57"/>
      <c r="AK39" s="57"/>
      <c r="AL39" s="57"/>
      <c r="AM39" s="57"/>
      <c r="AN39" s="23">
        <f t="shared" si="69"/>
        <v>0</v>
      </c>
      <c r="AO39" s="23">
        <f t="shared" si="70"/>
        <v>0</v>
      </c>
      <c r="AP39" s="23" t="e">
        <f t="shared" si="71"/>
        <v>#DIV/0!</v>
      </c>
      <c r="AQ39" s="149"/>
      <c r="AR39" s="149"/>
      <c r="AS39" s="58"/>
    </row>
    <row r="40" spans="1:47">
      <c r="A40" s="581"/>
      <c r="B40" s="52">
        <f>'Fr-04.1'!B41</f>
        <v>0</v>
      </c>
      <c r="C40" s="53">
        <f>'Fr-04.1'!C41</f>
        <v>0</v>
      </c>
      <c r="D40" s="54">
        <f>'Fr-04.1'!D41</f>
        <v>0</v>
      </c>
      <c r="E40" s="350">
        <f>'EF (1)'!C34</f>
        <v>2.8368489446681764</v>
      </c>
      <c r="F40" s="34"/>
      <c r="G40" s="215"/>
      <c r="H40" s="21"/>
      <c r="I40" s="21"/>
      <c r="J40" s="21"/>
      <c r="K40" s="21"/>
      <c r="L40" s="21"/>
      <c r="M40" s="59"/>
      <c r="N40" s="55"/>
      <c r="O40" s="28"/>
      <c r="P40" s="54"/>
      <c r="Q40" s="22">
        <f t="shared" si="74"/>
        <v>2.8368489446681764</v>
      </c>
      <c r="R40" s="28"/>
      <c r="S40" s="28"/>
      <c r="T40" s="28"/>
      <c r="U40" s="28"/>
      <c r="V40" s="28"/>
      <c r="W40" s="346" t="s">
        <v>333</v>
      </c>
      <c r="X40" s="28"/>
      <c r="Y40" s="28"/>
      <c r="Z40" s="28">
        <f>'Fr-04.1'!Z41</f>
        <v>0</v>
      </c>
      <c r="AA40" s="23">
        <f t="shared" si="75"/>
        <v>0</v>
      </c>
      <c r="AB40" s="56"/>
      <c r="AC40" s="216"/>
      <c r="AD40" s="57"/>
      <c r="AE40" s="57"/>
      <c r="AF40" s="57"/>
      <c r="AG40" s="56"/>
      <c r="AH40" s="216"/>
      <c r="AI40" s="57"/>
      <c r="AJ40" s="57"/>
      <c r="AK40" s="57"/>
      <c r="AL40" s="57"/>
      <c r="AM40" s="57"/>
      <c r="AN40" s="23">
        <f t="shared" si="69"/>
        <v>0</v>
      </c>
      <c r="AO40" s="23">
        <f t="shared" si="70"/>
        <v>0</v>
      </c>
      <c r="AP40" s="23" t="e">
        <f t="shared" si="71"/>
        <v>#DIV/0!</v>
      </c>
      <c r="AQ40" s="149"/>
      <c r="AR40" s="149"/>
      <c r="AS40" s="60"/>
      <c r="AT40" s="61"/>
    </row>
    <row r="41" spans="1:47">
      <c r="A41" s="581"/>
      <c r="B41" s="52">
        <f>'Fr-04.1'!B42</f>
        <v>0</v>
      </c>
      <c r="C41" s="53">
        <f>'Fr-04.1'!C42</f>
        <v>0</v>
      </c>
      <c r="D41" s="54">
        <f>'Fr-04.1'!D42</f>
        <v>0</v>
      </c>
      <c r="E41" s="350">
        <f>'EF (1)'!C36</f>
        <v>2.8368489446681764</v>
      </c>
      <c r="F41" s="34"/>
      <c r="G41" s="215"/>
      <c r="H41" s="215"/>
      <c r="I41" s="215"/>
      <c r="J41" s="215"/>
      <c r="K41" s="215"/>
      <c r="L41" s="215"/>
      <c r="M41" s="375"/>
      <c r="N41" s="215"/>
      <c r="O41" s="19"/>
      <c r="P41" s="54"/>
      <c r="Q41" s="371">
        <f t="shared" si="74"/>
        <v>2.8368489446681764</v>
      </c>
      <c r="R41" s="28"/>
      <c r="S41" s="28"/>
      <c r="T41" s="28"/>
      <c r="U41" s="28"/>
      <c r="V41" s="28"/>
      <c r="W41" s="346" t="s">
        <v>333</v>
      </c>
      <c r="X41" s="28"/>
      <c r="Y41" s="28"/>
      <c r="Z41" s="28">
        <f>'Fr-04.1'!Z42</f>
        <v>0</v>
      </c>
      <c r="AA41" s="378">
        <f t="shared" si="75"/>
        <v>0</v>
      </c>
      <c r="AB41" s="56"/>
      <c r="AC41" s="216"/>
      <c r="AD41" s="216"/>
      <c r="AE41" s="216"/>
      <c r="AF41" s="376"/>
      <c r="AG41" s="216"/>
      <c r="AH41" s="216"/>
      <c r="AI41" s="216"/>
      <c r="AJ41" s="216"/>
      <c r="AK41" s="216"/>
      <c r="AL41" s="216"/>
      <c r="AM41" s="376"/>
      <c r="AN41" s="353">
        <f t="shared" si="69"/>
        <v>0</v>
      </c>
      <c r="AO41" s="23">
        <f t="shared" si="70"/>
        <v>0</v>
      </c>
      <c r="AP41" s="23" t="e">
        <f t="shared" si="71"/>
        <v>#DIV/0!</v>
      </c>
      <c r="AQ41" s="149"/>
      <c r="AR41" s="149"/>
      <c r="AS41" s="60"/>
      <c r="AT41" s="61"/>
    </row>
    <row r="42" spans="1:47">
      <c r="A42" s="581"/>
      <c r="B42" s="52">
        <f>'Fr-04.1'!B43</f>
        <v>0</v>
      </c>
      <c r="C42" s="53">
        <f>'Fr-04.1'!C43</f>
        <v>0</v>
      </c>
      <c r="D42" s="54">
        <f>'Fr-04.1'!D43</f>
        <v>0</v>
      </c>
      <c r="E42" s="369">
        <f>'EF (1)'!C35</f>
        <v>1.9227721733334637</v>
      </c>
      <c r="F42" s="34"/>
      <c r="G42" s="215"/>
      <c r="H42" s="215"/>
      <c r="I42" s="215"/>
      <c r="J42" s="215"/>
      <c r="K42" s="215"/>
      <c r="L42" s="215"/>
      <c r="M42" s="375"/>
      <c r="N42" s="215"/>
      <c r="O42" s="19"/>
      <c r="P42" s="54"/>
      <c r="Q42" s="371">
        <f t="shared" si="74"/>
        <v>1.9227721733334637</v>
      </c>
      <c r="R42" s="345"/>
      <c r="S42" s="345"/>
      <c r="T42" s="345"/>
      <c r="U42" s="345"/>
      <c r="V42" s="345"/>
      <c r="W42" s="346" t="s">
        <v>333</v>
      </c>
      <c r="X42" s="345"/>
      <c r="Y42" s="345"/>
      <c r="Z42" s="28">
        <f>'Fr-04.1'!Z43</f>
        <v>0</v>
      </c>
      <c r="AA42" s="378">
        <f t="shared" si="75"/>
        <v>0</v>
      </c>
      <c r="AB42" s="56"/>
      <c r="AC42" s="216"/>
      <c r="AD42" s="216"/>
      <c r="AE42" s="216"/>
      <c r="AF42" s="376"/>
      <c r="AG42" s="216"/>
      <c r="AH42" s="216"/>
      <c r="AI42" s="216"/>
      <c r="AJ42" s="216"/>
      <c r="AK42" s="216"/>
      <c r="AL42" s="216"/>
      <c r="AM42" s="376"/>
      <c r="AN42" s="353">
        <f t="shared" si="69"/>
        <v>0</v>
      </c>
      <c r="AO42" s="23">
        <f t="shared" si="70"/>
        <v>0</v>
      </c>
      <c r="AP42" s="23" t="e">
        <f t="shared" si="71"/>
        <v>#DIV/0!</v>
      </c>
      <c r="AQ42" s="353"/>
      <c r="AR42" s="353"/>
      <c r="AS42" s="60"/>
      <c r="AT42" s="61"/>
    </row>
    <row r="43" spans="1:47">
      <c r="A43" s="582"/>
      <c r="B43" s="583"/>
      <c r="C43" s="584"/>
      <c r="D43" s="584"/>
      <c r="E43" s="584"/>
      <c r="F43" s="584"/>
      <c r="G43" s="584"/>
      <c r="H43" s="584"/>
      <c r="I43" s="584"/>
      <c r="J43" s="584"/>
      <c r="K43" s="584"/>
      <c r="L43" s="584"/>
      <c r="M43" s="584"/>
      <c r="N43" s="584"/>
      <c r="O43" s="584"/>
      <c r="P43" s="584"/>
      <c r="Q43" s="585"/>
      <c r="R43" s="109"/>
      <c r="S43" s="109"/>
      <c r="T43" s="109"/>
      <c r="U43" s="109"/>
      <c r="V43" s="109"/>
      <c r="W43" s="109"/>
      <c r="X43" s="109"/>
      <c r="Y43" s="109"/>
      <c r="Z43" s="109"/>
      <c r="AA43" s="68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8">
        <f>SUM(AO36:AO42)</f>
        <v>0</v>
      </c>
      <c r="AP43" s="150" t="e">
        <f>SUM(AP36:AP42)</f>
        <v>#DIV/0!</v>
      </c>
      <c r="AQ43" s="150"/>
      <c r="AR43" s="150"/>
      <c r="AS43" s="70"/>
      <c r="AT43" s="61"/>
    </row>
    <row r="44" spans="1:47">
      <c r="A44" s="572" t="s">
        <v>33</v>
      </c>
      <c r="B44" s="71">
        <f>'Fr-04.1'!B45</f>
        <v>0</v>
      </c>
      <c r="C44" s="102">
        <f>'Fr-04.1'!C45</f>
        <v>0</v>
      </c>
      <c r="D44" s="72">
        <f>'Fr-04.1'!D45</f>
        <v>0</v>
      </c>
      <c r="E44" s="586"/>
      <c r="F44" s="587"/>
      <c r="G44" s="587"/>
      <c r="H44" s="587"/>
      <c r="I44" s="587"/>
      <c r="J44" s="587"/>
      <c r="K44" s="587"/>
      <c r="L44" s="587"/>
      <c r="M44" s="587"/>
      <c r="N44" s="587"/>
      <c r="O44" s="587"/>
      <c r="P44" s="588"/>
      <c r="Q44" s="73">
        <f>'Fr-04.1'!Q45</f>
        <v>0</v>
      </c>
      <c r="R44" s="28"/>
      <c r="S44" s="28"/>
      <c r="T44" s="28"/>
      <c r="U44" s="346" t="s">
        <v>333</v>
      </c>
      <c r="V44" s="28"/>
      <c r="W44" s="28"/>
      <c r="X44" s="28"/>
      <c r="Y44" s="28"/>
      <c r="Z44" s="28">
        <f>'Fr-04.1'!Z45</f>
        <v>0</v>
      </c>
      <c r="AA44" s="563"/>
      <c r="AB44" s="563"/>
      <c r="AC44" s="563"/>
      <c r="AD44" s="563"/>
      <c r="AE44" s="563"/>
      <c r="AF44" s="563"/>
      <c r="AG44" s="563"/>
      <c r="AH44" s="563"/>
      <c r="AI44" s="563"/>
      <c r="AJ44" s="563"/>
      <c r="AK44" s="563"/>
      <c r="AL44" s="563"/>
      <c r="AM44" s="563"/>
      <c r="AN44" s="564"/>
      <c r="AO44" s="23">
        <f>D44*Q44/1000</f>
        <v>0</v>
      </c>
      <c r="AP44" s="23" t="e">
        <f>AO44/$AO$48</f>
        <v>#DIV/0!</v>
      </c>
      <c r="AQ44" s="23" t="e">
        <f>AO44/$AO$57</f>
        <v>#REF!</v>
      </c>
      <c r="AR44" s="23" t="e">
        <f>AO44/$AO$58</f>
        <v>#REF!</v>
      </c>
      <c r="AS44" s="25"/>
      <c r="AU44" s="74"/>
    </row>
    <row r="45" spans="1:47">
      <c r="A45" s="573"/>
      <c r="B45" s="71">
        <f>'Fr-04.1'!B46</f>
        <v>0</v>
      </c>
      <c r="C45" s="102">
        <f>'Fr-04.1'!C46</f>
        <v>0</v>
      </c>
      <c r="D45" s="27">
        <f>'Fr-04.1'!D46</f>
        <v>0</v>
      </c>
      <c r="E45" s="589"/>
      <c r="F45" s="590"/>
      <c r="G45" s="590"/>
      <c r="H45" s="590"/>
      <c r="I45" s="590"/>
      <c r="J45" s="590"/>
      <c r="K45" s="590"/>
      <c r="L45" s="590"/>
      <c r="M45" s="590"/>
      <c r="N45" s="590"/>
      <c r="O45" s="590"/>
      <c r="P45" s="591"/>
      <c r="Q45" s="75">
        <f>'Fr-04.1'!Q46</f>
        <v>0</v>
      </c>
      <c r="R45" s="28"/>
      <c r="S45" s="28"/>
      <c r="T45" s="28"/>
      <c r="U45" s="346" t="s">
        <v>333</v>
      </c>
      <c r="V45" s="28"/>
      <c r="W45" s="28"/>
      <c r="X45" s="28"/>
      <c r="Y45" s="28"/>
      <c r="Z45" s="28">
        <f>'Fr-04.1'!Z46</f>
        <v>0</v>
      </c>
      <c r="AA45" s="565"/>
      <c r="AB45" s="565"/>
      <c r="AC45" s="565"/>
      <c r="AD45" s="565"/>
      <c r="AE45" s="565"/>
      <c r="AF45" s="565"/>
      <c r="AG45" s="565"/>
      <c r="AH45" s="565"/>
      <c r="AI45" s="565"/>
      <c r="AJ45" s="565"/>
      <c r="AK45" s="565"/>
      <c r="AL45" s="565"/>
      <c r="AM45" s="565"/>
      <c r="AN45" s="566"/>
      <c r="AO45" s="23">
        <f>D45*Q45/1000</f>
        <v>0</v>
      </c>
      <c r="AP45" s="23" t="e">
        <f>AO45/$AO$48</f>
        <v>#DIV/0!</v>
      </c>
      <c r="AQ45" s="23" t="e">
        <f t="shared" ref="AQ45" si="76">AO45/$AO$57</f>
        <v>#REF!</v>
      </c>
      <c r="AR45" s="23" t="e">
        <f t="shared" ref="AR45:AR47" si="77">AO45/$AO$58</f>
        <v>#REF!</v>
      </c>
      <c r="AS45" s="30"/>
      <c r="AT45" s="31"/>
      <c r="AU45" s="76"/>
    </row>
    <row r="46" spans="1:47">
      <c r="A46" s="573"/>
      <c r="B46" s="71"/>
      <c r="C46" s="15"/>
      <c r="D46" s="27"/>
      <c r="E46" s="589"/>
      <c r="F46" s="590"/>
      <c r="G46" s="590"/>
      <c r="H46" s="590"/>
      <c r="I46" s="590"/>
      <c r="J46" s="590"/>
      <c r="K46" s="590"/>
      <c r="L46" s="590"/>
      <c r="M46" s="590"/>
      <c r="N46" s="590"/>
      <c r="O46" s="590"/>
      <c r="P46" s="591"/>
      <c r="Q46" s="75"/>
      <c r="R46" s="28"/>
      <c r="S46" s="28"/>
      <c r="T46" s="28"/>
      <c r="U46" s="28"/>
      <c r="V46" s="28"/>
      <c r="W46" s="28"/>
      <c r="X46" s="28"/>
      <c r="Y46" s="28"/>
      <c r="Z46" s="28"/>
      <c r="AA46" s="565"/>
      <c r="AB46" s="565"/>
      <c r="AC46" s="565"/>
      <c r="AD46" s="565"/>
      <c r="AE46" s="565"/>
      <c r="AF46" s="565"/>
      <c r="AG46" s="565"/>
      <c r="AH46" s="565"/>
      <c r="AI46" s="565"/>
      <c r="AJ46" s="565"/>
      <c r="AK46" s="565"/>
      <c r="AL46" s="565"/>
      <c r="AM46" s="565"/>
      <c r="AN46" s="566"/>
      <c r="AO46" s="23">
        <f>D46*Q46/1000</f>
        <v>0</v>
      </c>
      <c r="AP46" s="23" t="e">
        <f t="shared" ref="AP46:AP47" si="78">AO46/$AO$48</f>
        <v>#DIV/0!</v>
      </c>
      <c r="AQ46" s="23" t="e">
        <f>AO46/$AO$57</f>
        <v>#REF!</v>
      </c>
      <c r="AR46" s="23" t="e">
        <f t="shared" si="77"/>
        <v>#REF!</v>
      </c>
      <c r="AS46" s="25"/>
    </row>
    <row r="47" spans="1:47">
      <c r="A47" s="573"/>
      <c r="B47" s="71"/>
      <c r="C47" s="15"/>
      <c r="D47" s="77"/>
      <c r="E47" s="592"/>
      <c r="F47" s="593"/>
      <c r="G47" s="593"/>
      <c r="H47" s="593"/>
      <c r="I47" s="593"/>
      <c r="J47" s="593"/>
      <c r="K47" s="593"/>
      <c r="L47" s="593"/>
      <c r="M47" s="593"/>
      <c r="N47" s="593"/>
      <c r="O47" s="593"/>
      <c r="P47" s="594"/>
      <c r="Q47" s="78"/>
      <c r="R47" s="28"/>
      <c r="S47" s="28"/>
      <c r="T47" s="28"/>
      <c r="U47" s="28"/>
      <c r="V47" s="28"/>
      <c r="W47" s="28"/>
      <c r="X47" s="28"/>
      <c r="Y47" s="28"/>
      <c r="Z47" s="28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8"/>
      <c r="AO47" s="23"/>
      <c r="AP47" s="23" t="e">
        <f t="shared" si="78"/>
        <v>#DIV/0!</v>
      </c>
      <c r="AQ47" s="23" t="e">
        <f>AO47/$AO$57</f>
        <v>#REF!</v>
      </c>
      <c r="AR47" s="23" t="e">
        <f t="shared" si="77"/>
        <v>#REF!</v>
      </c>
      <c r="AS47" s="25"/>
      <c r="AU47" s="79"/>
    </row>
    <row r="48" spans="1:47">
      <c r="A48" s="574"/>
      <c r="B48" s="569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0"/>
      <c r="P48" s="570"/>
      <c r="Q48" s="571"/>
      <c r="R48" s="111"/>
      <c r="S48" s="111"/>
      <c r="T48" s="111"/>
      <c r="U48" s="111"/>
      <c r="V48" s="111"/>
      <c r="W48" s="111"/>
      <c r="X48" s="111"/>
      <c r="Y48" s="111"/>
      <c r="Z48" s="111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>
        <f>SUM(AO44:AO47)</f>
        <v>0</v>
      </c>
      <c r="AP48" s="68" t="e">
        <f>SUM(AP44:AP47)</f>
        <v>#DIV/0!</v>
      </c>
      <c r="AQ48" s="68"/>
      <c r="AR48" s="68"/>
      <c r="AS48" s="80"/>
    </row>
    <row r="49" spans="1:47">
      <c r="A49" s="572" t="s">
        <v>34</v>
      </c>
      <c r="B49" s="357">
        <f>'Fr-04.1'!B50</f>
        <v>0</v>
      </c>
      <c r="C49" s="81"/>
      <c r="D49" s="82"/>
      <c r="E49" s="575"/>
      <c r="F49" s="576"/>
      <c r="G49" s="576"/>
      <c r="H49" s="576"/>
      <c r="I49" s="576"/>
      <c r="J49" s="576"/>
      <c r="K49" s="576"/>
      <c r="L49" s="576"/>
      <c r="M49" s="576"/>
      <c r="N49" s="576"/>
      <c r="O49" s="576"/>
      <c r="P49" s="576"/>
      <c r="Q49" s="112"/>
      <c r="R49" s="28"/>
      <c r="S49" s="28"/>
      <c r="T49" s="28"/>
      <c r="U49" s="28"/>
      <c r="V49" s="28"/>
      <c r="W49" s="28"/>
      <c r="X49" s="28"/>
      <c r="Y49" s="28"/>
      <c r="Z49" s="28"/>
      <c r="AA49" s="563"/>
      <c r="AB49" s="563"/>
      <c r="AC49" s="563"/>
      <c r="AD49" s="563"/>
      <c r="AE49" s="563"/>
      <c r="AF49" s="563"/>
      <c r="AG49" s="563"/>
      <c r="AH49" s="563"/>
      <c r="AI49" s="563"/>
      <c r="AJ49" s="563"/>
      <c r="AK49" s="563"/>
      <c r="AL49" s="563"/>
      <c r="AM49" s="563"/>
      <c r="AN49" s="564"/>
      <c r="AO49" s="23">
        <f t="shared" ref="AO49:AO54" si="79">D49*Q49/1000</f>
        <v>0</v>
      </c>
      <c r="AP49" s="23" t="e">
        <f>AO49/$AO$56</f>
        <v>#DIV/0!</v>
      </c>
      <c r="AQ49" s="23"/>
      <c r="AR49" s="23" t="e">
        <f>AO49/$AO$58</f>
        <v>#REF!</v>
      </c>
      <c r="AS49" s="25"/>
    </row>
    <row r="50" spans="1:47">
      <c r="A50" s="573"/>
      <c r="B50" s="71">
        <f>'Fr-04.1'!B51</f>
        <v>0</v>
      </c>
      <c r="C50" s="354">
        <f>'Fr-04.1'!C51</f>
        <v>0</v>
      </c>
      <c r="D50" s="52">
        <f>'Fr-04.1'!D51</f>
        <v>0</v>
      </c>
      <c r="E50" s="577"/>
      <c r="F50" s="578"/>
      <c r="G50" s="578"/>
      <c r="H50" s="578"/>
      <c r="I50" s="578"/>
      <c r="J50" s="578"/>
      <c r="K50" s="578"/>
      <c r="L50" s="578"/>
      <c r="M50" s="578"/>
      <c r="N50" s="578"/>
      <c r="O50" s="578"/>
      <c r="P50" s="578"/>
      <c r="Q50" s="113">
        <f>'Fr-04.1'!Q51</f>
        <v>0</v>
      </c>
      <c r="R50" s="28"/>
      <c r="S50" s="28"/>
      <c r="T50" s="28"/>
      <c r="U50" s="346" t="s">
        <v>333</v>
      </c>
      <c r="V50" s="28"/>
      <c r="W50" s="28"/>
      <c r="X50" s="28"/>
      <c r="Y50" s="28"/>
      <c r="Z50" s="28">
        <f>'Fr-04.1'!Z51</f>
        <v>0</v>
      </c>
      <c r="AA50" s="565"/>
      <c r="AB50" s="565"/>
      <c r="AC50" s="565"/>
      <c r="AD50" s="565"/>
      <c r="AE50" s="565"/>
      <c r="AF50" s="565"/>
      <c r="AG50" s="565"/>
      <c r="AH50" s="565"/>
      <c r="AI50" s="565"/>
      <c r="AJ50" s="565"/>
      <c r="AK50" s="565"/>
      <c r="AL50" s="565"/>
      <c r="AM50" s="565"/>
      <c r="AN50" s="566"/>
      <c r="AO50" s="23">
        <f t="shared" si="79"/>
        <v>0</v>
      </c>
      <c r="AP50" s="23" t="e">
        <f t="shared" ref="AP50:AP55" si="80">AO50/$AO$56</f>
        <v>#DIV/0!</v>
      </c>
      <c r="AQ50" s="23"/>
      <c r="AR50" s="23" t="e">
        <f t="shared" ref="AR50:AR54" si="81">AO50/$AO$58</f>
        <v>#REF!</v>
      </c>
      <c r="AS50" s="30"/>
      <c r="AT50" s="31"/>
    </row>
    <row r="51" spans="1:47">
      <c r="A51" s="573"/>
      <c r="B51" s="71">
        <f>'Fr-04.1'!B52</f>
        <v>0</v>
      </c>
      <c r="C51" s="354">
        <f>'Fr-04.1'!C52</f>
        <v>0</v>
      </c>
      <c r="D51" s="52">
        <f>'Fr-04.1'!D52</f>
        <v>0</v>
      </c>
      <c r="E51" s="577"/>
      <c r="F51" s="578"/>
      <c r="G51" s="578"/>
      <c r="H51" s="578"/>
      <c r="I51" s="578"/>
      <c r="J51" s="578"/>
      <c r="K51" s="578"/>
      <c r="L51" s="578"/>
      <c r="M51" s="578"/>
      <c r="N51" s="578"/>
      <c r="O51" s="578"/>
      <c r="P51" s="578"/>
      <c r="Q51" s="113">
        <f>'Fr-04.1'!Q52</f>
        <v>0</v>
      </c>
      <c r="R51" s="28"/>
      <c r="S51" s="28"/>
      <c r="T51" s="28"/>
      <c r="U51" s="346" t="s">
        <v>333</v>
      </c>
      <c r="V51" s="28"/>
      <c r="W51" s="28"/>
      <c r="X51" s="28"/>
      <c r="Y51" s="28"/>
      <c r="Z51" s="28">
        <f>'Fr-04.1'!Z52</f>
        <v>0</v>
      </c>
      <c r="AA51" s="565"/>
      <c r="AB51" s="565"/>
      <c r="AC51" s="565"/>
      <c r="AD51" s="565"/>
      <c r="AE51" s="565"/>
      <c r="AF51" s="565"/>
      <c r="AG51" s="565"/>
      <c r="AH51" s="565"/>
      <c r="AI51" s="565"/>
      <c r="AJ51" s="565"/>
      <c r="AK51" s="565"/>
      <c r="AL51" s="565"/>
      <c r="AM51" s="565"/>
      <c r="AN51" s="566"/>
      <c r="AO51" s="23">
        <f t="shared" si="79"/>
        <v>0</v>
      </c>
      <c r="AP51" s="23" t="e">
        <f t="shared" si="80"/>
        <v>#DIV/0!</v>
      </c>
      <c r="AQ51" s="23"/>
      <c r="AR51" s="23" t="e">
        <f t="shared" si="81"/>
        <v>#REF!</v>
      </c>
      <c r="AS51" s="30"/>
    </row>
    <row r="52" spans="1:47">
      <c r="A52" s="573"/>
      <c r="B52" s="71">
        <f>'Fr-04.1'!B53</f>
        <v>0</v>
      </c>
      <c r="C52" s="354">
        <f>'Fr-04.1'!C53</f>
        <v>0</v>
      </c>
      <c r="D52" s="52">
        <f>'Fr-04.1'!D53</f>
        <v>0</v>
      </c>
      <c r="E52" s="577"/>
      <c r="F52" s="578"/>
      <c r="G52" s="578"/>
      <c r="H52" s="578"/>
      <c r="I52" s="578"/>
      <c r="J52" s="578"/>
      <c r="K52" s="578"/>
      <c r="L52" s="578"/>
      <c r="M52" s="578"/>
      <c r="N52" s="578"/>
      <c r="O52" s="578"/>
      <c r="P52" s="578"/>
      <c r="Q52" s="113">
        <f>'Fr-04.1'!Q53</f>
        <v>0</v>
      </c>
      <c r="R52" s="28"/>
      <c r="S52" s="28"/>
      <c r="T52" s="28"/>
      <c r="U52" s="346" t="s">
        <v>333</v>
      </c>
      <c r="V52" s="28"/>
      <c r="W52" s="28"/>
      <c r="X52" s="28"/>
      <c r="Y52" s="28"/>
      <c r="Z52" s="28">
        <f>'Fr-04.1'!Z53</f>
        <v>0</v>
      </c>
      <c r="AA52" s="565"/>
      <c r="AB52" s="565"/>
      <c r="AC52" s="565"/>
      <c r="AD52" s="565"/>
      <c r="AE52" s="565"/>
      <c r="AF52" s="565"/>
      <c r="AG52" s="565"/>
      <c r="AH52" s="565"/>
      <c r="AI52" s="565"/>
      <c r="AJ52" s="565"/>
      <c r="AK52" s="565"/>
      <c r="AL52" s="565"/>
      <c r="AM52" s="565"/>
      <c r="AN52" s="566"/>
      <c r="AO52" s="23">
        <f t="shared" si="79"/>
        <v>0</v>
      </c>
      <c r="AP52" s="23" t="e">
        <f t="shared" si="80"/>
        <v>#DIV/0!</v>
      </c>
      <c r="AQ52" s="23"/>
      <c r="AR52" s="23" t="e">
        <f t="shared" si="81"/>
        <v>#REF!</v>
      </c>
      <c r="AS52" s="25"/>
      <c r="AU52" s="85"/>
    </row>
    <row r="53" spans="1:47">
      <c r="A53" s="573"/>
      <c r="B53" s="71"/>
      <c r="C53" s="83"/>
      <c r="D53" s="84"/>
      <c r="E53" s="577"/>
      <c r="F53" s="578"/>
      <c r="G53" s="578"/>
      <c r="H53" s="578"/>
      <c r="I53" s="578"/>
      <c r="J53" s="578"/>
      <c r="K53" s="578"/>
      <c r="L53" s="578"/>
      <c r="M53" s="578"/>
      <c r="N53" s="578"/>
      <c r="O53" s="578"/>
      <c r="P53" s="578"/>
      <c r="Q53" s="113"/>
      <c r="R53" s="28"/>
      <c r="S53" s="28"/>
      <c r="T53" s="28"/>
      <c r="U53" s="28"/>
      <c r="V53" s="28"/>
      <c r="W53" s="28"/>
      <c r="X53" s="28"/>
      <c r="Y53" s="28"/>
      <c r="Z53" s="28"/>
      <c r="AA53" s="565"/>
      <c r="AB53" s="565"/>
      <c r="AC53" s="565"/>
      <c r="AD53" s="565"/>
      <c r="AE53" s="565"/>
      <c r="AF53" s="565"/>
      <c r="AG53" s="565"/>
      <c r="AH53" s="565"/>
      <c r="AI53" s="565"/>
      <c r="AJ53" s="565"/>
      <c r="AK53" s="565"/>
      <c r="AL53" s="565"/>
      <c r="AM53" s="565"/>
      <c r="AN53" s="566"/>
      <c r="AO53" s="23">
        <f t="shared" si="79"/>
        <v>0</v>
      </c>
      <c r="AP53" s="23" t="e">
        <f t="shared" si="80"/>
        <v>#DIV/0!</v>
      </c>
      <c r="AQ53" s="23"/>
      <c r="AR53" s="23" t="e">
        <f t="shared" si="81"/>
        <v>#REF!</v>
      </c>
      <c r="AS53" s="25"/>
    </row>
    <row r="54" spans="1:47">
      <c r="A54" s="573"/>
      <c r="B54" s="52"/>
      <c r="C54" s="83"/>
      <c r="D54" s="27"/>
      <c r="E54" s="577"/>
      <c r="F54" s="578"/>
      <c r="G54" s="578"/>
      <c r="H54" s="578"/>
      <c r="I54" s="578"/>
      <c r="J54" s="578"/>
      <c r="K54" s="578"/>
      <c r="L54" s="578"/>
      <c r="M54" s="578"/>
      <c r="N54" s="578"/>
      <c r="O54" s="578"/>
      <c r="P54" s="57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565"/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5"/>
      <c r="AN54" s="566"/>
      <c r="AO54" s="23">
        <f t="shared" si="79"/>
        <v>0</v>
      </c>
      <c r="AP54" s="23" t="e">
        <f t="shared" si="80"/>
        <v>#DIV/0!</v>
      </c>
      <c r="AQ54" s="23"/>
      <c r="AR54" s="23" t="e">
        <f t="shared" si="81"/>
        <v>#REF!</v>
      </c>
      <c r="AS54" s="25"/>
    </row>
    <row r="55" spans="1:47">
      <c r="A55" s="573"/>
      <c r="B55" s="86"/>
      <c r="C55" s="83"/>
      <c r="D55" s="77"/>
      <c r="E55" s="579"/>
      <c r="F55" s="580"/>
      <c r="G55" s="580"/>
      <c r="H55" s="580"/>
      <c r="I55" s="580"/>
      <c r="J55" s="580"/>
      <c r="K55" s="580"/>
      <c r="L55" s="580"/>
      <c r="M55" s="580"/>
      <c r="N55" s="580"/>
      <c r="O55" s="580"/>
      <c r="P55" s="580"/>
      <c r="Q55" s="37"/>
      <c r="R55" s="28"/>
      <c r="S55" s="28"/>
      <c r="T55" s="28"/>
      <c r="U55" s="28"/>
      <c r="V55" s="28"/>
      <c r="W55" s="28"/>
      <c r="X55" s="28"/>
      <c r="Y55" s="28"/>
      <c r="Z55" s="28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8"/>
      <c r="AO55" s="23"/>
      <c r="AP55" s="23" t="e">
        <f t="shared" si="80"/>
        <v>#DIV/0!</v>
      </c>
      <c r="AQ55" s="23"/>
      <c r="AR55" s="23" t="e">
        <f>AO55/$AO$58</f>
        <v>#REF!</v>
      </c>
      <c r="AS55" s="25"/>
    </row>
    <row r="56" spans="1:47">
      <c r="A56" s="574"/>
      <c r="B56" s="569"/>
      <c r="C56" s="570"/>
      <c r="D56" s="570"/>
      <c r="E56" s="570"/>
      <c r="F56" s="570"/>
      <c r="G56" s="570"/>
      <c r="H56" s="570"/>
      <c r="I56" s="570"/>
      <c r="J56" s="570"/>
      <c r="K56" s="570"/>
      <c r="L56" s="570"/>
      <c r="M56" s="570"/>
      <c r="N56" s="570"/>
      <c r="O56" s="570"/>
      <c r="P56" s="570"/>
      <c r="Q56" s="571"/>
      <c r="R56" s="111"/>
      <c r="S56" s="111"/>
      <c r="T56" s="111"/>
      <c r="U56" s="111"/>
      <c r="V56" s="111"/>
      <c r="W56" s="111"/>
      <c r="X56" s="111"/>
      <c r="Y56" s="111"/>
      <c r="Z56" s="111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>
        <f>SUM(AO49:AO55)</f>
        <v>0</v>
      </c>
      <c r="AP56" s="150" t="e">
        <f>SUM(AP49:AP55)</f>
        <v>#DIV/0!</v>
      </c>
      <c r="AQ56" s="150"/>
      <c r="AR56" s="150"/>
      <c r="AS56" s="70"/>
    </row>
    <row r="57" spans="1:47">
      <c r="A57" s="87"/>
      <c r="B57" s="85"/>
      <c r="C57" s="88"/>
      <c r="D57" s="84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89">
        <f t="shared" ref="AA57:AN57" si="82">AA35+AA48</f>
        <v>1.6257347657803696</v>
      </c>
      <c r="AB57" s="89">
        <f t="shared" si="82"/>
        <v>5.9251575816000003E-5</v>
      </c>
      <c r="AC57" s="89"/>
      <c r="AD57" s="89" t="e">
        <f t="shared" si="82"/>
        <v>#REF!</v>
      </c>
      <c r="AE57" s="89">
        <f t="shared" si="82"/>
        <v>0</v>
      </c>
      <c r="AF57" s="89">
        <f t="shared" si="82"/>
        <v>0</v>
      </c>
      <c r="AG57" s="89">
        <f t="shared" si="82"/>
        <v>1.7775472744800001E-3</v>
      </c>
      <c r="AH57" s="89"/>
      <c r="AI57" s="89" t="e">
        <f t="shared" si="82"/>
        <v>#REF!</v>
      </c>
      <c r="AJ57" s="89">
        <f t="shared" si="82"/>
        <v>0</v>
      </c>
      <c r="AK57" s="89">
        <f t="shared" si="82"/>
        <v>0</v>
      </c>
      <c r="AL57" s="89">
        <f t="shared" si="82"/>
        <v>0</v>
      </c>
      <c r="AM57" s="89">
        <f t="shared" si="82"/>
        <v>0</v>
      </c>
      <c r="AN57" s="89">
        <f t="shared" si="82"/>
        <v>0</v>
      </c>
      <c r="AO57" s="89" t="e">
        <f>AO35+AO48</f>
        <v>#REF!</v>
      </c>
      <c r="AP57" s="89"/>
      <c r="AQ57" s="89" t="e">
        <f>SUM(AQ10:AQ34)+SUM(AQ44:AQ47)</f>
        <v>#REF!</v>
      </c>
      <c r="AR57" s="89" t="e">
        <f>SUM(AR10:AR34)+SUM(AR44:AR47)+SUM(AR49:AR55)</f>
        <v>#REF!</v>
      </c>
      <c r="AS57" s="90"/>
      <c r="AT57" s="61"/>
    </row>
    <row r="58" spans="1:47">
      <c r="A58" s="87"/>
      <c r="B58" s="85"/>
      <c r="C58" s="88"/>
      <c r="D58" s="84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89">
        <f t="shared" ref="AA58:AN58" si="83">AA35+AA48+AA56</f>
        <v>1.6257347657803696</v>
      </c>
      <c r="AB58" s="89">
        <f t="shared" si="83"/>
        <v>5.9251575816000003E-5</v>
      </c>
      <c r="AC58" s="89"/>
      <c r="AD58" s="89" t="e">
        <f t="shared" si="83"/>
        <v>#REF!</v>
      </c>
      <c r="AE58" s="89">
        <f t="shared" si="83"/>
        <v>0</v>
      </c>
      <c r="AF58" s="89">
        <f t="shared" si="83"/>
        <v>0</v>
      </c>
      <c r="AG58" s="89">
        <f t="shared" si="83"/>
        <v>1.7775472744800001E-3</v>
      </c>
      <c r="AH58" s="89"/>
      <c r="AI58" s="89" t="e">
        <f t="shared" si="83"/>
        <v>#REF!</v>
      </c>
      <c r="AJ58" s="89">
        <f t="shared" si="83"/>
        <v>0</v>
      </c>
      <c r="AK58" s="89">
        <f t="shared" si="83"/>
        <v>0</v>
      </c>
      <c r="AL58" s="89">
        <f t="shared" si="83"/>
        <v>0</v>
      </c>
      <c r="AM58" s="89">
        <f t="shared" si="83"/>
        <v>0</v>
      </c>
      <c r="AN58" s="89">
        <f t="shared" si="83"/>
        <v>0</v>
      </c>
      <c r="AO58" s="89" t="e">
        <f>AO35+AO48+AO56</f>
        <v>#REF!</v>
      </c>
      <c r="AP58" s="89"/>
      <c r="AQ58" s="89"/>
      <c r="AR58" s="89"/>
      <c r="AS58" s="90"/>
      <c r="AT58" s="61"/>
    </row>
    <row r="59" spans="1:47">
      <c r="A59" s="91" t="s">
        <v>35</v>
      </c>
      <c r="B59" s="507" t="str">
        <f>'Fr-04.1'!B60</f>
        <v>บริษัท อีโค เซ็นทริก คอร์ปอเรชั่น จำกัด</v>
      </c>
      <c r="C59" s="508"/>
      <c r="D59" s="508"/>
      <c r="E59" s="508"/>
      <c r="F59" s="508"/>
      <c r="G59" s="508"/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110"/>
      <c r="S59" s="110"/>
      <c r="T59" s="110"/>
      <c r="U59" s="110"/>
      <c r="V59" s="110"/>
      <c r="W59" s="110"/>
      <c r="X59" s="110"/>
      <c r="Y59" s="110"/>
      <c r="Z59" s="110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362" cm="1">
        <f t="array" ref="AS59:AU59">'Fr-03.1'!K35:M35</f>
        <v>243829</v>
      </c>
      <c r="AT59">
        <v>0</v>
      </c>
      <c r="AU59">
        <v>0</v>
      </c>
    </row>
    <row r="60" spans="1:47">
      <c r="A60" s="85"/>
      <c r="B60" s="85"/>
      <c r="C60" s="93"/>
      <c r="D60" s="94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95"/>
    </row>
    <row r="61" spans="1:47">
      <c r="B61" s="85"/>
    </row>
    <row r="62" spans="1:47" ht="19.2">
      <c r="B62" s="96"/>
    </row>
    <row r="63" spans="1:47" ht="19.2">
      <c r="B63" s="96"/>
    </row>
    <row r="64" spans="1:47" ht="19.2">
      <c r="B64" s="96"/>
    </row>
  </sheetData>
  <mergeCells count="57"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49:A56"/>
    <mergeCell ref="E49:P55"/>
    <mergeCell ref="AA49:AN55"/>
    <mergeCell ref="B56:Q56"/>
    <mergeCell ref="A10:A35"/>
    <mergeCell ref="E35:Q35"/>
    <mergeCell ref="A36:A43"/>
    <mergeCell ref="B43:Q43"/>
    <mergeCell ref="A44:A48"/>
    <mergeCell ref="E44:P47"/>
    <mergeCell ref="B59:Q59"/>
    <mergeCell ref="I3:AA3"/>
    <mergeCell ref="I4:AA4"/>
    <mergeCell ref="AB3:AD3"/>
    <mergeCell ref="AE3:AN3"/>
    <mergeCell ref="AA44:AN47"/>
    <mergeCell ref="B48:Q48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7"/>
  <sheetViews>
    <sheetView topLeftCell="A21" zoomScale="115" zoomScaleNormal="115" workbookViewId="0">
      <selection activeCell="M5" sqref="M5"/>
    </sheetView>
  </sheetViews>
  <sheetFormatPr defaultColWidth="9.09765625" defaultRowHeight="13.8"/>
  <cols>
    <col min="1" max="1" width="13.59765625" style="225" customWidth="1"/>
    <col min="2" max="3" width="14.59765625" style="225" customWidth="1"/>
    <col min="4" max="4" width="13.69921875" style="225" customWidth="1"/>
    <col min="5" max="5" width="13.296875" style="225" customWidth="1"/>
    <col min="6" max="9" width="9.09765625" style="225"/>
    <col min="10" max="10" width="9.59765625" style="225" bestFit="1" customWidth="1"/>
    <col min="11" max="16384" width="9.09765625" style="225"/>
  </cols>
  <sheetData>
    <row r="1" spans="1:18" ht="15" customHeight="1">
      <c r="A1" s="727"/>
      <c r="B1" s="733" t="s">
        <v>39</v>
      </c>
      <c r="C1" s="733"/>
      <c r="D1" s="733"/>
      <c r="E1" s="733"/>
      <c r="F1" s="733"/>
      <c r="G1" s="733"/>
      <c r="H1" s="733"/>
      <c r="I1" s="731" t="s">
        <v>263</v>
      </c>
      <c r="J1" s="732"/>
      <c r="K1" s="126"/>
      <c r="L1" s="126"/>
      <c r="M1" s="126"/>
      <c r="N1" s="126"/>
      <c r="O1" s="126"/>
      <c r="P1" s="126"/>
      <c r="Q1" s="126"/>
      <c r="R1" s="126"/>
    </row>
    <row r="2" spans="1:18" ht="15" customHeight="1">
      <c r="A2" s="728"/>
      <c r="B2" s="733"/>
      <c r="C2" s="733"/>
      <c r="D2" s="733"/>
      <c r="E2" s="733"/>
      <c r="F2" s="733"/>
      <c r="G2" s="733"/>
      <c r="H2" s="733"/>
      <c r="I2" s="732"/>
      <c r="J2" s="732"/>
      <c r="K2" s="126"/>
      <c r="L2" s="126"/>
      <c r="M2" s="126"/>
      <c r="N2" s="126"/>
      <c r="O2" s="126"/>
      <c r="P2" s="126"/>
      <c r="Q2" s="126"/>
      <c r="R2" s="126"/>
    </row>
    <row r="3" spans="1:18" ht="15" customHeight="1">
      <c r="A3" s="728"/>
      <c r="B3" s="220" t="s">
        <v>0</v>
      </c>
      <c r="C3" s="730" t="s">
        <v>97</v>
      </c>
      <c r="D3" s="730"/>
      <c r="E3" s="220" t="s">
        <v>98</v>
      </c>
      <c r="F3" s="734" t="str">
        <f>'Fr-01'!$B$6</f>
        <v>บริษัท มัลติแบกซ์ จำกัด (มหาชน)</v>
      </c>
      <c r="G3" s="735"/>
      <c r="H3" s="736"/>
      <c r="I3" s="221" t="s">
        <v>99</v>
      </c>
      <c r="J3" s="222">
        <v>6</v>
      </c>
      <c r="K3" s="126"/>
      <c r="L3" s="126"/>
      <c r="M3" s="126"/>
      <c r="N3" s="126"/>
      <c r="O3" s="126"/>
      <c r="P3" s="126"/>
      <c r="Q3" s="126"/>
      <c r="R3" s="126"/>
    </row>
    <row r="4" spans="1:18" ht="15" customHeight="1">
      <c r="A4" s="729"/>
      <c r="B4" s="220" t="s">
        <v>1</v>
      </c>
      <c r="C4" s="730" t="s">
        <v>40</v>
      </c>
      <c r="D4" s="730"/>
      <c r="E4" s="220" t="s">
        <v>101</v>
      </c>
      <c r="F4" s="734" t="str">
        <f>'Fr-01'!$G$4</f>
        <v>บริษัท อีโค เซ็นทริก คอร์ปอเรชั่น จำกัด</v>
      </c>
      <c r="G4" s="735"/>
      <c r="H4" s="736"/>
      <c r="I4" s="221" t="s">
        <v>102</v>
      </c>
      <c r="J4" s="361">
        <f>'Fr-01'!J4</f>
        <v>243820</v>
      </c>
      <c r="K4" s="126"/>
      <c r="L4" s="126"/>
      <c r="M4" s="126"/>
      <c r="N4" s="126"/>
      <c r="O4" s="126"/>
      <c r="P4" s="126"/>
      <c r="Q4" s="126"/>
      <c r="R4" s="126"/>
    </row>
    <row r="5" spans="1:18" s="228" customFormat="1" ht="15" customHeight="1">
      <c r="A5" s="223" t="s">
        <v>204</v>
      </c>
      <c r="B5" s="224" t="str">
        <f>'Fr-01'!H36</f>
        <v>1 มกราคม - 31 ธันวาคม 2566</v>
      </c>
      <c r="C5" s="226"/>
      <c r="D5" s="226"/>
      <c r="E5" s="226"/>
      <c r="F5" s="226"/>
      <c r="G5" s="226"/>
      <c r="H5" s="226"/>
      <c r="I5" s="226"/>
      <c r="J5" s="227"/>
      <c r="K5" s="229"/>
      <c r="L5" s="229"/>
      <c r="M5" s="229"/>
      <c r="N5" s="229"/>
      <c r="O5" s="229"/>
      <c r="P5" s="229"/>
      <c r="Q5" s="229"/>
      <c r="R5" s="229"/>
    </row>
    <row r="6" spans="1:18">
      <c r="A6" s="723"/>
      <c r="B6" s="710" t="s">
        <v>3</v>
      </c>
      <c r="C6" s="711" t="s">
        <v>41</v>
      </c>
      <c r="D6" s="713" t="s">
        <v>42</v>
      </c>
      <c r="E6" s="713" t="s">
        <v>43</v>
      </c>
      <c r="F6" s="724"/>
      <c r="G6" s="725"/>
      <c r="H6" s="725"/>
      <c r="I6" s="725"/>
      <c r="J6" s="726"/>
    </row>
    <row r="7" spans="1:18">
      <c r="A7" s="723"/>
      <c r="B7" s="710"/>
      <c r="C7" s="711"/>
      <c r="D7" s="713"/>
      <c r="E7" s="713"/>
      <c r="F7" s="724"/>
      <c r="G7" s="725"/>
      <c r="H7" s="725"/>
      <c r="I7" s="725"/>
      <c r="J7" s="726"/>
      <c r="L7" s="71"/>
      <c r="M7" s="71"/>
    </row>
    <row r="8" spans="1:18">
      <c r="A8" s="723"/>
      <c r="B8" s="710"/>
      <c r="C8" s="711"/>
      <c r="D8" s="713"/>
      <c r="E8" s="713"/>
      <c r="F8" s="724"/>
      <c r="G8" s="725"/>
      <c r="H8" s="725"/>
      <c r="I8" s="725"/>
      <c r="J8" s="726"/>
      <c r="L8" s="71"/>
      <c r="M8" s="71"/>
    </row>
    <row r="9" spans="1:18">
      <c r="A9" s="723"/>
      <c r="B9" s="710"/>
      <c r="C9" s="712"/>
      <c r="D9" s="714"/>
      <c r="E9" s="714"/>
      <c r="F9" s="724"/>
      <c r="G9" s="725"/>
      <c r="H9" s="725"/>
      <c r="I9" s="725"/>
      <c r="J9" s="726"/>
      <c r="L9" s="71"/>
      <c r="M9" s="71"/>
    </row>
    <row r="10" spans="1:18" ht="32.25" customHeight="1">
      <c r="A10" s="723"/>
      <c r="B10" s="100" t="s">
        <v>129</v>
      </c>
      <c r="C10" s="105">
        <f>ROUNDUP('Fr-04.1'!AO36,0)</f>
        <v>2</v>
      </c>
      <c r="D10" s="101">
        <f>C10/C$14%</f>
        <v>100</v>
      </c>
      <c r="E10" s="101">
        <f>C10/SUM(C10:C12)%</f>
        <v>100</v>
      </c>
      <c r="F10" s="724"/>
      <c r="G10" s="725"/>
      <c r="H10" s="725"/>
      <c r="I10" s="725"/>
      <c r="J10" s="726"/>
      <c r="L10" s="102"/>
      <c r="M10" s="102"/>
    </row>
    <row r="11" spans="1:18" ht="32.25" customHeight="1">
      <c r="A11" s="723"/>
      <c r="B11" s="103" t="s">
        <v>106</v>
      </c>
      <c r="C11" s="105">
        <f>ROUNDUP('Fr-04.1'!AO49,0)</f>
        <v>0</v>
      </c>
      <c r="D11" s="101">
        <f>C11/C$14%</f>
        <v>0</v>
      </c>
      <c r="E11" s="101">
        <f>C11/SUM(C10:C12)%</f>
        <v>0</v>
      </c>
      <c r="F11" s="724"/>
      <c r="G11" s="725"/>
      <c r="H11" s="725"/>
      <c r="I11" s="725"/>
      <c r="J11" s="726"/>
    </row>
    <row r="12" spans="1:18" ht="32.25" customHeight="1">
      <c r="A12" s="723"/>
      <c r="B12" s="103" t="s">
        <v>107</v>
      </c>
      <c r="C12" s="105">
        <f>ROUNDUP('Fr-04.1'!AO57,0)</f>
        <v>0</v>
      </c>
      <c r="D12" s="718"/>
      <c r="E12" s="101">
        <f>C12/SUM(C10:C12)%</f>
        <v>0</v>
      </c>
      <c r="F12" s="724"/>
      <c r="G12" s="725"/>
      <c r="H12" s="725"/>
      <c r="I12" s="725"/>
      <c r="J12" s="726"/>
    </row>
    <row r="13" spans="1:18" ht="32.25" customHeight="1">
      <c r="A13" s="723"/>
      <c r="B13" s="104" t="s">
        <v>38</v>
      </c>
      <c r="C13" s="169">
        <f>ROUNDUP('Fr-04.1'!AO44,0)</f>
        <v>0</v>
      </c>
      <c r="D13" s="719"/>
      <c r="E13" s="105"/>
      <c r="F13" s="724"/>
      <c r="G13" s="725"/>
      <c r="H13" s="725"/>
      <c r="I13" s="725"/>
      <c r="J13" s="726"/>
    </row>
    <row r="14" spans="1:18" ht="32.25" customHeight="1">
      <c r="A14" s="723"/>
      <c r="B14" s="186" t="s">
        <v>44</v>
      </c>
      <c r="C14" s="130">
        <f>SUM(C10:C11)</f>
        <v>2</v>
      </c>
      <c r="D14" s="106">
        <f>SUM(D10:D11)</f>
        <v>100</v>
      </c>
      <c r="E14" s="106"/>
      <c r="F14" s="724"/>
      <c r="G14" s="725"/>
      <c r="H14" s="725"/>
      <c r="I14" s="725"/>
      <c r="J14" s="726"/>
    </row>
    <row r="15" spans="1:18" ht="32.25" customHeight="1">
      <c r="A15" s="723"/>
      <c r="B15" s="186" t="s">
        <v>142</v>
      </c>
      <c r="C15" s="130">
        <f>SUM(C10:C12)</f>
        <v>2</v>
      </c>
      <c r="D15" s="106"/>
      <c r="E15" s="106">
        <f>SUM(E10:E12)</f>
        <v>100</v>
      </c>
      <c r="F15" s="724"/>
      <c r="G15" s="725"/>
      <c r="H15" s="725"/>
      <c r="I15" s="725"/>
      <c r="J15" s="726"/>
    </row>
    <row r="16" spans="1:18">
      <c r="A16" s="187"/>
      <c r="B16" s="185"/>
      <c r="C16" s="185"/>
      <c r="D16" s="185"/>
      <c r="E16" s="185"/>
      <c r="F16" s="185"/>
      <c r="G16" s="185"/>
      <c r="H16" s="185"/>
      <c r="I16" s="185"/>
      <c r="J16" s="188"/>
    </row>
    <row r="17" spans="1:10">
      <c r="A17" s="187"/>
      <c r="B17" s="720" t="s">
        <v>177</v>
      </c>
      <c r="C17" s="721"/>
      <c r="D17" s="191">
        <f>C14/'Fr-01'!H37</f>
        <v>2.0863759649488838E-4</v>
      </c>
      <c r="E17" s="193" t="s">
        <v>181</v>
      </c>
      <c r="F17" s="194" t="str">
        <f>'Fr-01'!J37</f>
        <v>ตัน</v>
      </c>
      <c r="G17" s="185"/>
      <c r="H17" s="185"/>
      <c r="I17" s="185"/>
      <c r="J17" s="188"/>
    </row>
    <row r="18" spans="1:10">
      <c r="A18" s="187"/>
      <c r="B18" s="720" t="s">
        <v>178</v>
      </c>
      <c r="C18" s="721"/>
      <c r="D18" s="192">
        <f>C15/'Fr-01'!H37</f>
        <v>2.0863759649488838E-4</v>
      </c>
      <c r="E18" s="193" t="s">
        <v>181</v>
      </c>
      <c r="F18" s="194" t="str">
        <f>'Fr-01'!J37</f>
        <v>ตัน</v>
      </c>
      <c r="G18" s="185"/>
      <c r="H18" s="185"/>
      <c r="I18" s="185"/>
      <c r="J18" s="188"/>
    </row>
    <row r="19" spans="1:10">
      <c r="A19" s="182"/>
      <c r="B19" s="183"/>
      <c r="C19" s="183"/>
      <c r="D19" s="183"/>
      <c r="E19" s="183"/>
      <c r="F19" s="183"/>
      <c r="G19" s="183"/>
      <c r="H19" s="183"/>
      <c r="I19" s="183"/>
      <c r="J19" s="184"/>
    </row>
    <row r="20" spans="1:10" s="228" customFormat="1" ht="13.2">
      <c r="A20" s="223" t="s">
        <v>203</v>
      </c>
      <c r="B20" s="224" t="str">
        <f>'Fr-01'!H38</f>
        <v>1 มกราคม - 31 ธันวาคม 2566</v>
      </c>
      <c r="C20" s="226"/>
      <c r="D20" s="226"/>
      <c r="E20" s="226"/>
      <c r="F20" s="226"/>
      <c r="G20" s="226"/>
      <c r="H20" s="226"/>
      <c r="I20" s="226"/>
      <c r="J20" s="227"/>
    </row>
    <row r="21" spans="1:10">
      <c r="A21" s="230"/>
      <c r="B21" s="231"/>
      <c r="C21" s="231"/>
      <c r="D21" s="231"/>
      <c r="E21" s="231"/>
      <c r="F21" s="231"/>
      <c r="G21" s="231"/>
      <c r="H21" s="231"/>
      <c r="I21" s="231"/>
      <c r="J21" s="232"/>
    </row>
    <row r="22" spans="1:10" ht="15" customHeight="1">
      <c r="A22" s="230"/>
      <c r="B22" s="715" t="s">
        <v>3</v>
      </c>
      <c r="C22" s="716" t="s">
        <v>41</v>
      </c>
      <c r="D22" s="717" t="s">
        <v>42</v>
      </c>
      <c r="E22" s="717" t="s">
        <v>43</v>
      </c>
      <c r="F22" s="187"/>
      <c r="G22" s="722" t="s">
        <v>207</v>
      </c>
      <c r="H22" s="722"/>
      <c r="I22" s="722"/>
      <c r="J22" s="188"/>
    </row>
    <row r="23" spans="1:10">
      <c r="A23" s="187"/>
      <c r="B23" s="710"/>
      <c r="C23" s="711"/>
      <c r="D23" s="713"/>
      <c r="E23" s="713"/>
      <c r="F23" s="187"/>
      <c r="G23" s="185"/>
      <c r="H23" s="185"/>
      <c r="I23" s="185"/>
      <c r="J23" s="188"/>
    </row>
    <row r="24" spans="1:10">
      <c r="A24" s="230"/>
      <c r="B24" s="710"/>
      <c r="C24" s="711"/>
      <c r="D24" s="713"/>
      <c r="E24" s="713"/>
      <c r="F24" s="187"/>
      <c r="G24" s="185"/>
      <c r="H24" s="185"/>
      <c r="I24" s="185"/>
      <c r="J24" s="188"/>
    </row>
    <row r="25" spans="1:10">
      <c r="A25" s="230"/>
      <c r="B25" s="710"/>
      <c r="C25" s="712"/>
      <c r="D25" s="714"/>
      <c r="E25" s="714"/>
      <c r="F25" s="187"/>
      <c r="G25" s="185"/>
      <c r="H25" s="185"/>
      <c r="I25" s="185"/>
      <c r="J25" s="188"/>
    </row>
    <row r="26" spans="1:10" ht="32.25" customHeight="1">
      <c r="A26" s="230"/>
      <c r="B26" s="100" t="s">
        <v>129</v>
      </c>
      <c r="C26" s="105" t="e">
        <f>ROUNDUP('Fr-04.2'!AO35,0)</f>
        <v>#REF!</v>
      </c>
      <c r="D26" s="101" t="e">
        <f>C26/C$14%</f>
        <v>#REF!</v>
      </c>
      <c r="E26" s="101" t="e">
        <f>C26/SUM(C26:C28)%</f>
        <v>#REF!</v>
      </c>
      <c r="F26" s="187"/>
      <c r="G26" s="185"/>
      <c r="H26" s="185"/>
      <c r="I26" s="185"/>
      <c r="J26" s="188"/>
    </row>
    <row r="27" spans="1:10" ht="32.25" customHeight="1">
      <c r="A27" s="230"/>
      <c r="B27" s="103" t="s">
        <v>106</v>
      </c>
      <c r="C27" s="105">
        <f>ROUNDUP('Fr-04.2'!AO48,0)</f>
        <v>0</v>
      </c>
      <c r="D27" s="101">
        <f>C27/C$14%</f>
        <v>0</v>
      </c>
      <c r="E27" s="101" t="e">
        <f>C27/SUM(C26:C28)%</f>
        <v>#REF!</v>
      </c>
      <c r="F27" s="187"/>
      <c r="G27" s="185"/>
      <c r="H27" s="185"/>
      <c r="I27" s="185"/>
      <c r="J27" s="188"/>
    </row>
    <row r="28" spans="1:10" ht="32.25" customHeight="1">
      <c r="A28" s="230"/>
      <c r="B28" s="103" t="s">
        <v>107</v>
      </c>
      <c r="C28" s="105">
        <f>ROUNDUP('Fr-04.2'!AO56,0)</f>
        <v>0</v>
      </c>
      <c r="D28" s="718"/>
      <c r="E28" s="101" t="e">
        <f>C28/SUM(C26:C28)%</f>
        <v>#REF!</v>
      </c>
      <c r="F28" s="187"/>
      <c r="G28" s="185"/>
      <c r="H28" s="185"/>
      <c r="I28" s="185"/>
      <c r="J28" s="188"/>
    </row>
    <row r="29" spans="1:10" ht="32.25" customHeight="1">
      <c r="A29" s="230"/>
      <c r="B29" s="104" t="s">
        <v>38</v>
      </c>
      <c r="C29" s="169">
        <f>ROUNDUP('Fr-04.2'!AO43,0)</f>
        <v>0</v>
      </c>
      <c r="D29" s="719"/>
      <c r="E29" s="105"/>
      <c r="F29" s="187"/>
      <c r="G29" s="185"/>
      <c r="H29" s="185"/>
      <c r="I29" s="185"/>
      <c r="J29" s="188"/>
    </row>
    <row r="30" spans="1:10">
      <c r="A30" s="230"/>
      <c r="B30" s="186" t="s">
        <v>44</v>
      </c>
      <c r="C30" s="130" t="e">
        <f>SUM(C26:C27)</f>
        <v>#REF!</v>
      </c>
      <c r="D30" s="106" t="e">
        <f>SUM(D26:D27)</f>
        <v>#REF!</v>
      </c>
      <c r="E30" s="106"/>
      <c r="F30" s="187"/>
      <c r="G30" s="185"/>
      <c r="H30" s="185"/>
      <c r="I30" s="185"/>
      <c r="J30" s="188"/>
    </row>
    <row r="31" spans="1:10" ht="22.8">
      <c r="A31" s="230"/>
      <c r="B31" s="186" t="s">
        <v>142</v>
      </c>
      <c r="C31" s="130" t="e">
        <f>SUM(C26:C28)</f>
        <v>#REF!</v>
      </c>
      <c r="D31" s="106"/>
      <c r="E31" s="106" t="e">
        <f>SUM(E26:E28)</f>
        <v>#REF!</v>
      </c>
      <c r="F31" s="187"/>
      <c r="G31" s="185"/>
      <c r="H31" s="185"/>
      <c r="I31" s="185"/>
      <c r="J31" s="188"/>
    </row>
    <row r="32" spans="1:10">
      <c r="A32" s="230"/>
      <c r="B32" s="185"/>
      <c r="C32" s="185"/>
      <c r="D32" s="185"/>
      <c r="E32" s="185"/>
      <c r="F32" s="185"/>
      <c r="G32" s="185"/>
      <c r="H32" s="185"/>
      <c r="I32" s="185"/>
      <c r="J32" s="188"/>
    </row>
    <row r="33" spans="1:10">
      <c r="A33" s="230"/>
      <c r="B33" s="720" t="s">
        <v>177</v>
      </c>
      <c r="C33" s="721"/>
      <c r="D33" s="191" t="e">
        <f>C30/'Fr-01'!H39</f>
        <v>#REF!</v>
      </c>
      <c r="E33" s="193" t="s">
        <v>181</v>
      </c>
      <c r="F33" s="194" t="str">
        <f>F17</f>
        <v>ตัน</v>
      </c>
      <c r="G33" s="185"/>
      <c r="H33" s="185"/>
      <c r="I33" s="185"/>
      <c r="J33" s="188"/>
    </row>
    <row r="34" spans="1:10">
      <c r="A34" s="230"/>
      <c r="B34" s="720" t="s">
        <v>178</v>
      </c>
      <c r="C34" s="721"/>
      <c r="D34" s="192" t="e">
        <f>C31/'Fr-01'!H39</f>
        <v>#REF!</v>
      </c>
      <c r="E34" s="193" t="s">
        <v>181</v>
      </c>
      <c r="F34" s="194" t="str">
        <f>F18</f>
        <v>ตัน</v>
      </c>
      <c r="G34" s="185"/>
      <c r="H34" s="185"/>
      <c r="I34" s="185"/>
      <c r="J34" s="188"/>
    </row>
    <row r="35" spans="1:10">
      <c r="A35" s="230"/>
      <c r="B35" s="231"/>
      <c r="C35" s="231"/>
      <c r="D35" s="231"/>
      <c r="E35" s="231"/>
      <c r="F35" s="231"/>
      <c r="G35" s="231"/>
      <c r="H35" s="231"/>
      <c r="I35" s="231"/>
      <c r="J35" s="232"/>
    </row>
    <row r="36" spans="1:10">
      <c r="A36" s="233"/>
      <c r="B36" s="234"/>
      <c r="C36" s="234"/>
      <c r="D36" s="234"/>
      <c r="E36" s="234"/>
      <c r="F36" s="234"/>
      <c r="G36" s="234"/>
      <c r="H36" s="234"/>
      <c r="I36" s="234"/>
      <c r="J36" s="235"/>
    </row>
    <row r="37" spans="1:10">
      <c r="A37" s="129" t="s">
        <v>35</v>
      </c>
      <c r="B37" s="703" t="str">
        <f>'Fr-04.2'!B59</f>
        <v>บริษัท อีโค เซ็นทริก คอร์ปอเรชั่น จำกัด</v>
      </c>
      <c r="C37" s="704"/>
      <c r="D37" s="704"/>
      <c r="E37" s="705"/>
      <c r="F37" s="706"/>
      <c r="G37" s="107" t="s">
        <v>36</v>
      </c>
      <c r="H37" s="707">
        <f>'Fr-03.1'!K35</f>
        <v>243829</v>
      </c>
      <c r="I37" s="708"/>
      <c r="J37" s="709"/>
    </row>
  </sheetData>
  <mergeCells count="26"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57"/>
  <sheetViews>
    <sheetView workbookViewId="0">
      <selection activeCell="G11" sqref="G11"/>
    </sheetView>
  </sheetViews>
  <sheetFormatPr defaultColWidth="9.09765625" defaultRowHeight="13.8"/>
  <cols>
    <col min="1" max="1" width="6.296875" style="132" customWidth="1"/>
    <col min="2" max="2" width="34.3984375" style="132" customWidth="1"/>
    <col min="3" max="3" width="8" style="132" customWidth="1"/>
    <col min="4" max="7" width="14.296875" style="132" customWidth="1"/>
    <col min="8" max="8" width="50.8984375" style="132" customWidth="1"/>
    <col min="9" max="13" width="9.09765625" style="132"/>
    <col min="14" max="14" width="9.09765625" style="132" customWidth="1"/>
    <col min="15" max="15" width="9.09765625" style="132"/>
    <col min="16" max="16" width="63.69921875" style="132" bestFit="1" customWidth="1"/>
    <col min="17" max="17" width="6.09765625" style="132" bestFit="1" customWidth="1"/>
    <col min="18" max="18" width="30.09765625" style="132" customWidth="1"/>
    <col min="19" max="16384" width="9.09765625" style="132"/>
  </cols>
  <sheetData>
    <row r="2" spans="1:15" ht="15">
      <c r="A2" s="743"/>
      <c r="B2" s="744" t="s">
        <v>45</v>
      </c>
      <c r="C2" s="743" t="s">
        <v>46</v>
      </c>
      <c r="D2" s="745" t="s">
        <v>47</v>
      </c>
      <c r="E2" s="746"/>
      <c r="F2" s="746"/>
      <c r="G2" s="746"/>
      <c r="H2" s="744" t="s">
        <v>48</v>
      </c>
      <c r="J2" s="678" t="s">
        <v>12</v>
      </c>
      <c r="K2" s="742"/>
      <c r="L2" s="679"/>
    </row>
    <row r="3" spans="1:15" ht="15.6">
      <c r="A3" s="743"/>
      <c r="B3" s="744"/>
      <c r="C3" s="743"/>
      <c r="D3" s="152" t="s">
        <v>49</v>
      </c>
      <c r="E3" s="152" t="s">
        <v>50</v>
      </c>
      <c r="F3" s="152" t="s">
        <v>51</v>
      </c>
      <c r="G3" s="152" t="s">
        <v>52</v>
      </c>
      <c r="H3" s="744"/>
      <c r="J3" s="2" t="s">
        <v>13</v>
      </c>
      <c r="K3" s="131" t="s">
        <v>14</v>
      </c>
      <c r="L3" s="131" t="s">
        <v>151</v>
      </c>
    </row>
    <row r="4" spans="1:15" ht="15.6">
      <c r="A4" s="743"/>
      <c r="B4" s="744"/>
      <c r="C4" s="743"/>
      <c r="D4" s="152" t="s">
        <v>53</v>
      </c>
      <c r="E4" s="152" t="s">
        <v>54</v>
      </c>
      <c r="F4" s="152" t="s">
        <v>55</v>
      </c>
      <c r="G4" s="152" t="s">
        <v>147</v>
      </c>
      <c r="H4" s="744"/>
      <c r="J4" s="2" t="s">
        <v>16</v>
      </c>
      <c r="K4" s="2">
        <v>1</v>
      </c>
      <c r="L4" s="2">
        <v>1</v>
      </c>
    </row>
    <row r="5" spans="1:15">
      <c r="A5" s="153" t="s">
        <v>56</v>
      </c>
      <c r="C5" s="154"/>
      <c r="D5" s="154"/>
      <c r="E5" s="154"/>
      <c r="F5" s="154"/>
      <c r="G5" s="154"/>
      <c r="H5" s="133"/>
      <c r="J5" s="2" t="s">
        <v>26</v>
      </c>
      <c r="K5" s="2">
        <v>25</v>
      </c>
      <c r="L5" s="2">
        <v>28</v>
      </c>
    </row>
    <row r="6" spans="1:15">
      <c r="A6" s="134"/>
      <c r="B6" s="135" t="s">
        <v>57</v>
      </c>
      <c r="C6" s="134" t="s">
        <v>58</v>
      </c>
      <c r="D6" s="155">
        <f>D48*$G$48*10^-6</f>
        <v>5.7221999999999995E-2</v>
      </c>
      <c r="E6" s="155">
        <f>E48*$G$48*10^-6</f>
        <v>1.02E-6</v>
      </c>
      <c r="F6" s="155">
        <f>F48*$G$48*10^-6</f>
        <v>1.02E-7</v>
      </c>
      <c r="G6" s="156">
        <f>D6+(E6*$K$5)+(F6*$K$6)</f>
        <v>5.7277895999999995E-2</v>
      </c>
      <c r="H6" s="136" t="s">
        <v>59</v>
      </c>
      <c r="I6" s="164"/>
      <c r="J6" s="2" t="s">
        <v>27</v>
      </c>
      <c r="K6" s="2">
        <v>298</v>
      </c>
      <c r="L6" s="2">
        <v>265</v>
      </c>
      <c r="N6" s="165"/>
      <c r="O6" s="165"/>
    </row>
    <row r="7" spans="1:15">
      <c r="A7" s="134"/>
      <c r="B7" s="135" t="s">
        <v>57</v>
      </c>
      <c r="C7" s="134" t="s">
        <v>150</v>
      </c>
      <c r="D7" s="155">
        <f>D48/1000000</f>
        <v>5.6099999999999997E-2</v>
      </c>
      <c r="E7" s="155">
        <f t="shared" ref="E7" si="0">E48/1000000</f>
        <v>9.9999999999999995E-7</v>
      </c>
      <c r="F7" s="155">
        <f>F48/1000000</f>
        <v>1.0000000000000001E-7</v>
      </c>
      <c r="G7" s="156">
        <f t="shared" ref="G7:G17" si="1">D7+(E7*$K$5)+(F7*$K$6)</f>
        <v>5.6154799999999998E-2</v>
      </c>
      <c r="H7" s="136" t="s">
        <v>59</v>
      </c>
      <c r="I7" s="164"/>
      <c r="J7" s="2" t="s">
        <v>28</v>
      </c>
      <c r="K7" s="2">
        <v>22800</v>
      </c>
      <c r="L7" s="2">
        <v>23500</v>
      </c>
      <c r="N7" s="165"/>
      <c r="O7" s="165"/>
    </row>
    <row r="8" spans="1:15">
      <c r="A8" s="134"/>
      <c r="B8" s="135" t="s">
        <v>60</v>
      </c>
      <c r="C8" s="134" t="s">
        <v>61</v>
      </c>
      <c r="D8" s="155">
        <f>D49*$G$49*10^-6</f>
        <v>1.0574699999999999</v>
      </c>
      <c r="E8" s="155">
        <f t="shared" ref="E8:F8" si="2">E49*$G$49*10^-6</f>
        <v>1.047E-5</v>
      </c>
      <c r="F8" s="155">
        <f t="shared" si="2"/>
        <v>1.5705E-5</v>
      </c>
      <c r="G8" s="156">
        <f>D8+(E8*$K$5)+(F8*$K$6)</f>
        <v>1.0624118399999998</v>
      </c>
      <c r="H8" s="136" t="s">
        <v>59</v>
      </c>
      <c r="I8" s="164"/>
      <c r="J8" s="2" t="s">
        <v>29</v>
      </c>
      <c r="K8" s="2">
        <v>17200</v>
      </c>
      <c r="L8" s="2">
        <v>16100</v>
      </c>
      <c r="N8" s="165"/>
      <c r="O8" s="165"/>
    </row>
    <row r="9" spans="1:15">
      <c r="A9" s="134"/>
      <c r="B9" s="135" t="s">
        <v>153</v>
      </c>
      <c r="C9" s="134" t="s">
        <v>62</v>
      </c>
      <c r="D9" s="155">
        <f>D50*$G$50*10^-6</f>
        <v>3.2096984443713019</v>
      </c>
      <c r="E9" s="155">
        <f>E50*$G$50*10^-6</f>
        <v>1.2440691644850007E-4</v>
      </c>
      <c r="F9" s="155">
        <f>F50*$G$50*10^-6</f>
        <v>2.4881383289700012E-5</v>
      </c>
      <c r="G9" s="156">
        <f>D9+(E9*$K$5)+(F9*$K$6)</f>
        <v>3.2202232695028448</v>
      </c>
      <c r="H9" s="136" t="s">
        <v>157</v>
      </c>
      <c r="I9" s="164"/>
      <c r="J9" s="132" t="s">
        <v>160</v>
      </c>
      <c r="N9" s="165"/>
      <c r="O9" s="165"/>
    </row>
    <row r="10" spans="1:15">
      <c r="A10" s="134"/>
      <c r="B10" s="135" t="s">
        <v>156</v>
      </c>
      <c r="C10" s="134" t="s">
        <v>62</v>
      </c>
      <c r="D10" s="155">
        <f>D51*$G$51*10^-6</f>
        <v>3.2353401009425418</v>
      </c>
      <c r="E10" s="155">
        <f>E51*$G$51*10^-6</f>
        <v>1.2540077910630005E-4</v>
      </c>
      <c r="F10" s="155">
        <f>F51*$G$51*10^-6</f>
        <v>2.5080155821260009E-5</v>
      </c>
      <c r="G10" s="156">
        <f>D10+(E10*$K$5)+(F10*$K$6)</f>
        <v>3.2459490068549348</v>
      </c>
      <c r="H10" s="136" t="s">
        <v>157</v>
      </c>
      <c r="I10" s="164"/>
      <c r="N10" s="165"/>
      <c r="O10" s="165"/>
    </row>
    <row r="11" spans="1:15">
      <c r="A11" s="134"/>
      <c r="B11" s="135" t="s">
        <v>63</v>
      </c>
      <c r="C11" s="134" t="s">
        <v>62</v>
      </c>
      <c r="D11" s="155">
        <f>D52*$G$52*10^-6</f>
        <v>2.6987220000000001</v>
      </c>
      <c r="E11" s="155">
        <f t="shared" ref="E11:F11" si="3">E52*$G$52*10^-6</f>
        <v>1.0925999999999999E-4</v>
      </c>
      <c r="F11" s="155">
        <f t="shared" si="3"/>
        <v>2.1852E-5</v>
      </c>
      <c r="G11" s="156">
        <f>D11+(E11*$K$5)+(F11*$K$6)</f>
        <v>2.7079653960000001</v>
      </c>
      <c r="H11" s="136" t="s">
        <v>59</v>
      </c>
      <c r="I11" s="164"/>
      <c r="N11" s="165"/>
      <c r="O11" s="165"/>
    </row>
    <row r="12" spans="1:15">
      <c r="A12" s="134"/>
      <c r="B12" s="135" t="s">
        <v>64</v>
      </c>
      <c r="C12" s="134" t="s">
        <v>61</v>
      </c>
      <c r="D12" s="155">
        <f>D53*$G$53*10^-6</f>
        <v>3.0866199999999999</v>
      </c>
      <c r="E12" s="155">
        <f t="shared" ref="E12:F12" si="4">E53*$G$53*10^-6</f>
        <v>3.1399999999999998E-5</v>
      </c>
      <c r="F12" s="155">
        <f t="shared" si="4"/>
        <v>4.7099999999999993E-5</v>
      </c>
      <c r="G12" s="156">
        <f t="shared" si="1"/>
        <v>3.1014407999999998</v>
      </c>
      <c r="H12" s="136" t="s">
        <v>59</v>
      </c>
      <c r="I12" s="164"/>
      <c r="N12" s="165"/>
      <c r="O12" s="165"/>
    </row>
    <row r="13" spans="1:15">
      <c r="A13" s="134"/>
      <c r="B13" s="135" t="s">
        <v>65</v>
      </c>
      <c r="C13" s="134" t="s">
        <v>61</v>
      </c>
      <c r="D13" s="155">
        <f>D54*$G$54*10^-6</f>
        <v>2.534157</v>
      </c>
      <c r="E13" s="155">
        <f t="shared" ref="E13:F13" si="5">E54*$G$54*10^-6</f>
        <v>2.637E-5</v>
      </c>
      <c r="F13" s="155">
        <f t="shared" si="5"/>
        <v>3.9554999999999997E-5</v>
      </c>
      <c r="G13" s="156">
        <f t="shared" si="1"/>
        <v>2.5466036399999998</v>
      </c>
      <c r="H13" s="136" t="s">
        <v>59</v>
      </c>
      <c r="I13" s="164"/>
      <c r="N13" s="165"/>
      <c r="O13" s="165"/>
    </row>
    <row r="14" spans="1:15">
      <c r="A14" s="134"/>
      <c r="B14" s="135" t="s">
        <v>66</v>
      </c>
      <c r="C14" s="134" t="s">
        <v>62</v>
      </c>
      <c r="D14" s="155">
        <f>D55*$G$55*10^-6</f>
        <v>2.4688949999999998</v>
      </c>
      <c r="E14" s="155">
        <f t="shared" ref="E14:F14" si="6">E55*$G$55*10^-6</f>
        <v>1.0359E-4</v>
      </c>
      <c r="F14" s="155">
        <f t="shared" si="6"/>
        <v>2.0718000000000001E-5</v>
      </c>
      <c r="G14" s="156">
        <f t="shared" si="1"/>
        <v>2.4776587139999995</v>
      </c>
      <c r="H14" s="136" t="s">
        <v>59</v>
      </c>
      <c r="I14" s="164"/>
      <c r="N14" s="165"/>
      <c r="O14" s="165"/>
    </row>
    <row r="15" spans="1:15">
      <c r="A15" s="134"/>
      <c r="B15" s="135" t="s">
        <v>67</v>
      </c>
      <c r="C15" s="134" t="s">
        <v>62</v>
      </c>
      <c r="D15" s="155">
        <f>D56*$G$56*10^-6</f>
        <v>1.6797219999999999</v>
      </c>
      <c r="E15" s="155">
        <f t="shared" ref="E15:F15" si="7">E56*$G$56*10^-6</f>
        <v>2.6619999999999999E-5</v>
      </c>
      <c r="F15" s="155">
        <f t="shared" si="7"/>
        <v>2.6620000000000001E-6</v>
      </c>
      <c r="G15" s="156">
        <f t="shared" si="1"/>
        <v>1.6811807759999999</v>
      </c>
      <c r="H15" s="136" t="s">
        <v>59</v>
      </c>
      <c r="I15" s="164"/>
      <c r="N15" s="165"/>
      <c r="O15" s="165"/>
    </row>
    <row r="16" spans="1:15">
      <c r="A16" s="153"/>
      <c r="B16" s="135" t="s">
        <v>67</v>
      </c>
      <c r="C16" s="134" t="s">
        <v>61</v>
      </c>
      <c r="D16" s="155">
        <f>D15/0.54</f>
        <v>3.1105962962962961</v>
      </c>
      <c r="E16" s="155">
        <f t="shared" ref="E16:F16" si="8">E15/0.54</f>
        <v>4.9296296296296292E-5</v>
      </c>
      <c r="F16" s="155">
        <f t="shared" si="8"/>
        <v>4.9296296296296292E-6</v>
      </c>
      <c r="G16" s="156">
        <f t="shared" si="1"/>
        <v>3.1132977333333329</v>
      </c>
      <c r="H16" s="136" t="s">
        <v>158</v>
      </c>
      <c r="I16" s="164"/>
      <c r="N16" s="165"/>
      <c r="O16" s="165"/>
    </row>
    <row r="17" spans="1:15">
      <c r="A17" s="153"/>
      <c r="B17" s="135" t="s">
        <v>148</v>
      </c>
      <c r="C17" s="134" t="s">
        <v>62</v>
      </c>
      <c r="D17" s="155">
        <f>D57*$G$57*10^-6</f>
        <v>2.1815639999999998</v>
      </c>
      <c r="E17" s="155">
        <f t="shared" ref="E17:F17" si="9">E57*$G$57*10^-6</f>
        <v>9.4439999999999997E-5</v>
      </c>
      <c r="F17" s="155">
        <f t="shared" si="9"/>
        <v>1.8887999999999996E-5</v>
      </c>
      <c r="G17" s="156">
        <f t="shared" si="1"/>
        <v>2.1895536239999998</v>
      </c>
      <c r="H17" s="136" t="s">
        <v>59</v>
      </c>
      <c r="I17" s="164"/>
      <c r="N17" s="165"/>
      <c r="O17" s="165"/>
    </row>
    <row r="18" spans="1:15">
      <c r="A18" s="153"/>
      <c r="B18" s="135"/>
      <c r="C18" s="134"/>
      <c r="D18" s="155"/>
      <c r="E18" s="155"/>
      <c r="F18" s="155"/>
      <c r="G18" s="156"/>
      <c r="H18" s="136"/>
      <c r="I18" s="164"/>
      <c r="N18" s="165"/>
      <c r="O18" s="165"/>
    </row>
    <row r="19" spans="1:15">
      <c r="A19" s="153" t="s">
        <v>68</v>
      </c>
      <c r="B19" s="135"/>
      <c r="C19" s="134"/>
      <c r="D19" s="155"/>
      <c r="E19" s="155"/>
      <c r="F19" s="155"/>
      <c r="G19" s="156"/>
      <c r="H19" s="136"/>
      <c r="I19" s="164"/>
      <c r="N19" s="165"/>
      <c r="O19" s="165"/>
    </row>
    <row r="20" spans="1:15">
      <c r="A20" s="153"/>
      <c r="B20" s="135" t="s">
        <v>69</v>
      </c>
      <c r="C20" s="137" t="s">
        <v>62</v>
      </c>
      <c r="D20" s="155">
        <f>D63*$G$63*10^-6</f>
        <v>2.1815639999999998</v>
      </c>
      <c r="E20" s="155">
        <f>E63*$G$63*10^-6</f>
        <v>1.0388399999999999E-3</v>
      </c>
      <c r="F20" s="155">
        <f>F63*$G$63*10^-6</f>
        <v>1.0073600000000001E-4</v>
      </c>
      <c r="G20" s="156">
        <f t="shared" ref="G20:G26" si="10">D20+(E20*$K$5)+(F20*$K$6)</f>
        <v>2.2375543279999999</v>
      </c>
      <c r="H20" s="136" t="s">
        <v>70</v>
      </c>
      <c r="I20" s="164"/>
      <c r="N20" s="165"/>
      <c r="O20" s="165"/>
    </row>
    <row r="21" spans="1:15">
      <c r="A21" s="153"/>
      <c r="B21" s="135" t="s">
        <v>149</v>
      </c>
      <c r="C21" s="137" t="s">
        <v>62</v>
      </c>
      <c r="D21" s="155">
        <f>D64*$G$64*10^-6</f>
        <v>2.1815639999999998</v>
      </c>
      <c r="E21" s="155">
        <f t="shared" ref="E21:F21" si="11">E64*$G$64*10^-6</f>
        <v>7.8699999999999994E-4</v>
      </c>
      <c r="F21" s="155">
        <f t="shared" si="11"/>
        <v>2.5183999999999997E-4</v>
      </c>
      <c r="G21" s="156">
        <f t="shared" si="10"/>
        <v>2.2762873199999998</v>
      </c>
      <c r="H21" s="136" t="s">
        <v>70</v>
      </c>
      <c r="I21" s="164"/>
      <c r="N21" s="165"/>
      <c r="O21" s="165"/>
    </row>
    <row r="22" spans="1:15">
      <c r="A22" s="153"/>
      <c r="B22" s="135" t="s">
        <v>72</v>
      </c>
      <c r="C22" s="137" t="s">
        <v>62</v>
      </c>
      <c r="D22" s="155">
        <f>D65*$G$65*10^-6</f>
        <v>2.1815639999999998</v>
      </c>
      <c r="E22" s="155">
        <f t="shared" ref="E22:F22" si="12">E65*$G$65*10^-6</f>
        <v>1.1962399999999999E-4</v>
      </c>
      <c r="F22" s="155">
        <f t="shared" si="12"/>
        <v>1.7943599999999999E-4</v>
      </c>
      <c r="G22" s="156">
        <f t="shared" si="10"/>
        <v>2.2380265279999998</v>
      </c>
      <c r="H22" s="136" t="s">
        <v>70</v>
      </c>
      <c r="I22" s="164"/>
      <c r="N22" s="165"/>
      <c r="O22" s="165"/>
    </row>
    <row r="23" spans="1:15">
      <c r="A23" s="153"/>
      <c r="B23" s="135" t="s">
        <v>73</v>
      </c>
      <c r="C23" s="137" t="s">
        <v>62</v>
      </c>
      <c r="D23" s="155">
        <f>D66*$G$66*10^-6</f>
        <v>2.6987220000000001</v>
      </c>
      <c r="E23" s="155">
        <f t="shared" ref="E23:F23" si="13">E66*$G$66*10^-6</f>
        <v>1.4203800000000001E-4</v>
      </c>
      <c r="F23" s="155">
        <f t="shared" si="13"/>
        <v>1.4203800000000001E-4</v>
      </c>
      <c r="G23" s="156">
        <f t="shared" si="10"/>
        <v>2.7446002740000002</v>
      </c>
      <c r="H23" s="136" t="s">
        <v>70</v>
      </c>
      <c r="I23" s="164"/>
      <c r="N23" s="165"/>
      <c r="O23" s="165"/>
    </row>
    <row r="24" spans="1:15">
      <c r="A24" s="153"/>
      <c r="B24" s="135" t="s">
        <v>74</v>
      </c>
      <c r="C24" s="137" t="s">
        <v>61</v>
      </c>
      <c r="D24" s="155">
        <f>D67*$G$67*10^-6</f>
        <v>2.1261899999999998</v>
      </c>
      <c r="E24" s="155">
        <f t="shared" ref="E24:F24" si="14">E67*$G$67*10^-6</f>
        <v>3.4867999999999995E-3</v>
      </c>
      <c r="F24" s="155">
        <f t="shared" si="14"/>
        <v>1.1369999999999999E-4</v>
      </c>
      <c r="G24" s="156">
        <f>D24+(E24*$K$5)+(F24*$K$6)</f>
        <v>2.2472425999999999</v>
      </c>
      <c r="H24" s="136" t="s">
        <v>75</v>
      </c>
      <c r="I24" s="164"/>
      <c r="N24" s="165"/>
      <c r="O24" s="165"/>
    </row>
    <row r="25" spans="1:15">
      <c r="A25" s="153"/>
      <c r="B25" s="135" t="s">
        <v>76</v>
      </c>
      <c r="C25" s="137" t="s">
        <v>62</v>
      </c>
      <c r="D25" s="155">
        <f>D68*$G$68*10^-6</f>
        <v>1.6797219999999999</v>
      </c>
      <c r="E25" s="155">
        <f t="shared" ref="E25:F25" si="15">E68*$G$68*10^-6</f>
        <v>1.65044E-3</v>
      </c>
      <c r="F25" s="155">
        <f t="shared" si="15"/>
        <v>5.3240000000000002E-6</v>
      </c>
      <c r="G25" s="156">
        <f t="shared" si="10"/>
        <v>1.7225695519999999</v>
      </c>
      <c r="H25" s="136" t="s">
        <v>70</v>
      </c>
      <c r="I25" s="164"/>
      <c r="N25" s="165"/>
      <c r="O25" s="165"/>
    </row>
    <row r="26" spans="1:15">
      <c r="A26" s="153"/>
      <c r="B26" s="135" t="s">
        <v>76</v>
      </c>
      <c r="C26" s="134" t="s">
        <v>61</v>
      </c>
      <c r="D26" s="155">
        <f>D25/0.54</f>
        <v>3.1105962962962961</v>
      </c>
      <c r="E26" s="155">
        <f t="shared" ref="E26:F26" si="16">E25/0.54</f>
        <v>3.0563703703703703E-3</v>
      </c>
      <c r="F26" s="155">
        <f t="shared" si="16"/>
        <v>9.8592592592592585E-6</v>
      </c>
      <c r="G26" s="156">
        <f t="shared" si="10"/>
        <v>3.1899436148148146</v>
      </c>
      <c r="H26" s="136" t="s">
        <v>159</v>
      </c>
      <c r="I26" s="164"/>
      <c r="N26" s="165"/>
      <c r="O26" s="165"/>
    </row>
    <row r="27" spans="1:15">
      <c r="A27" s="153" t="s">
        <v>77</v>
      </c>
      <c r="B27" s="135"/>
      <c r="C27" s="134"/>
      <c r="D27" s="155"/>
      <c r="E27" s="155"/>
      <c r="F27" s="155"/>
      <c r="G27" s="156"/>
      <c r="H27" s="136"/>
      <c r="I27" s="164"/>
      <c r="N27" s="165"/>
      <c r="O27" s="165"/>
    </row>
    <row r="28" spans="1:15">
      <c r="A28" s="153"/>
      <c r="B28" s="138" t="s">
        <v>78</v>
      </c>
      <c r="C28" s="137"/>
      <c r="D28" s="155"/>
      <c r="E28" s="155"/>
      <c r="F28" s="155"/>
      <c r="G28" s="156"/>
      <c r="H28" s="136"/>
      <c r="I28" s="164"/>
      <c r="N28" s="165"/>
      <c r="O28" s="165"/>
    </row>
    <row r="29" spans="1:15">
      <c r="A29" s="153"/>
      <c r="B29" s="139" t="s">
        <v>79</v>
      </c>
      <c r="C29" s="137" t="s">
        <v>62</v>
      </c>
      <c r="D29" s="155">
        <f>D75*$G$75/(10^6)</f>
        <v>2.6987220000000001</v>
      </c>
      <c r="E29" s="155">
        <f t="shared" ref="E29:F29" si="17">E75*$G$75/(10^6)</f>
        <v>1.5114300000000004E-4</v>
      </c>
      <c r="F29" s="155">
        <f t="shared" si="17"/>
        <v>1.0416120000000001E-3</v>
      </c>
      <c r="G29" s="156">
        <f t="shared" ref="G29:G32" si="18">D29+(E29*$K$5)+(F29*$K$6)</f>
        <v>3.0129009510000002</v>
      </c>
      <c r="H29" s="136" t="s">
        <v>80</v>
      </c>
      <c r="I29" s="164"/>
      <c r="N29" s="165"/>
      <c r="O29" s="165"/>
    </row>
    <row r="30" spans="1:15">
      <c r="A30" s="153"/>
      <c r="B30" s="139" t="s">
        <v>81</v>
      </c>
      <c r="C30" s="137" t="s">
        <v>62</v>
      </c>
      <c r="D30" s="155">
        <f>D76*$G$76/(10^6)</f>
        <v>2.6987220000000001</v>
      </c>
      <c r="E30" s="155">
        <f t="shared" ref="E30:F30" si="19">E76*$G$76/(10^6)</f>
        <v>1.5114300000000004E-4</v>
      </c>
      <c r="F30" s="155">
        <f t="shared" si="19"/>
        <v>1.0416120000000001E-3</v>
      </c>
      <c r="G30" s="156">
        <f t="shared" si="18"/>
        <v>3.0129009510000002</v>
      </c>
      <c r="H30" s="136" t="s">
        <v>80</v>
      </c>
      <c r="I30" s="164"/>
      <c r="N30" s="165"/>
      <c r="O30" s="165"/>
    </row>
    <row r="31" spans="1:15">
      <c r="A31" s="153"/>
      <c r="B31" s="139" t="s">
        <v>82</v>
      </c>
      <c r="C31" s="137" t="s">
        <v>62</v>
      </c>
      <c r="D31" s="155">
        <f>D77*$G$77/(10^6)</f>
        <v>2.6987220000000001</v>
      </c>
      <c r="E31" s="155">
        <f t="shared" ref="E31:F31" si="20">E77*$G$77/(10^6)</f>
        <v>1.5114300000000004E-4</v>
      </c>
      <c r="F31" s="155">
        <f t="shared" si="20"/>
        <v>1.0416120000000001E-3</v>
      </c>
      <c r="G31" s="156">
        <f t="shared" si="18"/>
        <v>3.0129009510000002</v>
      </c>
      <c r="H31" s="136" t="s">
        <v>80</v>
      </c>
      <c r="I31" s="164"/>
      <c r="N31" s="165"/>
      <c r="O31" s="165"/>
    </row>
    <row r="32" spans="1:15">
      <c r="A32" s="153"/>
      <c r="B32" s="139" t="s">
        <v>83</v>
      </c>
      <c r="C32" s="137" t="s">
        <v>62</v>
      </c>
      <c r="D32" s="155">
        <f>D78*$G$78/(10^6)</f>
        <v>2.6987220000000001</v>
      </c>
      <c r="E32" s="155">
        <f t="shared" ref="E32:F32" si="21">E78*$G$78/(10^6)</f>
        <v>1.5114300000000004E-4</v>
      </c>
      <c r="F32" s="155">
        <f t="shared" si="21"/>
        <v>1.0416120000000001E-3</v>
      </c>
      <c r="G32" s="156">
        <f t="shared" si="18"/>
        <v>3.0129009510000002</v>
      </c>
      <c r="H32" s="136" t="s">
        <v>80</v>
      </c>
      <c r="I32" s="164"/>
      <c r="N32" s="165"/>
      <c r="O32" s="165"/>
    </row>
    <row r="33" spans="1:15">
      <c r="A33" s="153"/>
      <c r="B33" s="138" t="s">
        <v>84</v>
      </c>
      <c r="C33" s="137"/>
      <c r="D33" s="155"/>
      <c r="E33" s="155"/>
      <c r="F33" s="155"/>
      <c r="G33" s="156"/>
      <c r="H33" s="136"/>
      <c r="I33" s="164"/>
      <c r="N33" s="165"/>
      <c r="O33" s="165"/>
    </row>
    <row r="34" spans="1:15">
      <c r="A34" s="153"/>
      <c r="B34" s="139" t="s">
        <v>79</v>
      </c>
      <c r="C34" s="137" t="s">
        <v>62</v>
      </c>
      <c r="D34" s="155">
        <f>D80*$G$80/(10^6)</f>
        <v>2.1815639999999998</v>
      </c>
      <c r="E34" s="155">
        <f>E80*$G$80/(10^6)</f>
        <v>2.5184000000000001E-3</v>
      </c>
      <c r="F34" s="155">
        <f>F80*$G$80/(10^6)</f>
        <v>6.2960000000000007E-5</v>
      </c>
      <c r="G34" s="156">
        <f t="shared" ref="G34:G37" si="22">D34+(E34*$K$5)+(F34*$K$6)</f>
        <v>2.2632860799999999</v>
      </c>
      <c r="H34" s="136" t="s">
        <v>80</v>
      </c>
      <c r="I34" s="164"/>
      <c r="N34" s="165"/>
      <c r="O34" s="165"/>
    </row>
    <row r="35" spans="1:15">
      <c r="A35" s="133"/>
      <c r="B35" s="139" t="s">
        <v>81</v>
      </c>
      <c r="C35" s="137" t="s">
        <v>62</v>
      </c>
      <c r="D35" s="155">
        <f>D81*$G$81/(10^6)</f>
        <v>2.1815639999999998</v>
      </c>
      <c r="E35" s="155">
        <f t="shared" ref="E35:F35" si="23">E81*$G$81/(10^6)</f>
        <v>0</v>
      </c>
      <c r="F35" s="155">
        <f t="shared" si="23"/>
        <v>0</v>
      </c>
      <c r="G35" s="156">
        <f t="shared" si="22"/>
        <v>2.1815639999999998</v>
      </c>
      <c r="H35" s="136" t="s">
        <v>80</v>
      </c>
      <c r="I35" s="164"/>
      <c r="N35" s="165"/>
      <c r="O35" s="165"/>
    </row>
    <row r="36" spans="1:15">
      <c r="A36" s="133"/>
      <c r="B36" s="139" t="s">
        <v>82</v>
      </c>
      <c r="C36" s="137" t="s">
        <v>62</v>
      </c>
      <c r="D36" s="155">
        <f>D82*$G$82/(10^6)</f>
        <v>2.1815639999999998</v>
      </c>
      <c r="E36" s="155">
        <f t="shared" ref="E36:F36" si="24">E82*$G$82/(10^6)</f>
        <v>1.5740000000000001E-3</v>
      </c>
      <c r="F36" s="155">
        <f t="shared" si="24"/>
        <v>6.2960000000000007E-5</v>
      </c>
      <c r="G36" s="156">
        <f t="shared" si="22"/>
        <v>2.2396760800000002</v>
      </c>
      <c r="H36" s="136" t="s">
        <v>80</v>
      </c>
      <c r="I36" s="164"/>
      <c r="N36" s="165"/>
      <c r="O36" s="165"/>
    </row>
    <row r="37" spans="1:15">
      <c r="A37" s="133"/>
      <c r="B37" s="139" t="s">
        <v>83</v>
      </c>
      <c r="C37" s="137" t="s">
        <v>62</v>
      </c>
      <c r="D37" s="155">
        <f>D83*$G$83/(10^6)</f>
        <v>2.1815639999999998</v>
      </c>
      <c r="E37" s="155">
        <f t="shared" ref="E37:F37" si="25">E83*$G$83/(10^6)</f>
        <v>3.7775999999999999E-3</v>
      </c>
      <c r="F37" s="155">
        <f t="shared" si="25"/>
        <v>6.2960000000000007E-5</v>
      </c>
      <c r="G37" s="156">
        <f t="shared" si="22"/>
        <v>2.29476608</v>
      </c>
      <c r="H37" s="136" t="s">
        <v>80</v>
      </c>
      <c r="I37" s="164"/>
      <c r="N37" s="165"/>
      <c r="O37" s="165"/>
    </row>
    <row r="38" spans="1:15">
      <c r="A38" s="153"/>
      <c r="B38" s="138" t="s">
        <v>85</v>
      </c>
      <c r="C38" s="137"/>
      <c r="D38" s="155"/>
      <c r="E38" s="155"/>
      <c r="F38" s="155"/>
      <c r="G38" s="156"/>
      <c r="H38" s="136"/>
      <c r="I38" s="164"/>
      <c r="N38" s="165"/>
      <c r="O38" s="165"/>
    </row>
    <row r="39" spans="1:15">
      <c r="A39" s="153"/>
      <c r="B39" s="139" t="s">
        <v>79</v>
      </c>
      <c r="C39" s="137" t="s">
        <v>62</v>
      </c>
      <c r="D39" s="155">
        <f>D85*$G$85/(10^6)</f>
        <v>2.1815639999999998</v>
      </c>
      <c r="E39" s="155">
        <f t="shared" ref="E39:F39" si="26">E85*$G$85/(10^6)</f>
        <v>4.4072E-3</v>
      </c>
      <c r="F39" s="155">
        <f t="shared" si="26"/>
        <v>1.2592000000000001E-5</v>
      </c>
      <c r="G39" s="156">
        <f t="shared" ref="G39:G41" si="27">D39+(E39*$K$5)+(F39*$K$6)</f>
        <v>2.2954964160000002</v>
      </c>
      <c r="H39" s="136" t="s">
        <v>80</v>
      </c>
      <c r="I39" s="164"/>
      <c r="N39" s="165"/>
      <c r="O39" s="165"/>
    </row>
    <row r="40" spans="1:15">
      <c r="A40" s="133"/>
      <c r="B40" s="139" t="s">
        <v>81</v>
      </c>
      <c r="C40" s="137" t="s">
        <v>62</v>
      </c>
      <c r="D40" s="155">
        <f>D86*$G$86/(10^6)</f>
        <v>2.1815639999999998</v>
      </c>
      <c r="E40" s="155">
        <f t="shared" ref="E40:F40" si="28">E86*$G$86/(10^6)</f>
        <v>5.3516000000000006E-3</v>
      </c>
      <c r="F40" s="155">
        <f t="shared" si="28"/>
        <v>1.2592000000000001E-5</v>
      </c>
      <c r="G40" s="156">
        <f t="shared" si="27"/>
        <v>2.3191064159999999</v>
      </c>
      <c r="H40" s="136" t="s">
        <v>80</v>
      </c>
      <c r="I40" s="164"/>
      <c r="N40" s="165"/>
      <c r="O40" s="165"/>
    </row>
    <row r="41" spans="1:15">
      <c r="A41" s="133"/>
      <c r="B41" s="139" t="s">
        <v>82</v>
      </c>
      <c r="C41" s="137" t="s">
        <v>62</v>
      </c>
      <c r="D41" s="155">
        <f>D87*$G$87/(10^6)</f>
        <v>2.1815639999999998</v>
      </c>
      <c r="E41" s="155">
        <f t="shared" ref="E41:F41" si="29">E87*$G$87/(10^6)</f>
        <v>4.0924000000000004E-3</v>
      </c>
      <c r="F41" s="155">
        <f t="shared" si="29"/>
        <v>1.2592000000000001E-5</v>
      </c>
      <c r="G41" s="156">
        <f t="shared" si="27"/>
        <v>2.2876264160000002</v>
      </c>
      <c r="H41" s="136" t="s">
        <v>80</v>
      </c>
      <c r="I41" s="164"/>
      <c r="N41" s="165"/>
      <c r="O41" s="165"/>
    </row>
    <row r="42" spans="1:15">
      <c r="A42" s="133"/>
      <c r="B42" s="139" t="s">
        <v>83</v>
      </c>
      <c r="C42" s="137" t="s">
        <v>62</v>
      </c>
      <c r="D42" s="155">
        <f>D88*$G$88/(10^6)</f>
        <v>2.1815639999999998</v>
      </c>
      <c r="E42" s="155">
        <f t="shared" ref="E42" si="30">E88*$G$88/(10^6)</f>
        <v>5.6663999999999994E-3</v>
      </c>
      <c r="F42" s="155">
        <f>F88*$G$88/(10^6)</f>
        <v>1.2592000000000001E-5</v>
      </c>
      <c r="G42" s="156">
        <f>D42+(E42*$K$5)+(F42*$K$6)</f>
        <v>2.3269764159999999</v>
      </c>
      <c r="H42" s="136" t="s">
        <v>80</v>
      </c>
      <c r="I42" s="164"/>
      <c r="N42" s="165"/>
      <c r="O42" s="165"/>
    </row>
    <row r="43" spans="1:15">
      <c r="B43" s="157"/>
      <c r="C43" s="157"/>
      <c r="D43" s="158"/>
      <c r="E43" s="158"/>
      <c r="F43" s="158"/>
      <c r="G43" s="142"/>
    </row>
    <row r="44" spans="1:15" s="141" customFormat="1">
      <c r="A44" s="140" t="s">
        <v>56</v>
      </c>
      <c r="B44" s="159"/>
      <c r="C44" s="159"/>
      <c r="D44" s="160"/>
      <c r="E44" s="161"/>
      <c r="F44" s="160"/>
      <c r="G44" s="162"/>
    </row>
    <row r="45" spans="1:15">
      <c r="D45" s="142"/>
      <c r="E45" s="143" t="s">
        <v>86</v>
      </c>
      <c r="F45" s="143"/>
      <c r="G45" s="143" t="s">
        <v>87</v>
      </c>
    </row>
    <row r="46" spans="1:15" ht="14.25" customHeight="1">
      <c r="B46" s="135"/>
      <c r="C46" s="134"/>
      <c r="D46" s="737" t="s">
        <v>88</v>
      </c>
      <c r="E46" s="737"/>
      <c r="F46" s="737"/>
      <c r="G46" s="144" t="s">
        <v>89</v>
      </c>
    </row>
    <row r="47" spans="1:15">
      <c r="B47" s="135"/>
      <c r="C47" s="134" t="s">
        <v>90</v>
      </c>
      <c r="D47" s="151" t="s">
        <v>16</v>
      </c>
      <c r="E47" s="134" t="s">
        <v>26</v>
      </c>
      <c r="F47" s="134" t="s">
        <v>27</v>
      </c>
      <c r="G47" s="144" t="s">
        <v>91</v>
      </c>
    </row>
    <row r="48" spans="1:15">
      <c r="B48" s="135" t="s">
        <v>57</v>
      </c>
      <c r="C48" s="134" t="s">
        <v>58</v>
      </c>
      <c r="D48" s="145">
        <v>56100</v>
      </c>
      <c r="E48" s="134">
        <v>1</v>
      </c>
      <c r="F48" s="134">
        <v>0.1</v>
      </c>
      <c r="G48" s="146">
        <v>1.02</v>
      </c>
      <c r="H48" s="132" t="s">
        <v>92</v>
      </c>
    </row>
    <row r="49" spans="1:8">
      <c r="B49" s="135" t="s">
        <v>60</v>
      </c>
      <c r="C49" s="134" t="s">
        <v>61</v>
      </c>
      <c r="D49" s="145">
        <v>101000</v>
      </c>
      <c r="E49" s="134">
        <v>1</v>
      </c>
      <c r="F49" s="134">
        <v>1.5</v>
      </c>
      <c r="G49" s="146">
        <v>10.47</v>
      </c>
    </row>
    <row r="50" spans="1:8">
      <c r="B50" s="135" t="s">
        <v>153</v>
      </c>
      <c r="C50" s="134" t="s">
        <v>62</v>
      </c>
      <c r="D50" s="145">
        <v>77400</v>
      </c>
      <c r="E50" s="134">
        <v>3</v>
      </c>
      <c r="F50" s="134">
        <v>0.6</v>
      </c>
      <c r="G50" s="167">
        <v>41.468972149500026</v>
      </c>
      <c r="H50" s="132" t="s">
        <v>94</v>
      </c>
    </row>
    <row r="51" spans="1:8">
      <c r="B51" s="135" t="s">
        <v>156</v>
      </c>
      <c r="C51" s="134" t="s">
        <v>62</v>
      </c>
      <c r="D51" s="145">
        <v>77400</v>
      </c>
      <c r="E51" s="134">
        <v>3</v>
      </c>
      <c r="F51" s="134">
        <v>0.6</v>
      </c>
      <c r="G51" s="167">
        <v>41.800259702100021</v>
      </c>
      <c r="H51" s="132" t="s">
        <v>94</v>
      </c>
    </row>
    <row r="52" spans="1:8">
      <c r="B52" s="135" t="s">
        <v>63</v>
      </c>
      <c r="C52" s="134" t="s">
        <v>62</v>
      </c>
      <c r="D52" s="145">
        <v>74100</v>
      </c>
      <c r="E52" s="134">
        <v>3</v>
      </c>
      <c r="F52" s="134">
        <v>0.6</v>
      </c>
      <c r="G52" s="146">
        <v>36.42</v>
      </c>
    </row>
    <row r="53" spans="1:8">
      <c r="B53" s="135" t="s">
        <v>64</v>
      </c>
      <c r="C53" s="134" t="s">
        <v>61</v>
      </c>
      <c r="D53" s="145">
        <v>98300</v>
      </c>
      <c r="E53" s="134">
        <v>1</v>
      </c>
      <c r="F53" s="134">
        <v>1.5</v>
      </c>
      <c r="G53" s="146">
        <v>31.4</v>
      </c>
    </row>
    <row r="54" spans="1:8">
      <c r="B54" s="135" t="s">
        <v>65</v>
      </c>
      <c r="C54" s="134" t="s">
        <v>61</v>
      </c>
      <c r="D54" s="145">
        <v>96100</v>
      </c>
      <c r="E54" s="134">
        <v>1</v>
      </c>
      <c r="F54" s="134">
        <v>1.5</v>
      </c>
      <c r="G54" s="146">
        <v>26.37</v>
      </c>
    </row>
    <row r="55" spans="1:8">
      <c r="B55" s="135" t="s">
        <v>66</v>
      </c>
      <c r="C55" s="134" t="s">
        <v>62</v>
      </c>
      <c r="D55" s="145">
        <v>71500</v>
      </c>
      <c r="E55" s="134">
        <v>3</v>
      </c>
      <c r="F55" s="134">
        <v>0.6</v>
      </c>
      <c r="G55" s="146">
        <v>34.53</v>
      </c>
    </row>
    <row r="56" spans="1:8">
      <c r="B56" s="135" t="s">
        <v>67</v>
      </c>
      <c r="C56" s="134" t="s">
        <v>62</v>
      </c>
      <c r="D56" s="145">
        <v>63100</v>
      </c>
      <c r="E56" s="134">
        <v>1</v>
      </c>
      <c r="F56" s="134">
        <v>0.1</v>
      </c>
      <c r="G56" s="146">
        <v>26.62</v>
      </c>
    </row>
    <row r="57" spans="1:8">
      <c r="B57" s="135" t="s">
        <v>148</v>
      </c>
      <c r="C57" s="134" t="s">
        <v>62</v>
      </c>
      <c r="D57" s="145">
        <v>69300</v>
      </c>
      <c r="E57" s="134">
        <v>3</v>
      </c>
      <c r="F57" s="134">
        <v>0.6</v>
      </c>
      <c r="G57" s="146">
        <f>G63</f>
        <v>31.48</v>
      </c>
    </row>
    <row r="58" spans="1:8">
      <c r="D58" s="142"/>
      <c r="E58" s="142"/>
      <c r="F58" s="142"/>
      <c r="G58" s="147"/>
    </row>
    <row r="59" spans="1:8" s="141" customFormat="1">
      <c r="A59" s="140" t="s">
        <v>68</v>
      </c>
      <c r="B59" s="159"/>
      <c r="C59" s="159"/>
      <c r="D59" s="160"/>
      <c r="E59" s="161"/>
      <c r="F59" s="160"/>
      <c r="G59" s="162"/>
    </row>
    <row r="60" spans="1:8">
      <c r="D60" s="738" t="s">
        <v>86</v>
      </c>
      <c r="E60" s="738"/>
      <c r="F60" s="738"/>
      <c r="G60" s="143" t="s">
        <v>87</v>
      </c>
    </row>
    <row r="61" spans="1:8">
      <c r="B61" s="135"/>
      <c r="C61" s="133"/>
      <c r="D61" s="739" t="s">
        <v>88</v>
      </c>
      <c r="E61" s="740"/>
      <c r="F61" s="741"/>
      <c r="G61" s="144" t="s">
        <v>89</v>
      </c>
    </row>
    <row r="62" spans="1:8">
      <c r="B62" s="135"/>
      <c r="C62" s="137" t="s">
        <v>90</v>
      </c>
      <c r="D62" s="134" t="s">
        <v>16</v>
      </c>
      <c r="E62" s="151" t="s">
        <v>26</v>
      </c>
      <c r="F62" s="134" t="s">
        <v>27</v>
      </c>
      <c r="G62" s="144" t="s">
        <v>91</v>
      </c>
    </row>
    <row r="63" spans="1:8">
      <c r="B63" s="135" t="s">
        <v>69</v>
      </c>
      <c r="C63" s="137" t="s">
        <v>62</v>
      </c>
      <c r="D63" s="134">
        <v>69300</v>
      </c>
      <c r="E63" s="145">
        <v>33</v>
      </c>
      <c r="F63" s="134">
        <v>3.2</v>
      </c>
      <c r="G63" s="146">
        <v>31.48</v>
      </c>
      <c r="H63" s="132" t="s">
        <v>93</v>
      </c>
    </row>
    <row r="64" spans="1:8">
      <c r="B64" s="135" t="s">
        <v>71</v>
      </c>
      <c r="C64" s="137" t="s">
        <v>62</v>
      </c>
      <c r="D64" s="134">
        <v>69300</v>
      </c>
      <c r="E64" s="145">
        <v>25</v>
      </c>
      <c r="F64" s="134">
        <v>8</v>
      </c>
      <c r="G64" s="146">
        <v>31.48</v>
      </c>
    </row>
    <row r="65" spans="1:8">
      <c r="B65" s="135" t="s">
        <v>72</v>
      </c>
      <c r="C65" s="137" t="s">
        <v>62</v>
      </c>
      <c r="D65" s="134">
        <v>69300</v>
      </c>
      <c r="E65" s="145">
        <v>3.8</v>
      </c>
      <c r="F65" s="134">
        <v>5.7</v>
      </c>
      <c r="G65" s="146">
        <v>31.48</v>
      </c>
    </row>
    <row r="66" spans="1:8">
      <c r="B66" s="135" t="s">
        <v>73</v>
      </c>
      <c r="C66" s="137" t="s">
        <v>62</v>
      </c>
      <c r="D66" s="134">
        <v>74100</v>
      </c>
      <c r="E66" s="145">
        <v>3.9</v>
      </c>
      <c r="F66" s="134">
        <v>3.9</v>
      </c>
      <c r="G66" s="146">
        <f>G52</f>
        <v>36.42</v>
      </c>
    </row>
    <row r="67" spans="1:8">
      <c r="B67" s="135" t="s">
        <v>74</v>
      </c>
      <c r="C67" s="137" t="s">
        <v>61</v>
      </c>
      <c r="D67" s="134">
        <v>56100</v>
      </c>
      <c r="E67" s="145">
        <v>92</v>
      </c>
      <c r="F67" s="134">
        <v>3</v>
      </c>
      <c r="G67" s="146">
        <v>37.9</v>
      </c>
      <c r="H67" s="132" t="s">
        <v>94</v>
      </c>
    </row>
    <row r="68" spans="1:8">
      <c r="B68" s="135" t="s">
        <v>76</v>
      </c>
      <c r="C68" s="137" t="s">
        <v>62</v>
      </c>
      <c r="D68" s="134">
        <v>63100</v>
      </c>
      <c r="E68" s="145">
        <v>62</v>
      </c>
      <c r="F68" s="134">
        <v>0.2</v>
      </c>
      <c r="G68" s="146">
        <f>G56</f>
        <v>26.62</v>
      </c>
    </row>
    <row r="69" spans="1:8">
      <c r="D69" s="142"/>
      <c r="E69" s="142"/>
      <c r="F69" s="142"/>
      <c r="G69" s="142"/>
    </row>
    <row r="70" spans="1:8" s="141" customFormat="1">
      <c r="A70" s="140" t="s">
        <v>95</v>
      </c>
      <c r="B70" s="159"/>
      <c r="C70" s="159"/>
      <c r="D70" s="160"/>
      <c r="E70" s="161"/>
      <c r="F70" s="160"/>
      <c r="G70" s="162"/>
    </row>
    <row r="71" spans="1:8">
      <c r="D71" s="738" t="s">
        <v>86</v>
      </c>
      <c r="E71" s="738"/>
      <c r="F71" s="738"/>
      <c r="G71" s="143" t="s">
        <v>87</v>
      </c>
    </row>
    <row r="72" spans="1:8">
      <c r="B72" s="135"/>
      <c r="C72" s="133"/>
      <c r="D72" s="739" t="s">
        <v>88</v>
      </c>
      <c r="E72" s="740"/>
      <c r="F72" s="741"/>
      <c r="G72" s="144" t="s">
        <v>89</v>
      </c>
    </row>
    <row r="73" spans="1:8">
      <c r="B73" s="135"/>
      <c r="C73" s="137" t="s">
        <v>90</v>
      </c>
      <c r="D73" s="134" t="s">
        <v>16</v>
      </c>
      <c r="E73" s="151" t="s">
        <v>26</v>
      </c>
      <c r="F73" s="134" t="s">
        <v>27</v>
      </c>
      <c r="G73" s="144" t="s">
        <v>91</v>
      </c>
    </row>
    <row r="74" spans="1:8">
      <c r="B74" s="138" t="s">
        <v>78</v>
      </c>
      <c r="C74" s="137"/>
      <c r="D74" s="134"/>
      <c r="E74" s="145"/>
      <c r="F74" s="134"/>
      <c r="G74" s="146"/>
    </row>
    <row r="75" spans="1:8">
      <c r="B75" s="139" t="s">
        <v>79</v>
      </c>
      <c r="C75" s="137" t="s">
        <v>62</v>
      </c>
      <c r="D75" s="134">
        <v>74100</v>
      </c>
      <c r="E75" s="145">
        <v>4.1500000000000004</v>
      </c>
      <c r="F75" s="134">
        <v>28.6</v>
      </c>
      <c r="G75" s="146">
        <v>36.42</v>
      </c>
    </row>
    <row r="76" spans="1:8">
      <c r="B76" s="139" t="s">
        <v>81</v>
      </c>
      <c r="C76" s="137" t="s">
        <v>62</v>
      </c>
      <c r="D76" s="134">
        <v>74100</v>
      </c>
      <c r="E76" s="145">
        <v>4.1500000000000004</v>
      </c>
      <c r="F76" s="134">
        <v>28.6</v>
      </c>
      <c r="G76" s="146">
        <v>36.42</v>
      </c>
    </row>
    <row r="77" spans="1:8">
      <c r="B77" s="139" t="s">
        <v>82</v>
      </c>
      <c r="C77" s="137" t="s">
        <v>62</v>
      </c>
      <c r="D77" s="134">
        <v>74100</v>
      </c>
      <c r="E77" s="145">
        <v>4.1500000000000004</v>
      </c>
      <c r="F77" s="134">
        <v>28.6</v>
      </c>
      <c r="G77" s="146">
        <v>36.42</v>
      </c>
    </row>
    <row r="78" spans="1:8">
      <c r="B78" s="139" t="s">
        <v>83</v>
      </c>
      <c r="C78" s="137" t="s">
        <v>62</v>
      </c>
      <c r="D78" s="134">
        <v>74100</v>
      </c>
      <c r="E78" s="145">
        <v>4.1500000000000004</v>
      </c>
      <c r="F78" s="134">
        <v>28.6</v>
      </c>
      <c r="G78" s="146">
        <v>36.42</v>
      </c>
    </row>
    <row r="79" spans="1:8">
      <c r="B79" s="138" t="s">
        <v>84</v>
      </c>
      <c r="C79" s="137"/>
      <c r="D79" s="134"/>
      <c r="E79" s="145"/>
      <c r="F79" s="134"/>
      <c r="G79" s="146"/>
    </row>
    <row r="80" spans="1:8">
      <c r="B80" s="139" t="s">
        <v>79</v>
      </c>
      <c r="C80" s="137" t="s">
        <v>62</v>
      </c>
      <c r="D80" s="146">
        <v>69300</v>
      </c>
      <c r="E80" s="146">
        <v>80</v>
      </c>
      <c r="F80" s="146">
        <v>2</v>
      </c>
      <c r="G80" s="146">
        <v>31.48</v>
      </c>
    </row>
    <row r="81" spans="2:7">
      <c r="B81" s="139" t="s">
        <v>81</v>
      </c>
      <c r="C81" s="137" t="s">
        <v>62</v>
      </c>
      <c r="D81" s="146">
        <v>69300</v>
      </c>
      <c r="E81" s="146"/>
      <c r="F81" s="146"/>
      <c r="G81" s="146">
        <v>31.48</v>
      </c>
    </row>
    <row r="82" spans="2:7">
      <c r="B82" s="139" t="s">
        <v>82</v>
      </c>
      <c r="C82" s="137" t="s">
        <v>62</v>
      </c>
      <c r="D82" s="146">
        <v>69300</v>
      </c>
      <c r="E82" s="146">
        <v>50</v>
      </c>
      <c r="F82" s="146">
        <v>2</v>
      </c>
      <c r="G82" s="146">
        <v>31.48</v>
      </c>
    </row>
    <row r="83" spans="2:7">
      <c r="B83" s="139" t="s">
        <v>83</v>
      </c>
      <c r="C83" s="137" t="s">
        <v>62</v>
      </c>
      <c r="D83" s="146">
        <v>69300</v>
      </c>
      <c r="E83" s="146">
        <v>120</v>
      </c>
      <c r="F83" s="146">
        <v>2</v>
      </c>
      <c r="G83" s="146">
        <v>31.48</v>
      </c>
    </row>
    <row r="84" spans="2:7">
      <c r="B84" s="138" t="s">
        <v>85</v>
      </c>
      <c r="C84" s="133"/>
      <c r="D84" s="148"/>
      <c r="E84" s="148"/>
      <c r="F84" s="148"/>
      <c r="G84" s="148"/>
    </row>
    <row r="85" spans="2:7">
      <c r="B85" s="139" t="s">
        <v>79</v>
      </c>
      <c r="C85" s="137" t="s">
        <v>62</v>
      </c>
      <c r="D85" s="146">
        <v>69300</v>
      </c>
      <c r="E85" s="146">
        <v>140</v>
      </c>
      <c r="F85" s="146">
        <v>0.4</v>
      </c>
      <c r="G85" s="146">
        <v>31.48</v>
      </c>
    </row>
    <row r="86" spans="2:7">
      <c r="B86" s="139" t="s">
        <v>81</v>
      </c>
      <c r="C86" s="137" t="s">
        <v>62</v>
      </c>
      <c r="D86" s="146">
        <v>69300</v>
      </c>
      <c r="E86" s="146">
        <v>170</v>
      </c>
      <c r="F86" s="146">
        <v>0.4</v>
      </c>
      <c r="G86" s="146">
        <v>31.48</v>
      </c>
    </row>
    <row r="87" spans="2:7">
      <c r="B87" s="139" t="s">
        <v>82</v>
      </c>
      <c r="C87" s="137" t="s">
        <v>62</v>
      </c>
      <c r="D87" s="146">
        <v>69300</v>
      </c>
      <c r="E87" s="146">
        <v>130</v>
      </c>
      <c r="F87" s="146">
        <v>0.4</v>
      </c>
      <c r="G87" s="146">
        <v>31.48</v>
      </c>
    </row>
    <row r="88" spans="2:7">
      <c r="B88" s="139" t="s">
        <v>83</v>
      </c>
      <c r="C88" s="137" t="s">
        <v>62</v>
      </c>
      <c r="D88" s="146">
        <v>69300</v>
      </c>
      <c r="E88" s="146">
        <v>180</v>
      </c>
      <c r="F88" s="146">
        <v>0.4</v>
      </c>
      <c r="G88" s="146">
        <v>31.48</v>
      </c>
    </row>
    <row r="89" spans="2:7">
      <c r="D89" s="142"/>
      <c r="E89" s="142"/>
      <c r="F89" s="142"/>
      <c r="G89" s="142"/>
    </row>
    <row r="90" spans="2:7">
      <c r="D90" s="142"/>
      <c r="E90" s="142"/>
      <c r="F90" s="142"/>
      <c r="G90" s="142"/>
    </row>
    <row r="91" spans="2:7">
      <c r="D91" s="142"/>
      <c r="E91" s="142"/>
      <c r="F91" s="142"/>
      <c r="G91" s="142"/>
    </row>
    <row r="92" spans="2:7">
      <c r="D92" s="142"/>
      <c r="E92" s="142"/>
      <c r="F92" s="142"/>
      <c r="G92" s="142"/>
    </row>
    <row r="93" spans="2:7">
      <c r="D93" s="142"/>
      <c r="E93" s="142"/>
      <c r="F93" s="142"/>
      <c r="G93" s="142"/>
    </row>
    <row r="94" spans="2:7">
      <c r="D94" s="142"/>
      <c r="E94" s="142"/>
      <c r="F94" s="142"/>
      <c r="G94" s="142"/>
    </row>
    <row r="95" spans="2:7">
      <c r="D95" s="142"/>
      <c r="E95" s="142"/>
      <c r="F95" s="142"/>
      <c r="G95" s="142"/>
    </row>
    <row r="96" spans="2:7">
      <c r="D96" s="142"/>
      <c r="E96" s="142"/>
      <c r="F96" s="142"/>
      <c r="G96" s="142"/>
    </row>
    <row r="97" spans="4:7">
      <c r="D97" s="142"/>
      <c r="E97" s="142"/>
      <c r="F97" s="142"/>
      <c r="G97" s="142"/>
    </row>
    <row r="98" spans="4:7">
      <c r="D98" s="142"/>
      <c r="E98" s="142"/>
      <c r="F98" s="142"/>
      <c r="G98" s="142"/>
    </row>
    <row r="99" spans="4:7">
      <c r="D99" s="142"/>
      <c r="E99" s="142"/>
      <c r="F99" s="142"/>
      <c r="G99" s="142"/>
    </row>
    <row r="100" spans="4:7">
      <c r="D100" s="142"/>
      <c r="E100" s="142"/>
      <c r="F100" s="142"/>
      <c r="G100" s="142"/>
    </row>
    <row r="101" spans="4:7">
      <c r="D101" s="142"/>
      <c r="E101" s="142"/>
      <c r="F101" s="142"/>
      <c r="G101" s="142"/>
    </row>
    <row r="102" spans="4:7">
      <c r="D102" s="142"/>
      <c r="E102" s="142"/>
      <c r="F102" s="142"/>
      <c r="G102" s="142"/>
    </row>
    <row r="103" spans="4:7">
      <c r="D103" s="142"/>
      <c r="E103" s="142"/>
      <c r="F103" s="142"/>
      <c r="G103" s="142"/>
    </row>
    <row r="104" spans="4:7">
      <c r="D104" s="142"/>
      <c r="E104" s="142"/>
      <c r="F104" s="142"/>
      <c r="G104" s="142"/>
    </row>
    <row r="105" spans="4:7">
      <c r="D105" s="142"/>
      <c r="E105" s="142"/>
      <c r="F105" s="142"/>
      <c r="G105" s="142"/>
    </row>
    <row r="106" spans="4:7">
      <c r="D106" s="142"/>
      <c r="E106" s="142"/>
      <c r="F106" s="142"/>
      <c r="G106" s="142"/>
    </row>
    <row r="107" spans="4:7">
      <c r="D107" s="142"/>
      <c r="E107" s="142"/>
      <c r="F107" s="142"/>
      <c r="G107" s="142"/>
    </row>
    <row r="108" spans="4:7">
      <c r="D108" s="142"/>
      <c r="E108" s="142"/>
      <c r="F108" s="142"/>
      <c r="G108" s="142"/>
    </row>
    <row r="109" spans="4:7">
      <c r="D109" s="142"/>
      <c r="E109" s="142"/>
      <c r="F109" s="142"/>
      <c r="G109" s="142"/>
    </row>
    <row r="110" spans="4:7">
      <c r="D110" s="142"/>
      <c r="E110" s="142"/>
      <c r="F110" s="142"/>
      <c r="G110" s="142"/>
    </row>
    <row r="111" spans="4:7">
      <c r="D111" s="142"/>
      <c r="E111" s="142"/>
      <c r="F111" s="142"/>
      <c r="G111" s="142"/>
    </row>
    <row r="112" spans="4:7">
      <c r="D112" s="142"/>
      <c r="E112" s="142"/>
      <c r="F112" s="142"/>
      <c r="G112" s="142"/>
    </row>
    <row r="113" spans="4:7">
      <c r="D113" s="142"/>
      <c r="E113" s="142"/>
      <c r="F113" s="142"/>
      <c r="G113" s="142"/>
    </row>
    <row r="114" spans="4:7">
      <c r="D114" s="142"/>
      <c r="E114" s="142"/>
      <c r="F114" s="142"/>
      <c r="G114" s="142"/>
    </row>
    <row r="115" spans="4:7">
      <c r="D115" s="142"/>
      <c r="E115" s="142"/>
      <c r="F115" s="142"/>
      <c r="G115" s="142"/>
    </row>
    <row r="116" spans="4:7">
      <c r="D116" s="142"/>
      <c r="E116" s="142"/>
      <c r="F116" s="142"/>
      <c r="G116" s="142"/>
    </row>
    <row r="117" spans="4:7">
      <c r="D117" s="142"/>
      <c r="E117" s="142"/>
      <c r="F117" s="142"/>
      <c r="G117" s="142"/>
    </row>
    <row r="118" spans="4:7">
      <c r="D118" s="142"/>
      <c r="E118" s="142"/>
      <c r="F118" s="142"/>
      <c r="G118" s="142"/>
    </row>
    <row r="119" spans="4:7">
      <c r="D119" s="142"/>
      <c r="E119" s="142"/>
      <c r="F119" s="142"/>
      <c r="G119" s="142"/>
    </row>
    <row r="120" spans="4:7">
      <c r="D120" s="142"/>
      <c r="E120" s="142"/>
      <c r="F120" s="142"/>
      <c r="G120" s="142"/>
    </row>
    <row r="121" spans="4:7">
      <c r="D121" s="142"/>
      <c r="E121" s="142"/>
      <c r="F121" s="142"/>
      <c r="G121" s="142"/>
    </row>
    <row r="122" spans="4:7">
      <c r="D122" s="142"/>
      <c r="E122" s="142"/>
      <c r="F122" s="142"/>
      <c r="G122" s="142"/>
    </row>
    <row r="123" spans="4:7">
      <c r="D123" s="142"/>
      <c r="E123" s="142"/>
      <c r="F123" s="142"/>
      <c r="G123" s="142"/>
    </row>
    <row r="124" spans="4:7">
      <c r="D124" s="142"/>
      <c r="E124" s="142"/>
      <c r="F124" s="142"/>
      <c r="G124" s="142"/>
    </row>
    <row r="125" spans="4:7">
      <c r="D125" s="142"/>
      <c r="E125" s="142"/>
      <c r="F125" s="142"/>
      <c r="G125" s="142"/>
    </row>
    <row r="126" spans="4:7">
      <c r="D126" s="142"/>
      <c r="E126" s="142"/>
      <c r="F126" s="142"/>
      <c r="G126" s="142"/>
    </row>
    <row r="127" spans="4:7">
      <c r="D127" s="142"/>
      <c r="E127" s="142"/>
      <c r="F127" s="142"/>
      <c r="G127" s="142"/>
    </row>
    <row r="128" spans="4:7">
      <c r="D128" s="142"/>
      <c r="E128" s="142"/>
      <c r="F128" s="142"/>
      <c r="G128" s="142"/>
    </row>
    <row r="129" spans="4:7">
      <c r="D129" s="142"/>
      <c r="E129" s="142"/>
      <c r="F129" s="142"/>
      <c r="G129" s="142"/>
    </row>
    <row r="130" spans="4:7">
      <c r="D130" s="142"/>
      <c r="E130" s="142"/>
      <c r="F130" s="142"/>
      <c r="G130" s="142"/>
    </row>
    <row r="131" spans="4:7">
      <c r="D131" s="142"/>
      <c r="E131" s="142"/>
      <c r="F131" s="142"/>
      <c r="G131" s="142"/>
    </row>
    <row r="132" spans="4:7">
      <c r="D132" s="142"/>
      <c r="E132" s="142"/>
      <c r="F132" s="142"/>
      <c r="G132" s="142"/>
    </row>
    <row r="133" spans="4:7">
      <c r="D133" s="142"/>
      <c r="E133" s="142"/>
      <c r="F133" s="142"/>
      <c r="G133" s="142"/>
    </row>
    <row r="134" spans="4:7">
      <c r="D134" s="142"/>
      <c r="E134" s="142"/>
      <c r="F134" s="142"/>
      <c r="G134" s="142"/>
    </row>
    <row r="135" spans="4:7">
      <c r="D135" s="142"/>
      <c r="E135" s="142"/>
      <c r="F135" s="142"/>
      <c r="G135" s="142"/>
    </row>
    <row r="136" spans="4:7">
      <c r="D136" s="142"/>
      <c r="E136" s="142"/>
      <c r="F136" s="142"/>
      <c r="G136" s="142"/>
    </row>
    <row r="137" spans="4:7">
      <c r="D137" s="142"/>
      <c r="E137" s="142"/>
      <c r="F137" s="142"/>
      <c r="G137" s="142"/>
    </row>
    <row r="138" spans="4:7">
      <c r="D138" s="142"/>
      <c r="E138" s="142"/>
      <c r="F138" s="142"/>
      <c r="G138" s="142"/>
    </row>
    <row r="139" spans="4:7">
      <c r="D139" s="142"/>
      <c r="E139" s="142"/>
      <c r="F139" s="142"/>
      <c r="G139" s="142"/>
    </row>
    <row r="140" spans="4:7">
      <c r="D140" s="142"/>
      <c r="E140" s="142"/>
      <c r="F140" s="142"/>
      <c r="G140" s="142"/>
    </row>
    <row r="141" spans="4:7">
      <c r="D141" s="142"/>
      <c r="E141" s="142"/>
      <c r="F141" s="142"/>
      <c r="G141" s="142"/>
    </row>
    <row r="142" spans="4:7">
      <c r="D142" s="142"/>
      <c r="E142" s="142"/>
      <c r="F142" s="142"/>
      <c r="G142" s="142"/>
    </row>
    <row r="143" spans="4:7">
      <c r="D143" s="142"/>
      <c r="E143" s="142"/>
      <c r="F143" s="142"/>
      <c r="G143" s="142"/>
    </row>
    <row r="144" spans="4:7">
      <c r="D144" s="142"/>
      <c r="E144" s="142"/>
      <c r="F144" s="142"/>
      <c r="G144" s="142"/>
    </row>
    <row r="145" spans="4:7">
      <c r="D145" s="142"/>
      <c r="E145" s="142"/>
      <c r="F145" s="142"/>
      <c r="G145" s="142"/>
    </row>
    <row r="146" spans="4:7">
      <c r="D146" s="142"/>
      <c r="E146" s="142"/>
      <c r="F146" s="142"/>
      <c r="G146" s="142"/>
    </row>
    <row r="147" spans="4:7">
      <c r="D147" s="142"/>
      <c r="E147" s="142"/>
      <c r="F147" s="142"/>
      <c r="G147" s="142"/>
    </row>
    <row r="148" spans="4:7">
      <c r="D148" s="142"/>
      <c r="E148" s="142"/>
      <c r="F148" s="142"/>
      <c r="G148" s="142"/>
    </row>
    <row r="149" spans="4:7">
      <c r="D149" s="142"/>
      <c r="E149" s="142"/>
      <c r="F149" s="142"/>
      <c r="G149" s="142"/>
    </row>
    <row r="150" spans="4:7">
      <c r="D150" s="142"/>
      <c r="E150" s="142"/>
      <c r="F150" s="142"/>
      <c r="G150" s="142"/>
    </row>
    <row r="151" spans="4:7">
      <c r="D151" s="142"/>
      <c r="E151" s="142"/>
      <c r="F151" s="142"/>
      <c r="G151" s="142"/>
    </row>
    <row r="152" spans="4:7">
      <c r="D152" s="142"/>
      <c r="E152" s="142"/>
      <c r="F152" s="142"/>
      <c r="G152" s="142"/>
    </row>
    <row r="153" spans="4:7">
      <c r="D153" s="142"/>
      <c r="E153" s="142"/>
      <c r="F153" s="142"/>
      <c r="G153" s="142"/>
    </row>
    <row r="154" spans="4:7">
      <c r="D154" s="142"/>
      <c r="E154" s="142"/>
      <c r="F154" s="142"/>
      <c r="G154" s="142"/>
    </row>
    <row r="155" spans="4:7">
      <c r="D155" s="142"/>
      <c r="E155" s="142"/>
      <c r="F155" s="142"/>
      <c r="G155" s="142"/>
    </row>
    <row r="156" spans="4:7">
      <c r="D156" s="142"/>
      <c r="E156" s="142"/>
      <c r="F156" s="142"/>
      <c r="G156" s="142"/>
    </row>
    <row r="157" spans="4:7">
      <c r="D157" s="142"/>
      <c r="E157" s="142"/>
      <c r="F157" s="142"/>
      <c r="G157" s="142"/>
    </row>
  </sheetData>
  <sheetProtection sheet="1" objects="1" scenarios="1"/>
  <mergeCells count="11"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185"/>
  <sheetViews>
    <sheetView zoomScale="70" zoomScaleNormal="70" workbookViewId="0">
      <selection activeCell="H16" sqref="H16"/>
    </sheetView>
  </sheetViews>
  <sheetFormatPr defaultColWidth="9.09765625" defaultRowHeight="13.8"/>
  <cols>
    <col min="1" max="1" width="6.296875" style="132" customWidth="1"/>
    <col min="2" max="2" width="34.3984375" style="132" customWidth="1"/>
    <col min="3" max="3" width="8" style="132" customWidth="1"/>
    <col min="4" max="7" width="14.296875" style="132" customWidth="1"/>
    <col min="8" max="8" width="14.296875" style="163" customWidth="1"/>
    <col min="9" max="9" width="59.8984375" style="132" customWidth="1"/>
    <col min="10" max="10" width="9.09765625" style="132"/>
    <col min="11" max="11" width="16.296875" style="132" customWidth="1"/>
    <col min="12" max="12" width="13.296875" style="132" customWidth="1"/>
    <col min="13" max="13" width="9.09765625" style="132"/>
    <col min="14" max="14" width="8.8984375" style="132" hidden="1" customWidth="1"/>
    <col min="15" max="16" width="0" style="132" hidden="1" customWidth="1"/>
    <col min="17" max="17" width="9.09765625" style="132"/>
    <col min="18" max="18" width="23.09765625" style="132" customWidth="1"/>
    <col min="19" max="20" width="9.09765625" style="132"/>
    <col min="21" max="21" width="15.09765625" style="132" bestFit="1" customWidth="1"/>
    <col min="22" max="22" width="12.296875" style="132" bestFit="1" customWidth="1"/>
    <col min="23" max="23" width="15.09765625" style="132" bestFit="1" customWidth="1"/>
    <col min="24" max="16384" width="9.09765625" style="132"/>
  </cols>
  <sheetData>
    <row r="2" spans="1:12" ht="15">
      <c r="A2" s="743"/>
      <c r="B2" s="744" t="s">
        <v>45</v>
      </c>
      <c r="C2" s="743" t="s">
        <v>46</v>
      </c>
      <c r="D2" s="745" t="s">
        <v>47</v>
      </c>
      <c r="E2" s="746"/>
      <c r="F2" s="746"/>
      <c r="G2" s="746"/>
      <c r="H2" s="746"/>
      <c r="I2" s="744" t="s">
        <v>48</v>
      </c>
      <c r="K2" s="678" t="s">
        <v>12</v>
      </c>
      <c r="L2" s="679"/>
    </row>
    <row r="3" spans="1:12" ht="15.6">
      <c r="A3" s="743"/>
      <c r="B3" s="744"/>
      <c r="C3" s="743"/>
      <c r="D3" s="152" t="s">
        <v>49</v>
      </c>
      <c r="E3" s="152" t="s">
        <v>261</v>
      </c>
      <c r="F3" s="152" t="s">
        <v>262</v>
      </c>
      <c r="G3" s="152" t="s">
        <v>51</v>
      </c>
      <c r="H3" s="174" t="s">
        <v>52</v>
      </c>
      <c r="I3" s="744"/>
      <c r="K3" s="2" t="s">
        <v>13</v>
      </c>
      <c r="L3" s="131" t="s">
        <v>151</v>
      </c>
    </row>
    <row r="4" spans="1:12" ht="15.6">
      <c r="A4" s="743"/>
      <c r="B4" s="744"/>
      <c r="C4" s="743"/>
      <c r="D4" s="152" t="s">
        <v>53</v>
      </c>
      <c r="E4" s="152" t="s">
        <v>54</v>
      </c>
      <c r="F4" s="152" t="s">
        <v>54</v>
      </c>
      <c r="G4" s="152" t="s">
        <v>55</v>
      </c>
      <c r="H4" s="174" t="s">
        <v>147</v>
      </c>
      <c r="I4" s="744"/>
      <c r="K4" s="2" t="s">
        <v>16</v>
      </c>
      <c r="L4" s="168">
        <v>1</v>
      </c>
    </row>
    <row r="5" spans="1:12">
      <c r="A5" s="153" t="s">
        <v>56</v>
      </c>
      <c r="C5" s="154"/>
      <c r="D5" s="154"/>
      <c r="E5" s="154"/>
      <c r="F5" s="154"/>
      <c r="G5" s="154"/>
      <c r="H5" s="175"/>
      <c r="I5" s="133"/>
      <c r="K5" s="2" t="s">
        <v>256</v>
      </c>
      <c r="L5" s="168">
        <v>30</v>
      </c>
    </row>
    <row r="6" spans="1:12">
      <c r="A6" s="134"/>
      <c r="B6" s="135" t="s">
        <v>57</v>
      </c>
      <c r="C6" s="134" t="s">
        <v>58</v>
      </c>
      <c r="D6" s="155">
        <f>D70*$G$70*10^-6</f>
        <v>5.7221999999999995E-2</v>
      </c>
      <c r="E6" s="155">
        <f>E70*$G$70*10^-6</f>
        <v>1.02E-6</v>
      </c>
      <c r="F6" s="155"/>
      <c r="G6" s="155">
        <f>F70*$G$70*10^-6</f>
        <v>1.02E-7</v>
      </c>
      <c r="H6" s="175">
        <f t="shared" ref="H6:H15" si="0">D6+(E6*$L$5)+(G6*$L$7)</f>
        <v>5.7279629999999991E-2</v>
      </c>
      <c r="I6" s="136" t="s">
        <v>59</v>
      </c>
      <c r="J6" s="163"/>
      <c r="K6" s="2" t="s">
        <v>26</v>
      </c>
      <c r="L6" s="168">
        <v>28</v>
      </c>
    </row>
    <row r="7" spans="1:12">
      <c r="A7" s="134"/>
      <c r="B7" s="135" t="s">
        <v>57</v>
      </c>
      <c r="C7" s="134" t="s">
        <v>150</v>
      </c>
      <c r="D7" s="155">
        <f>D70/1000000</f>
        <v>5.6099999999999997E-2</v>
      </c>
      <c r="E7" s="155">
        <f t="shared" ref="E7" si="1">E70/1000000</f>
        <v>9.9999999999999995E-7</v>
      </c>
      <c r="F7" s="155"/>
      <c r="G7" s="155">
        <f>F70/1000000</f>
        <v>1.0000000000000001E-7</v>
      </c>
      <c r="H7" s="175">
        <f t="shared" si="0"/>
        <v>5.6156499999999998E-2</v>
      </c>
      <c r="I7" s="136" t="s">
        <v>59</v>
      </c>
      <c r="J7" s="163"/>
      <c r="K7" s="2" t="s">
        <v>27</v>
      </c>
      <c r="L7" s="168">
        <v>265</v>
      </c>
    </row>
    <row r="8" spans="1:12">
      <c r="A8" s="134"/>
      <c r="B8" s="135" t="s">
        <v>60</v>
      </c>
      <c r="C8" s="134" t="s">
        <v>61</v>
      </c>
      <c r="D8" s="155">
        <f>D71*$G$71*10^-6</f>
        <v>1.0574699999999999</v>
      </c>
      <c r="E8" s="155">
        <f>E71*$G$71*10^-6</f>
        <v>1.047E-5</v>
      </c>
      <c r="F8" s="155"/>
      <c r="G8" s="155">
        <f>F71*$G$71*10^-6</f>
        <v>1.5705E-5</v>
      </c>
      <c r="H8" s="175">
        <f t="shared" si="0"/>
        <v>1.0619459249999998</v>
      </c>
      <c r="I8" s="136" t="s">
        <v>59</v>
      </c>
      <c r="J8" s="163"/>
      <c r="K8" s="2" t="s">
        <v>28</v>
      </c>
      <c r="L8" s="168">
        <v>23500</v>
      </c>
    </row>
    <row r="9" spans="1:12">
      <c r="A9" s="134"/>
      <c r="B9" s="135" t="s">
        <v>153</v>
      </c>
      <c r="C9" s="134" t="s">
        <v>62</v>
      </c>
      <c r="D9" s="155">
        <f>D72*$G$72*10^-6</f>
        <v>3.2096984443713019</v>
      </c>
      <c r="E9" s="155">
        <f>E72*$G$72*10^-6</f>
        <v>1.2440691644850007E-4</v>
      </c>
      <c r="F9" s="155"/>
      <c r="G9" s="155">
        <f>F72*$G$72*10^-6</f>
        <v>2.4881383289700012E-5</v>
      </c>
      <c r="H9" s="175">
        <f t="shared" si="0"/>
        <v>3.2200242184365275</v>
      </c>
      <c r="I9" s="136" t="s">
        <v>157</v>
      </c>
      <c r="J9" s="163"/>
      <c r="K9" s="2" t="s">
        <v>29</v>
      </c>
      <c r="L9" s="168">
        <v>16100</v>
      </c>
    </row>
    <row r="10" spans="1:12">
      <c r="A10" s="134"/>
      <c r="B10" s="135" t="s">
        <v>156</v>
      </c>
      <c r="C10" s="134" t="s">
        <v>62</v>
      </c>
      <c r="D10" s="155">
        <f>D73*$G$73*10^-6</f>
        <v>3.2353401009425418</v>
      </c>
      <c r="E10" s="155">
        <f>E73*$G$73*10^-6</f>
        <v>1.2540077910630005E-4</v>
      </c>
      <c r="F10" s="155"/>
      <c r="G10" s="155">
        <f>F73*$G$73*10^-6</f>
        <v>2.5080155821260009E-5</v>
      </c>
      <c r="H10" s="175">
        <f t="shared" si="0"/>
        <v>3.2457483656083648</v>
      </c>
      <c r="I10" s="136" t="s">
        <v>157</v>
      </c>
      <c r="J10" s="163"/>
      <c r="K10" s="132" t="s">
        <v>160</v>
      </c>
    </row>
    <row r="11" spans="1:12">
      <c r="A11" s="134"/>
      <c r="B11" s="135" t="s">
        <v>63</v>
      </c>
      <c r="C11" s="134" t="s">
        <v>62</v>
      </c>
      <c r="D11" s="155">
        <f>D74*$G$74*10^-6</f>
        <v>2.6987220000000001</v>
      </c>
      <c r="E11" s="155">
        <f>E74*$G$74*10^-6</f>
        <v>1.0925999999999999E-4</v>
      </c>
      <c r="F11" s="155"/>
      <c r="G11" s="155">
        <f>F74*$G$74*10^-6</f>
        <v>2.1852E-5</v>
      </c>
      <c r="H11" s="175">
        <f t="shared" si="0"/>
        <v>2.7077905800000002</v>
      </c>
      <c r="I11" s="136" t="s">
        <v>59</v>
      </c>
      <c r="J11" s="163"/>
    </row>
    <row r="12" spans="1:12">
      <c r="A12" s="134"/>
      <c r="B12" s="135" t="s">
        <v>64</v>
      </c>
      <c r="C12" s="134" t="s">
        <v>61</v>
      </c>
      <c r="D12" s="155">
        <f>D75*$G$75*10^-6</f>
        <v>3.0866199999999999</v>
      </c>
      <c r="E12" s="155">
        <f>E75*$G$75*10^-6</f>
        <v>3.1399999999999998E-5</v>
      </c>
      <c r="F12" s="155"/>
      <c r="G12" s="155">
        <f>F75*$G$75*10^-6</f>
        <v>4.7099999999999993E-5</v>
      </c>
      <c r="H12" s="175">
        <f t="shared" si="0"/>
        <v>3.1000435</v>
      </c>
      <c r="I12" s="136" t="s">
        <v>59</v>
      </c>
      <c r="J12" s="163"/>
    </row>
    <row r="13" spans="1:12">
      <c r="A13" s="134"/>
      <c r="B13" s="135" t="s">
        <v>65</v>
      </c>
      <c r="C13" s="134" t="s">
        <v>61</v>
      </c>
      <c r="D13" s="155">
        <f>D76*$G$76*10^-6</f>
        <v>2.534157</v>
      </c>
      <c r="E13" s="155">
        <f>E76*$G$76*10^-6</f>
        <v>2.637E-5</v>
      </c>
      <c r="F13" s="155"/>
      <c r="G13" s="155">
        <f>F76*$G$76*10^-6</f>
        <v>3.9554999999999997E-5</v>
      </c>
      <c r="H13" s="175">
        <f t="shared" si="0"/>
        <v>2.5454301749999999</v>
      </c>
      <c r="I13" s="136" t="s">
        <v>59</v>
      </c>
      <c r="J13" s="163"/>
    </row>
    <row r="14" spans="1:12">
      <c r="A14" s="134"/>
      <c r="B14" s="135" t="s">
        <v>66</v>
      </c>
      <c r="C14" s="134" t="s">
        <v>62</v>
      </c>
      <c r="D14" s="155">
        <f>D77*$G$77*10^-6</f>
        <v>2.4688949999999998</v>
      </c>
      <c r="E14" s="155">
        <f>E77*$G$77*10^-6</f>
        <v>1.0359E-4</v>
      </c>
      <c r="F14" s="155"/>
      <c r="G14" s="155">
        <f t="shared" ref="G14" si="2">F77*$G$77*10^-6</f>
        <v>2.0718000000000001E-5</v>
      </c>
      <c r="H14" s="175">
        <f t="shared" si="0"/>
        <v>2.4774929700000001</v>
      </c>
      <c r="I14" s="136" t="s">
        <v>59</v>
      </c>
      <c r="J14" s="163"/>
    </row>
    <row r="15" spans="1:12">
      <c r="A15" s="134"/>
      <c r="B15" s="135" t="s">
        <v>67</v>
      </c>
      <c r="C15" s="134" t="s">
        <v>62</v>
      </c>
      <c r="D15" s="155">
        <f>D78*$G$78*10^-6</f>
        <v>1.6797219999999999</v>
      </c>
      <c r="E15" s="155">
        <f>E78*$G$78*10^-6</f>
        <v>2.6619999999999999E-5</v>
      </c>
      <c r="F15" s="155"/>
      <c r="G15" s="155">
        <f>F78*$G$78*10^-6</f>
        <v>2.6620000000000001E-6</v>
      </c>
      <c r="H15" s="175">
        <f t="shared" si="0"/>
        <v>1.6812260299999999</v>
      </c>
      <c r="I15" s="136" t="s">
        <v>59</v>
      </c>
      <c r="J15" s="163"/>
    </row>
    <row r="16" spans="1:12">
      <c r="A16" s="153"/>
      <c r="B16" s="135" t="s">
        <v>67</v>
      </c>
      <c r="C16" s="134" t="s">
        <v>61</v>
      </c>
      <c r="D16" s="155">
        <f>D15/0.54</f>
        <v>3.1105962962962961</v>
      </c>
      <c r="E16" s="155">
        <f>E15/0.54</f>
        <v>4.9296296296296292E-5</v>
      </c>
      <c r="F16" s="155"/>
      <c r="G16" s="155">
        <f t="shared" ref="G16" si="3">G15/0.54</f>
        <v>4.9296296296296292E-6</v>
      </c>
      <c r="H16" s="175">
        <f>D16+(E16*$L$5)+(G16*$L$7)</f>
        <v>3.1133815370370366</v>
      </c>
      <c r="I16" s="136" t="s">
        <v>158</v>
      </c>
      <c r="J16" s="163"/>
    </row>
    <row r="17" spans="1:10">
      <c r="A17" s="153"/>
      <c r="B17" s="135" t="s">
        <v>148</v>
      </c>
      <c r="C17" s="134" t="s">
        <v>62</v>
      </c>
      <c r="D17" s="155">
        <f>D79*$G$79*10^-6</f>
        <v>2.1815639999999998</v>
      </c>
      <c r="E17" s="155">
        <f>E79*$G$79*10^-6</f>
        <v>9.4439999999999997E-5</v>
      </c>
      <c r="F17" s="155"/>
      <c r="G17" s="155">
        <f>F79*$G$79*10^-6</f>
        <v>1.8887999999999996E-5</v>
      </c>
      <c r="H17" s="175">
        <f>D17+(E17*$L$5)+(G17*$L$7)</f>
        <v>2.1894025199999998</v>
      </c>
      <c r="I17" s="136" t="s">
        <v>59</v>
      </c>
      <c r="J17" s="163"/>
    </row>
    <row r="18" spans="1:10">
      <c r="A18" s="153"/>
      <c r="B18" s="135" t="s">
        <v>182</v>
      </c>
      <c r="C18" s="134" t="s">
        <v>61</v>
      </c>
      <c r="D18" s="155"/>
      <c r="E18" s="155"/>
      <c r="F18" s="155">
        <f>E80*$G$80*10^-6</f>
        <v>4.7969999999999995E-4</v>
      </c>
      <c r="G18" s="155">
        <f>F80*$G$80*10^-6</f>
        <v>6.3960000000000004E-5</v>
      </c>
      <c r="H18" s="175">
        <f>D18+(F18*$L$6)+(G18*$L$7)</f>
        <v>3.0380999999999998E-2</v>
      </c>
      <c r="I18" s="136" t="s">
        <v>59</v>
      </c>
      <c r="J18" s="163"/>
    </row>
    <row r="19" spans="1:10">
      <c r="A19" s="153"/>
      <c r="B19" s="135" t="s">
        <v>183</v>
      </c>
      <c r="C19" s="134" t="s">
        <v>61</v>
      </c>
      <c r="D19" s="155"/>
      <c r="E19" s="155"/>
      <c r="F19" s="155">
        <f>E82*$G$82*10^-6</f>
        <v>2.2589999999999999E-4</v>
      </c>
      <c r="G19" s="155">
        <f>F82*$G$82*10^-6</f>
        <v>3.012E-5</v>
      </c>
      <c r="H19" s="175">
        <f>D19+(F19*$L$6)+(G19*$L$7)</f>
        <v>1.4307E-2</v>
      </c>
      <c r="I19" s="136" t="s">
        <v>59</v>
      </c>
      <c r="J19" s="163"/>
    </row>
    <row r="20" spans="1:10">
      <c r="A20" s="153"/>
      <c r="B20" s="135" t="s">
        <v>184</v>
      </c>
      <c r="C20" s="134" t="s">
        <v>61</v>
      </c>
      <c r="D20" s="155"/>
      <c r="E20" s="155"/>
      <c r="F20" s="155">
        <f>E83*$G$83*10^-6</f>
        <v>5.5590000000000001E-4</v>
      </c>
      <c r="G20" s="155">
        <f>F83*$G$83*10^-6</f>
        <v>7.4120000000000002E-5</v>
      </c>
      <c r="H20" s="175">
        <f>D20+(F20*$L$6)+(G20*$L$7)</f>
        <v>3.5207000000000002E-2</v>
      </c>
      <c r="I20" s="136" t="s">
        <v>59</v>
      </c>
      <c r="J20" s="163"/>
    </row>
    <row r="21" spans="1:10">
      <c r="A21" s="153"/>
      <c r="B21" s="135" t="s">
        <v>185</v>
      </c>
      <c r="C21" s="134" t="s">
        <v>61</v>
      </c>
      <c r="D21" s="155"/>
      <c r="E21" s="155"/>
      <c r="F21" s="155">
        <f>E84*$G$84*10^-6</f>
        <v>5.0339999999999998E-4</v>
      </c>
      <c r="G21" s="155">
        <f>F84*$G$84*10^-6</f>
        <v>6.7120000000000008E-5</v>
      </c>
      <c r="H21" s="175">
        <f>D21+(F21*$L$6)+(G21*$L$7)</f>
        <v>3.1882000000000001E-2</v>
      </c>
      <c r="I21" s="136" t="s">
        <v>59</v>
      </c>
      <c r="J21" s="163"/>
    </row>
    <row r="22" spans="1:10">
      <c r="A22" s="153"/>
      <c r="B22" s="135" t="s">
        <v>186</v>
      </c>
      <c r="C22" s="134" t="s">
        <v>211</v>
      </c>
      <c r="D22" s="155"/>
      <c r="E22" s="155"/>
      <c r="F22" s="155">
        <f>E85*$G$85*10^-6</f>
        <v>2.0929999999999998E-5</v>
      </c>
      <c r="G22" s="155">
        <f>F85*$G$85*10^-6</f>
        <v>2.0929999999999997E-6</v>
      </c>
      <c r="H22" s="175">
        <f>D22+(F22*$L$6)+(G22*$L$7)</f>
        <v>1.1406849999999998E-3</v>
      </c>
      <c r="I22" s="136" t="s">
        <v>59</v>
      </c>
      <c r="J22" s="163"/>
    </row>
    <row r="23" spans="1:10">
      <c r="A23" s="153"/>
      <c r="B23" s="135" t="s">
        <v>187</v>
      </c>
      <c r="C23" s="134" t="s">
        <v>61</v>
      </c>
      <c r="D23" s="155">
        <f>D80*$G$80*10^-6</f>
        <v>1.79088</v>
      </c>
      <c r="E23" s="155"/>
      <c r="F23" s="155"/>
      <c r="G23" s="155"/>
      <c r="H23" s="175">
        <f>D23+(E23*$L$5)+(G23*$L$7)</f>
        <v>1.79088</v>
      </c>
      <c r="I23" s="136" t="s">
        <v>59</v>
      </c>
      <c r="J23" s="163"/>
    </row>
    <row r="24" spans="1:10">
      <c r="A24" s="153"/>
      <c r="B24" s="135" t="s">
        <v>188</v>
      </c>
      <c r="C24" s="134" t="s">
        <v>61</v>
      </c>
      <c r="D24" s="155">
        <f>D82*$G$82*10^-6</f>
        <v>0.753</v>
      </c>
      <c r="E24" s="155"/>
      <c r="F24" s="155"/>
      <c r="G24" s="155"/>
      <c r="H24" s="175">
        <f>D24+(E24*$L$5)+(G24*$L$7)</f>
        <v>0.753</v>
      </c>
      <c r="I24" s="136" t="s">
        <v>59</v>
      </c>
      <c r="J24" s="163"/>
    </row>
    <row r="25" spans="1:10">
      <c r="A25" s="153"/>
      <c r="B25" s="135" t="s">
        <v>189</v>
      </c>
      <c r="C25" s="134" t="s">
        <v>61</v>
      </c>
      <c r="D25" s="155">
        <f>D83*$G$83*10^-6</f>
        <v>1.853</v>
      </c>
      <c r="E25" s="155"/>
      <c r="F25" s="155"/>
      <c r="G25" s="155"/>
      <c r="H25" s="175">
        <f>D25+(E25*$L$5)+(G25*$L$7)</f>
        <v>1.853</v>
      </c>
      <c r="I25" s="136" t="s">
        <v>59</v>
      </c>
      <c r="J25" s="163"/>
    </row>
    <row r="26" spans="1:10">
      <c r="A26" s="153"/>
      <c r="B26" s="135" t="s">
        <v>190</v>
      </c>
      <c r="C26" s="134" t="s">
        <v>61</v>
      </c>
      <c r="D26" s="155">
        <f>D84*$G$84*10^-6</f>
        <v>1.6779999999999999</v>
      </c>
      <c r="E26" s="155"/>
      <c r="F26" s="155"/>
      <c r="G26" s="155"/>
      <c r="H26" s="175">
        <f>D26+(E26*$L$5)+(G26*$L$7)</f>
        <v>1.6779999999999999</v>
      </c>
      <c r="I26" s="136" t="s">
        <v>59</v>
      </c>
      <c r="J26" s="163"/>
    </row>
    <row r="27" spans="1:10">
      <c r="A27" s="153"/>
      <c r="B27" s="135" t="s">
        <v>191</v>
      </c>
      <c r="C27" s="134" t="s">
        <v>211</v>
      </c>
      <c r="D27" s="155">
        <f>D85*$G$85*10^-6</f>
        <v>1.1427779999999998</v>
      </c>
      <c r="E27" s="155"/>
      <c r="F27" s="155"/>
      <c r="G27" s="155"/>
      <c r="H27" s="175">
        <f>D27+(E27*$L$5)+(G27*$L$7)</f>
        <v>1.1427779999999998</v>
      </c>
      <c r="I27" s="136" t="s">
        <v>59</v>
      </c>
      <c r="J27" s="163"/>
    </row>
    <row r="28" spans="1:10">
      <c r="A28" s="153" t="s">
        <v>68</v>
      </c>
      <c r="B28" s="135"/>
      <c r="C28" s="134"/>
      <c r="D28" s="155"/>
      <c r="E28" s="155"/>
      <c r="F28" s="155"/>
      <c r="G28" s="155"/>
      <c r="H28" s="175"/>
      <c r="I28" s="136"/>
      <c r="J28" s="163"/>
    </row>
    <row r="29" spans="1:10">
      <c r="A29" s="153"/>
      <c r="B29" s="135" t="s">
        <v>69</v>
      </c>
      <c r="C29" s="137" t="s">
        <v>62</v>
      </c>
      <c r="D29" s="155">
        <f>D91*$G$91*10^-6</f>
        <v>2.1815639999999998</v>
      </c>
      <c r="E29" s="155">
        <f>E91*$G$91*10^-6</f>
        <v>1.0388399999999999E-3</v>
      </c>
      <c r="F29" s="155"/>
      <c r="G29" s="155">
        <f>F91*$G$91*10^-6</f>
        <v>1.0073600000000001E-4</v>
      </c>
      <c r="H29" s="175">
        <f t="shared" ref="H29:H35" si="4">D29+(E29*$L$5)+(G29*$L$7)</f>
        <v>2.2394242399999995</v>
      </c>
      <c r="I29" s="136" t="s">
        <v>70</v>
      </c>
      <c r="J29" s="163"/>
    </row>
    <row r="30" spans="1:10">
      <c r="A30" s="153"/>
      <c r="B30" s="135" t="s">
        <v>149</v>
      </c>
      <c r="C30" s="137" t="s">
        <v>62</v>
      </c>
      <c r="D30" s="155">
        <f>D92*$G$92*10^-6</f>
        <v>2.1815639999999998</v>
      </c>
      <c r="E30" s="155">
        <f>E92*$G$92*10^-6</f>
        <v>7.8699999999999994E-4</v>
      </c>
      <c r="F30" s="155"/>
      <c r="G30" s="155">
        <f>F92*$G$92*10^-6</f>
        <v>2.5183999999999997E-4</v>
      </c>
      <c r="H30" s="175">
        <f t="shared" si="4"/>
        <v>2.2719116000000001</v>
      </c>
      <c r="I30" s="136" t="s">
        <v>70</v>
      </c>
      <c r="J30" s="163"/>
    </row>
    <row r="31" spans="1:10">
      <c r="A31" s="153"/>
      <c r="B31" s="135" t="s">
        <v>72</v>
      </c>
      <c r="C31" s="137" t="s">
        <v>62</v>
      </c>
      <c r="D31" s="155">
        <f>D93*$G$93*10^-6</f>
        <v>2.1815639999999998</v>
      </c>
      <c r="E31" s="155">
        <f>E93*$G$93*10^-6</f>
        <v>1.1962399999999999E-4</v>
      </c>
      <c r="F31" s="155"/>
      <c r="G31" s="155">
        <f>F93*$G$93*10^-6</f>
        <v>1.7943599999999999E-4</v>
      </c>
      <c r="H31" s="175">
        <f t="shared" si="4"/>
        <v>2.2327032600000001</v>
      </c>
      <c r="I31" s="136" t="s">
        <v>70</v>
      </c>
      <c r="J31" s="163"/>
    </row>
    <row r="32" spans="1:10">
      <c r="A32" s="153"/>
      <c r="B32" s="135" t="s">
        <v>73</v>
      </c>
      <c r="C32" s="137" t="s">
        <v>62</v>
      </c>
      <c r="D32" s="155">
        <f>D94*$G$94*10^-6</f>
        <v>2.6987220000000001</v>
      </c>
      <c r="E32" s="155">
        <f>E94*$G$94*10^-6</f>
        <v>1.4203800000000001E-4</v>
      </c>
      <c r="F32" s="155"/>
      <c r="G32" s="155">
        <f>F94*$G$94*10^-6</f>
        <v>1.4203800000000001E-4</v>
      </c>
      <c r="H32" s="175">
        <f t="shared" si="4"/>
        <v>2.7406232100000003</v>
      </c>
      <c r="I32" s="136" t="s">
        <v>70</v>
      </c>
      <c r="J32" s="163"/>
    </row>
    <row r="33" spans="1:10">
      <c r="A33" s="153"/>
      <c r="B33" s="135" t="s">
        <v>74</v>
      </c>
      <c r="C33" s="137" t="s">
        <v>61</v>
      </c>
      <c r="D33" s="155">
        <f>D95*$G$95*10^-6</f>
        <v>2.1261899999999998</v>
      </c>
      <c r="E33" s="155">
        <f>E95*$G$95*10^-6</f>
        <v>3.4867999999999995E-3</v>
      </c>
      <c r="F33" s="155"/>
      <c r="G33" s="155">
        <f>F95*$G$95*10^-6</f>
        <v>1.1369999999999999E-4</v>
      </c>
      <c r="H33" s="175">
        <f t="shared" si="4"/>
        <v>2.2609244999999998</v>
      </c>
      <c r="I33" s="136" t="s">
        <v>75</v>
      </c>
      <c r="J33" s="163"/>
    </row>
    <row r="34" spans="1:10">
      <c r="A34" s="153"/>
      <c r="B34" s="135" t="s">
        <v>76</v>
      </c>
      <c r="C34" s="137" t="s">
        <v>62</v>
      </c>
      <c r="D34" s="155">
        <f>D96*$G$96*10^-6</f>
        <v>1.6797219999999999</v>
      </c>
      <c r="E34" s="155">
        <f>E96*$G$96*10^-6</f>
        <v>1.65044E-3</v>
      </c>
      <c r="F34" s="155"/>
      <c r="G34" s="155">
        <f>F96*$G$96*10^-6</f>
        <v>5.3240000000000002E-6</v>
      </c>
      <c r="H34" s="175">
        <f t="shared" si="4"/>
        <v>1.73064606</v>
      </c>
      <c r="I34" s="136" t="s">
        <v>70</v>
      </c>
      <c r="J34" s="163"/>
    </row>
    <row r="35" spans="1:10">
      <c r="A35" s="153"/>
      <c r="B35" s="135" t="s">
        <v>76</v>
      </c>
      <c r="C35" s="134" t="s">
        <v>61</v>
      </c>
      <c r="D35" s="155">
        <f>D34/0.54</f>
        <v>3.1105962962962961</v>
      </c>
      <c r="E35" s="155">
        <f t="shared" ref="E35:G35" si="5">E34/0.54</f>
        <v>3.0563703703703703E-3</v>
      </c>
      <c r="F35" s="155"/>
      <c r="G35" s="155">
        <f t="shared" si="5"/>
        <v>9.8592592592592585E-6</v>
      </c>
      <c r="H35" s="175">
        <f t="shared" si="4"/>
        <v>3.2049001111111108</v>
      </c>
      <c r="I35" s="136" t="s">
        <v>159</v>
      </c>
      <c r="J35" s="163"/>
    </row>
    <row r="36" spans="1:10">
      <c r="A36" s="153" t="s">
        <v>77</v>
      </c>
      <c r="B36" s="135"/>
      <c r="C36" s="134"/>
      <c r="D36" s="155"/>
      <c r="E36" s="155"/>
      <c r="F36" s="155"/>
      <c r="G36" s="155"/>
      <c r="H36" s="175"/>
      <c r="I36" s="136"/>
      <c r="J36" s="163"/>
    </row>
    <row r="37" spans="1:10">
      <c r="A37" s="153"/>
      <c r="B37" s="138" t="s">
        <v>78</v>
      </c>
      <c r="C37" s="137"/>
      <c r="D37" s="155"/>
      <c r="E37" s="155"/>
      <c r="F37" s="155"/>
      <c r="G37" s="155"/>
      <c r="H37" s="175"/>
      <c r="I37" s="136"/>
      <c r="J37" s="163"/>
    </row>
    <row r="38" spans="1:10">
      <c r="A38" s="153"/>
      <c r="B38" s="139" t="s">
        <v>79</v>
      </c>
      <c r="C38" s="137" t="s">
        <v>62</v>
      </c>
      <c r="D38" s="155">
        <f>D103*$G$103/(10^6)</f>
        <v>2.6987220000000001</v>
      </c>
      <c r="E38" s="155">
        <f>E103*$G$103/(10^6)</f>
        <v>1.5114300000000004E-4</v>
      </c>
      <c r="F38" s="155"/>
      <c r="G38" s="155">
        <f>F103*$G$103/(10^6)</f>
        <v>1.0416120000000001E-3</v>
      </c>
      <c r="H38" s="175">
        <f>D38+(E38*$L$5)+(G38*$L$7)</f>
        <v>2.9792834700000004</v>
      </c>
      <c r="I38" s="136" t="s">
        <v>80</v>
      </c>
      <c r="J38" s="163"/>
    </row>
    <row r="39" spans="1:10">
      <c r="A39" s="153"/>
      <c r="B39" s="139" t="s">
        <v>81</v>
      </c>
      <c r="C39" s="137" t="s">
        <v>62</v>
      </c>
      <c r="D39" s="155">
        <f>D104*$G$104/(10^6)</f>
        <v>2.6987220000000001</v>
      </c>
      <c r="E39" s="155">
        <f>E104*$G$104/(10^6)</f>
        <v>1.5114300000000004E-4</v>
      </c>
      <c r="F39" s="155"/>
      <c r="G39" s="155">
        <f>F104*$G$104/(10^6)</f>
        <v>1.0416120000000001E-3</v>
      </c>
      <c r="H39" s="175">
        <f>D39+(E39*$L$5)+(G39*$L$7)</f>
        <v>2.9792834700000004</v>
      </c>
      <c r="I39" s="136" t="s">
        <v>80</v>
      </c>
      <c r="J39" s="163"/>
    </row>
    <row r="40" spans="1:10">
      <c r="A40" s="153"/>
      <c r="B40" s="139" t="s">
        <v>82</v>
      </c>
      <c r="C40" s="137" t="s">
        <v>62</v>
      </c>
      <c r="D40" s="155">
        <f>D105*$G$105/(10^6)</f>
        <v>2.6987220000000001</v>
      </c>
      <c r="E40" s="155">
        <f>E105*$G$105/(10^6)</f>
        <v>1.5114300000000004E-4</v>
      </c>
      <c r="F40" s="155"/>
      <c r="G40" s="155">
        <f>F105*$G$105/(10^6)</f>
        <v>1.0416120000000001E-3</v>
      </c>
      <c r="H40" s="175">
        <f>D40+(E40*$L$5)+(G40*$L$7)</f>
        <v>2.9792834700000004</v>
      </c>
      <c r="I40" s="136" t="s">
        <v>80</v>
      </c>
      <c r="J40" s="163"/>
    </row>
    <row r="41" spans="1:10">
      <c r="A41" s="153"/>
      <c r="B41" s="139" t="s">
        <v>83</v>
      </c>
      <c r="C41" s="137" t="s">
        <v>62</v>
      </c>
      <c r="D41" s="155">
        <f>D106*$G$106/(10^6)</f>
        <v>2.6987220000000001</v>
      </c>
      <c r="E41" s="155">
        <f>E106*$G$106/(10^6)</f>
        <v>1.5114300000000004E-4</v>
      </c>
      <c r="F41" s="155"/>
      <c r="G41" s="155">
        <f>F106*$G$106/(10^6)</f>
        <v>1.0416120000000001E-3</v>
      </c>
      <c r="H41" s="175">
        <f>D41+(E41*$L$5)+(G41*$L$7)</f>
        <v>2.9792834700000004</v>
      </c>
      <c r="I41" s="136" t="s">
        <v>80</v>
      </c>
      <c r="J41" s="163"/>
    </row>
    <row r="42" spans="1:10">
      <c r="A42" s="153"/>
      <c r="B42" s="138" t="s">
        <v>84</v>
      </c>
      <c r="C42" s="137"/>
      <c r="D42" s="155"/>
      <c r="E42" s="155"/>
      <c r="F42" s="155"/>
      <c r="G42" s="155"/>
      <c r="H42" s="175"/>
      <c r="I42" s="136"/>
      <c r="J42" s="163"/>
    </row>
    <row r="43" spans="1:10">
      <c r="A43" s="153"/>
      <c r="B43" s="139" t="s">
        <v>79</v>
      </c>
      <c r="C43" s="137" t="s">
        <v>62</v>
      </c>
      <c r="D43" s="155">
        <f>D108*$G$108/(10^6)</f>
        <v>2.1815639999999998</v>
      </c>
      <c r="E43" s="155">
        <f>E108*$G$108/(10^6)</f>
        <v>2.5184000000000001E-3</v>
      </c>
      <c r="F43" s="155"/>
      <c r="G43" s="155">
        <f>F108*$G$108/(10^6)</f>
        <v>6.2960000000000007E-5</v>
      </c>
      <c r="H43" s="175">
        <f>D43+(E43*$L$5)+(G43*$L$7)</f>
        <v>2.2738003999999998</v>
      </c>
      <c r="I43" s="136" t="s">
        <v>80</v>
      </c>
      <c r="J43" s="163"/>
    </row>
    <row r="44" spans="1:10">
      <c r="A44" s="133"/>
      <c r="B44" s="139" t="s">
        <v>81</v>
      </c>
      <c r="C44" s="137" t="s">
        <v>62</v>
      </c>
      <c r="D44" s="155">
        <f>D109*$G$109/(10^6)</f>
        <v>2.1815639999999998</v>
      </c>
      <c r="E44" s="155">
        <f>E109*$G$109/(10^6)</f>
        <v>0</v>
      </c>
      <c r="F44" s="155"/>
      <c r="G44" s="155">
        <f>F109*$G$109/(10^6)</f>
        <v>0</v>
      </c>
      <c r="H44" s="175">
        <f>D44+(E44*$L$5)+(G44*$L$7)</f>
        <v>2.1815639999999998</v>
      </c>
      <c r="I44" s="136" t="s">
        <v>80</v>
      </c>
      <c r="J44" s="163"/>
    </row>
    <row r="45" spans="1:10">
      <c r="A45" s="133"/>
      <c r="B45" s="139" t="s">
        <v>82</v>
      </c>
      <c r="C45" s="137" t="s">
        <v>62</v>
      </c>
      <c r="D45" s="155">
        <f>D110*$G$110/(10^6)</f>
        <v>2.1815639999999998</v>
      </c>
      <c r="E45" s="155">
        <f>E110*$G$110/(10^6)</f>
        <v>1.5740000000000001E-3</v>
      </c>
      <c r="F45" s="155"/>
      <c r="G45" s="155">
        <f>F110*$G$110/(10^6)</f>
        <v>6.2960000000000007E-5</v>
      </c>
      <c r="H45" s="175">
        <f>D45+(E45*$L$5)+(G45*$L$7)</f>
        <v>2.2454683999999996</v>
      </c>
      <c r="I45" s="136" t="s">
        <v>80</v>
      </c>
      <c r="J45" s="163"/>
    </row>
    <row r="46" spans="1:10">
      <c r="A46" s="133"/>
      <c r="B46" s="139" t="s">
        <v>83</v>
      </c>
      <c r="C46" s="137" t="s">
        <v>62</v>
      </c>
      <c r="D46" s="155">
        <f>D111*$G$111/(10^6)</f>
        <v>2.1815639999999998</v>
      </c>
      <c r="E46" s="155">
        <f>E111*$G$111/(10^6)</f>
        <v>3.7775999999999999E-3</v>
      </c>
      <c r="F46" s="155"/>
      <c r="G46" s="155">
        <f>F111*$G$111/(10^6)</f>
        <v>6.2960000000000007E-5</v>
      </c>
      <c r="H46" s="175">
        <f>D46+(E46*$L$5)+(G46*$L$7)</f>
        <v>2.3115763999999999</v>
      </c>
      <c r="I46" s="136" t="s">
        <v>80</v>
      </c>
      <c r="J46" s="163"/>
    </row>
    <row r="47" spans="1:10">
      <c r="A47" s="153"/>
      <c r="B47" s="138" t="s">
        <v>85</v>
      </c>
      <c r="C47" s="137"/>
      <c r="D47" s="155"/>
      <c r="E47" s="155"/>
      <c r="F47" s="155"/>
      <c r="G47" s="155"/>
      <c r="H47" s="175"/>
      <c r="I47" s="136"/>
      <c r="J47" s="163"/>
    </row>
    <row r="48" spans="1:10">
      <c r="A48" s="153"/>
      <c r="B48" s="139" t="s">
        <v>79</v>
      </c>
      <c r="C48" s="137" t="s">
        <v>62</v>
      </c>
      <c r="D48" s="155">
        <f>D113*$G$113/(10^6)</f>
        <v>2.1815639999999998</v>
      </c>
      <c r="E48" s="155">
        <f>E113*$G$113/(10^6)</f>
        <v>4.4072E-3</v>
      </c>
      <c r="F48" s="155"/>
      <c r="G48" s="155">
        <f>F113*$G$113/(10^6)</f>
        <v>1.2592000000000001E-5</v>
      </c>
      <c r="H48" s="175">
        <f>D48+(E48*$L$5)+(G48*$L$7)</f>
        <v>2.3171168799999999</v>
      </c>
      <c r="I48" s="136" t="s">
        <v>80</v>
      </c>
      <c r="J48" s="163"/>
    </row>
    <row r="49" spans="1:11">
      <c r="A49" s="133"/>
      <c r="B49" s="139" t="s">
        <v>81</v>
      </c>
      <c r="C49" s="137" t="s">
        <v>62</v>
      </c>
      <c r="D49" s="155">
        <f>D114*$G$114/(10^6)</f>
        <v>2.1815639999999998</v>
      </c>
      <c r="E49" s="155">
        <f>E114*$G$114/(10^6)</f>
        <v>5.3516000000000006E-3</v>
      </c>
      <c r="F49" s="155"/>
      <c r="G49" s="155">
        <f>F114*$G$114/(10^6)</f>
        <v>1.2592000000000001E-5</v>
      </c>
      <c r="H49" s="175">
        <f>D49+(E49*$L$5)+(G49*$L$7)</f>
        <v>2.3454488799999997</v>
      </c>
      <c r="I49" s="136" t="s">
        <v>80</v>
      </c>
      <c r="J49" s="163"/>
    </row>
    <row r="50" spans="1:11">
      <c r="A50" s="133"/>
      <c r="B50" s="139" t="s">
        <v>82</v>
      </c>
      <c r="C50" s="137" t="s">
        <v>62</v>
      </c>
      <c r="D50" s="155">
        <f>D115*$G$115/(10^6)</f>
        <v>2.1815639999999998</v>
      </c>
      <c r="E50" s="155">
        <f>E115*$G$115/(10^6)</f>
        <v>4.0924000000000004E-3</v>
      </c>
      <c r="F50" s="155"/>
      <c r="G50" s="155">
        <f>F115*$G$115/(10^6)</f>
        <v>1.2592000000000001E-5</v>
      </c>
      <c r="H50" s="175">
        <f>D50+(E50*$L$5)+(G50*$L$7)</f>
        <v>2.3076728799999997</v>
      </c>
      <c r="I50" s="136" t="s">
        <v>80</v>
      </c>
      <c r="J50" s="163"/>
    </row>
    <row r="51" spans="1:11">
      <c r="A51" s="133"/>
      <c r="B51" s="139" t="s">
        <v>83</v>
      </c>
      <c r="C51" s="137" t="s">
        <v>62</v>
      </c>
      <c r="D51" s="155">
        <f>D116*$G$116/(10^6)</f>
        <v>2.1815639999999998</v>
      </c>
      <c r="E51" s="155">
        <f t="shared" ref="E51" si="6">E116*$G$116/(10^6)</f>
        <v>5.6663999999999994E-3</v>
      </c>
      <c r="F51" s="155"/>
      <c r="G51" s="155">
        <f>F116*$G$116/(10^6)</f>
        <v>1.2592000000000001E-5</v>
      </c>
      <c r="H51" s="175">
        <f>D51+(E51*$L$5)+(G51*$L$7)</f>
        <v>2.35489288</v>
      </c>
      <c r="I51" s="136" t="s">
        <v>80</v>
      </c>
      <c r="J51" s="163"/>
    </row>
    <row r="52" spans="1:11">
      <c r="A52" s="153" t="s">
        <v>165</v>
      </c>
      <c r="B52" s="139"/>
      <c r="C52" s="137"/>
      <c r="D52" s="155"/>
      <c r="E52" s="155"/>
      <c r="F52" s="155"/>
      <c r="G52" s="155"/>
      <c r="H52" s="175"/>
      <c r="I52" s="136"/>
      <c r="J52" s="163"/>
    </row>
    <row r="53" spans="1:11" ht="41.4">
      <c r="A53" s="172"/>
      <c r="B53" s="173" t="s">
        <v>166</v>
      </c>
      <c r="C53" s="136" t="s">
        <v>167</v>
      </c>
      <c r="D53" s="155" t="s">
        <v>175</v>
      </c>
      <c r="E53" s="155" t="s">
        <v>175</v>
      </c>
      <c r="F53" s="155" t="s">
        <v>175</v>
      </c>
      <c r="G53" s="155" t="s">
        <v>175</v>
      </c>
      <c r="H53" s="175">
        <v>0.49990000000000001</v>
      </c>
      <c r="I53" s="171" t="s">
        <v>168</v>
      </c>
      <c r="J53" s="163"/>
      <c r="K53" s="208"/>
    </row>
    <row r="54" spans="1:11">
      <c r="A54" s="181" t="s">
        <v>169</v>
      </c>
      <c r="B54" s="173"/>
      <c r="C54" s="136"/>
      <c r="D54" s="155"/>
      <c r="E54" s="155"/>
      <c r="F54" s="155"/>
      <c r="G54" s="155"/>
      <c r="H54" s="175"/>
      <c r="I54" s="171"/>
      <c r="J54" s="163"/>
    </row>
    <row r="55" spans="1:11">
      <c r="A55" s="181"/>
      <c r="B55" s="173" t="s">
        <v>174</v>
      </c>
      <c r="C55" s="136" t="s">
        <v>61</v>
      </c>
      <c r="D55" s="155" t="s">
        <v>175</v>
      </c>
      <c r="E55" s="155" t="s">
        <v>175</v>
      </c>
      <c r="F55" s="155" t="s">
        <v>175</v>
      </c>
      <c r="G55" s="155" t="s">
        <v>175</v>
      </c>
      <c r="H55" s="175">
        <v>1760</v>
      </c>
      <c r="I55" s="171" t="s">
        <v>173</v>
      </c>
      <c r="J55" s="163"/>
    </row>
    <row r="56" spans="1:11">
      <c r="A56" s="172"/>
      <c r="B56" s="173" t="s">
        <v>170</v>
      </c>
      <c r="C56" s="136" t="s">
        <v>61</v>
      </c>
      <c r="D56" s="155" t="s">
        <v>175</v>
      </c>
      <c r="E56" s="155" t="s">
        <v>175</v>
      </c>
      <c r="F56" s="155" t="s">
        <v>175</v>
      </c>
      <c r="G56" s="155" t="s">
        <v>175</v>
      </c>
      <c r="H56" s="175">
        <v>677</v>
      </c>
      <c r="I56" s="171" t="s">
        <v>173</v>
      </c>
      <c r="J56" s="163"/>
    </row>
    <row r="57" spans="1:11">
      <c r="A57" s="172"/>
      <c r="B57" s="173" t="s">
        <v>192</v>
      </c>
      <c r="C57" s="136" t="s">
        <v>61</v>
      </c>
      <c r="D57" s="155" t="s">
        <v>175</v>
      </c>
      <c r="E57" s="155" t="s">
        <v>175</v>
      </c>
      <c r="F57" s="155" t="s">
        <v>175</v>
      </c>
      <c r="G57" s="155" t="s">
        <v>175</v>
      </c>
      <c r="H57" s="175">
        <v>3170</v>
      </c>
      <c r="I57" s="171" t="s">
        <v>173</v>
      </c>
      <c r="J57" s="163"/>
    </row>
    <row r="58" spans="1:11">
      <c r="A58" s="172"/>
      <c r="B58" s="173" t="s">
        <v>171</v>
      </c>
      <c r="C58" s="136" t="s">
        <v>61</v>
      </c>
      <c r="D58" s="155" t="s">
        <v>175</v>
      </c>
      <c r="E58" s="155" t="s">
        <v>175</v>
      </c>
      <c r="F58" s="155" t="s">
        <v>175</v>
      </c>
      <c r="G58" s="155" t="s">
        <v>175</v>
      </c>
      <c r="H58" s="175">
        <v>1120</v>
      </c>
      <c r="I58" s="171" t="s">
        <v>173</v>
      </c>
      <c r="J58" s="163"/>
    </row>
    <row r="59" spans="1:11">
      <c r="A59" s="172"/>
      <c r="B59" s="173" t="s">
        <v>172</v>
      </c>
      <c r="C59" s="136" t="s">
        <v>61</v>
      </c>
      <c r="D59" s="155" t="s">
        <v>175</v>
      </c>
      <c r="E59" s="155" t="s">
        <v>175</v>
      </c>
      <c r="F59" s="155" t="s">
        <v>175</v>
      </c>
      <c r="G59" s="155" t="s">
        <v>175</v>
      </c>
      <c r="H59" s="175">
        <v>1300</v>
      </c>
      <c r="I59" s="171" t="s">
        <v>173</v>
      </c>
      <c r="J59" s="163"/>
    </row>
    <row r="60" spans="1:11">
      <c r="A60" s="172"/>
      <c r="B60" s="173" t="s">
        <v>193</v>
      </c>
      <c r="C60" s="136" t="s">
        <v>61</v>
      </c>
      <c r="D60" s="155" t="s">
        <v>175</v>
      </c>
      <c r="E60" s="155" t="s">
        <v>175</v>
      </c>
      <c r="F60" s="155" t="s">
        <v>175</v>
      </c>
      <c r="G60" s="155" t="s">
        <v>175</v>
      </c>
      <c r="H60" s="175">
        <v>328</v>
      </c>
      <c r="I60" s="171" t="s">
        <v>173</v>
      </c>
      <c r="J60" s="163"/>
    </row>
    <row r="61" spans="1:11">
      <c r="A61" s="172"/>
      <c r="B61" s="173" t="s">
        <v>194</v>
      </c>
      <c r="C61" s="136" t="s">
        <v>61</v>
      </c>
      <c r="D61" s="155" t="s">
        <v>175</v>
      </c>
      <c r="E61" s="155" t="s">
        <v>175</v>
      </c>
      <c r="F61" s="155" t="s">
        <v>175</v>
      </c>
      <c r="G61" s="155" t="s">
        <v>175</v>
      </c>
      <c r="H61" s="175">
        <v>4800</v>
      </c>
      <c r="I61" s="171" t="s">
        <v>173</v>
      </c>
      <c r="J61" s="163"/>
    </row>
    <row r="62" spans="1:11">
      <c r="A62" s="198"/>
      <c r="B62" s="199"/>
      <c r="C62" s="200"/>
      <c r="D62" s="201"/>
      <c r="E62" s="201"/>
      <c r="F62" s="201"/>
      <c r="G62" s="201"/>
      <c r="H62" s="176"/>
      <c r="I62" s="202"/>
      <c r="J62" s="163"/>
    </row>
    <row r="63" spans="1:11">
      <c r="A63" s="132" t="s">
        <v>195</v>
      </c>
      <c r="B63" s="203"/>
      <c r="C63" s="166"/>
      <c r="D63" s="201"/>
      <c r="E63" s="204" t="s">
        <v>196</v>
      </c>
      <c r="F63" s="204"/>
      <c r="G63" s="201"/>
      <c r="H63" s="176"/>
      <c r="I63" s="200"/>
      <c r="J63" s="163"/>
    </row>
    <row r="64" spans="1:11">
      <c r="B64" s="203"/>
      <c r="C64" s="166"/>
      <c r="D64" s="201"/>
      <c r="E64" s="201"/>
      <c r="F64" s="201"/>
      <c r="G64" s="201"/>
      <c r="H64" s="176"/>
      <c r="I64" s="200"/>
      <c r="J64" s="163"/>
    </row>
    <row r="65" spans="1:12">
      <c r="B65" s="157"/>
      <c r="C65" s="157"/>
      <c r="D65" s="158"/>
      <c r="E65" s="158"/>
      <c r="F65" s="158"/>
      <c r="G65" s="158"/>
    </row>
    <row r="66" spans="1:12" s="141" customFormat="1">
      <c r="A66" s="140" t="s">
        <v>56</v>
      </c>
      <c r="B66" s="159"/>
      <c r="C66" s="159"/>
      <c r="D66" s="160"/>
      <c r="E66" s="161"/>
      <c r="F66" s="161"/>
      <c r="G66" s="160"/>
      <c r="H66" s="177"/>
    </row>
    <row r="67" spans="1:12">
      <c r="D67" s="142"/>
      <c r="E67" s="143" t="s">
        <v>86</v>
      </c>
      <c r="F67" s="143"/>
      <c r="G67" s="178" t="s">
        <v>87</v>
      </c>
      <c r="H67" s="132"/>
    </row>
    <row r="68" spans="1:12" ht="14.25" customHeight="1">
      <c r="B68" s="135"/>
      <c r="C68" s="134"/>
      <c r="D68" s="747" t="s">
        <v>88</v>
      </c>
      <c r="E68" s="748"/>
      <c r="F68" s="749"/>
      <c r="G68" s="179" t="s">
        <v>89</v>
      </c>
      <c r="H68" s="132"/>
    </row>
    <row r="69" spans="1:12">
      <c r="B69" s="135"/>
      <c r="C69" s="134" t="s">
        <v>90</v>
      </c>
      <c r="D69" s="151" t="s">
        <v>16</v>
      </c>
      <c r="E69" s="134" t="s">
        <v>26</v>
      </c>
      <c r="F69" s="134" t="s">
        <v>27</v>
      </c>
      <c r="G69" s="179" t="s">
        <v>91</v>
      </c>
      <c r="H69" s="132"/>
    </row>
    <row r="70" spans="1:12">
      <c r="B70" s="135" t="s">
        <v>57</v>
      </c>
      <c r="C70" s="134" t="s">
        <v>58</v>
      </c>
      <c r="D70" s="205">
        <v>56100</v>
      </c>
      <c r="E70" s="206">
        <v>1</v>
      </c>
      <c r="F70" s="206">
        <v>0.1</v>
      </c>
      <c r="G70" s="179">
        <v>1.02</v>
      </c>
      <c r="H70" s="132" t="s">
        <v>92</v>
      </c>
    </row>
    <row r="71" spans="1:12">
      <c r="B71" s="135" t="s">
        <v>60</v>
      </c>
      <c r="C71" s="134" t="s">
        <v>61</v>
      </c>
      <c r="D71" s="205">
        <v>101000</v>
      </c>
      <c r="E71" s="206">
        <v>1</v>
      </c>
      <c r="F71" s="206">
        <v>1.5</v>
      </c>
      <c r="G71" s="179">
        <v>10.47</v>
      </c>
      <c r="H71" s="132"/>
    </row>
    <row r="72" spans="1:12">
      <c r="B72" s="135" t="s">
        <v>154</v>
      </c>
      <c r="C72" s="134" t="s">
        <v>62</v>
      </c>
      <c r="D72" s="205">
        <v>77400</v>
      </c>
      <c r="E72" s="206">
        <v>3</v>
      </c>
      <c r="F72" s="206">
        <v>0.6</v>
      </c>
      <c r="G72" s="179">
        <v>41.468972149500026</v>
      </c>
      <c r="H72" s="132" t="s">
        <v>94</v>
      </c>
      <c r="K72" s="166"/>
      <c r="L72" s="164"/>
    </row>
    <row r="73" spans="1:12">
      <c r="B73" s="135" t="s">
        <v>155</v>
      </c>
      <c r="C73" s="134" t="s">
        <v>62</v>
      </c>
      <c r="D73" s="205">
        <v>77400</v>
      </c>
      <c r="E73" s="206">
        <v>3</v>
      </c>
      <c r="F73" s="206">
        <v>0.6</v>
      </c>
      <c r="G73" s="179">
        <v>41.800259702100021</v>
      </c>
      <c r="H73" s="132" t="s">
        <v>94</v>
      </c>
      <c r="K73" s="166"/>
      <c r="L73" s="164"/>
    </row>
    <row r="74" spans="1:12">
      <c r="B74" s="135" t="s">
        <v>63</v>
      </c>
      <c r="C74" s="134" t="s">
        <v>62</v>
      </c>
      <c r="D74" s="205">
        <v>74100</v>
      </c>
      <c r="E74" s="206">
        <v>3</v>
      </c>
      <c r="F74" s="206">
        <v>0.6</v>
      </c>
      <c r="G74" s="179">
        <v>36.42</v>
      </c>
      <c r="H74" s="132"/>
    </row>
    <row r="75" spans="1:12">
      <c r="B75" s="135" t="s">
        <v>64</v>
      </c>
      <c r="C75" s="134" t="s">
        <v>61</v>
      </c>
      <c r="D75" s="205">
        <v>98300</v>
      </c>
      <c r="E75" s="206">
        <v>1</v>
      </c>
      <c r="F75" s="206">
        <v>1.5</v>
      </c>
      <c r="G75" s="179">
        <v>31.4</v>
      </c>
      <c r="H75" s="132"/>
    </row>
    <row r="76" spans="1:12">
      <c r="B76" s="207" t="s">
        <v>65</v>
      </c>
      <c r="C76" s="206" t="s">
        <v>61</v>
      </c>
      <c r="D76" s="205">
        <v>96100</v>
      </c>
      <c r="E76" s="206">
        <v>1</v>
      </c>
      <c r="F76" s="206">
        <v>1.5</v>
      </c>
      <c r="G76" s="179">
        <v>26.37</v>
      </c>
      <c r="H76" s="132"/>
    </row>
    <row r="77" spans="1:12">
      <c r="B77" s="135" t="s">
        <v>66</v>
      </c>
      <c r="C77" s="134" t="s">
        <v>62</v>
      </c>
      <c r="D77" s="205">
        <v>71500</v>
      </c>
      <c r="E77" s="206">
        <v>3</v>
      </c>
      <c r="F77" s="206">
        <v>0.6</v>
      </c>
      <c r="G77" s="179">
        <v>34.53</v>
      </c>
      <c r="H77" s="132"/>
    </row>
    <row r="78" spans="1:12">
      <c r="B78" s="135" t="s">
        <v>67</v>
      </c>
      <c r="C78" s="134" t="s">
        <v>62</v>
      </c>
      <c r="D78" s="205">
        <v>63100</v>
      </c>
      <c r="E78" s="206">
        <v>1</v>
      </c>
      <c r="F78" s="206">
        <v>0.1</v>
      </c>
      <c r="G78" s="179">
        <v>26.62</v>
      </c>
      <c r="H78" s="132"/>
    </row>
    <row r="79" spans="1:12">
      <c r="B79" s="135" t="s">
        <v>148</v>
      </c>
      <c r="C79" s="134" t="s">
        <v>62</v>
      </c>
      <c r="D79" s="205">
        <v>69300</v>
      </c>
      <c r="E79" s="206">
        <v>3</v>
      </c>
      <c r="F79" s="206">
        <v>0.6</v>
      </c>
      <c r="G79" s="179">
        <f>G91</f>
        <v>31.48</v>
      </c>
      <c r="H79" s="132"/>
    </row>
    <row r="80" spans="1:12">
      <c r="B80" s="135" t="s">
        <v>197</v>
      </c>
      <c r="C80" s="134" t="s">
        <v>61</v>
      </c>
      <c r="D80" s="205">
        <v>112000</v>
      </c>
      <c r="E80" s="206">
        <v>30</v>
      </c>
      <c r="F80" s="206">
        <v>4</v>
      </c>
      <c r="G80" s="179">
        <v>15.99</v>
      </c>
      <c r="H80" s="132"/>
    </row>
    <row r="81" spans="1:8">
      <c r="B81" s="135" t="s">
        <v>198</v>
      </c>
      <c r="C81" s="134"/>
      <c r="D81" s="205"/>
      <c r="E81" s="206"/>
      <c r="F81" s="206"/>
      <c r="G81" s="179"/>
      <c r="H81" s="132"/>
    </row>
    <row r="82" spans="1:8">
      <c r="B82" s="135" t="s">
        <v>183</v>
      </c>
      <c r="C82" s="134" t="s">
        <v>61</v>
      </c>
      <c r="D82" s="205">
        <v>100000</v>
      </c>
      <c r="E82" s="206">
        <v>30</v>
      </c>
      <c r="F82" s="206">
        <v>4</v>
      </c>
      <c r="G82" s="179">
        <v>7.53</v>
      </c>
      <c r="H82" s="132"/>
    </row>
    <row r="83" spans="1:8">
      <c r="B83" s="135" t="s">
        <v>184</v>
      </c>
      <c r="C83" s="134" t="s">
        <v>61</v>
      </c>
      <c r="D83" s="205">
        <v>100000</v>
      </c>
      <c r="E83" s="206">
        <v>30</v>
      </c>
      <c r="F83" s="206">
        <v>4</v>
      </c>
      <c r="G83" s="179">
        <v>18.53</v>
      </c>
      <c r="H83" s="132"/>
    </row>
    <row r="84" spans="1:8">
      <c r="B84" s="135" t="s">
        <v>185</v>
      </c>
      <c r="C84" s="134" t="s">
        <v>61</v>
      </c>
      <c r="D84" s="205">
        <v>100000</v>
      </c>
      <c r="E84" s="206">
        <v>30</v>
      </c>
      <c r="F84" s="206">
        <v>4</v>
      </c>
      <c r="G84" s="179">
        <v>16.78</v>
      </c>
      <c r="H84" s="132"/>
    </row>
    <row r="85" spans="1:8" ht="15.6">
      <c r="B85" s="135" t="s">
        <v>186</v>
      </c>
      <c r="C85" s="134" t="s">
        <v>199</v>
      </c>
      <c r="D85" s="205">
        <v>54600</v>
      </c>
      <c r="E85" s="206">
        <v>1</v>
      </c>
      <c r="F85" s="206">
        <v>0.1</v>
      </c>
      <c r="G85" s="179">
        <v>20.93</v>
      </c>
      <c r="H85" s="132"/>
    </row>
    <row r="86" spans="1:8">
      <c r="D86" s="142"/>
      <c r="E86" s="142"/>
      <c r="F86" s="142"/>
      <c r="G86" s="178"/>
      <c r="H86" s="132"/>
    </row>
    <row r="87" spans="1:8" s="141" customFormat="1">
      <c r="A87" s="140" t="s">
        <v>68</v>
      </c>
      <c r="B87" s="159"/>
      <c r="C87" s="159"/>
      <c r="D87" s="160"/>
      <c r="E87" s="161"/>
      <c r="F87" s="160"/>
      <c r="G87" s="177"/>
    </row>
    <row r="88" spans="1:8">
      <c r="D88" s="738" t="s">
        <v>86</v>
      </c>
      <c r="E88" s="738"/>
      <c r="F88" s="738"/>
      <c r="G88" s="178" t="s">
        <v>87</v>
      </c>
      <c r="H88" s="132"/>
    </row>
    <row r="89" spans="1:8">
      <c r="B89" s="135"/>
      <c r="C89" s="133"/>
      <c r="D89" s="747" t="s">
        <v>88</v>
      </c>
      <c r="E89" s="748"/>
      <c r="F89" s="749"/>
      <c r="G89" s="179" t="s">
        <v>89</v>
      </c>
      <c r="H89" s="132"/>
    </row>
    <row r="90" spans="1:8">
      <c r="B90" s="135"/>
      <c r="C90" s="137" t="s">
        <v>90</v>
      </c>
      <c r="D90" s="134" t="s">
        <v>16</v>
      </c>
      <c r="E90" s="151" t="s">
        <v>26</v>
      </c>
      <c r="F90" s="134" t="s">
        <v>27</v>
      </c>
      <c r="G90" s="179" t="s">
        <v>91</v>
      </c>
      <c r="H90" s="132"/>
    </row>
    <row r="91" spans="1:8">
      <c r="B91" s="135" t="s">
        <v>69</v>
      </c>
      <c r="C91" s="137" t="s">
        <v>62</v>
      </c>
      <c r="D91" s="134">
        <v>69300</v>
      </c>
      <c r="E91" s="145">
        <v>33</v>
      </c>
      <c r="F91" s="134">
        <v>3.2</v>
      </c>
      <c r="G91" s="179">
        <v>31.48</v>
      </c>
      <c r="H91" s="132" t="s">
        <v>93</v>
      </c>
    </row>
    <row r="92" spans="1:8">
      <c r="B92" s="135" t="s">
        <v>71</v>
      </c>
      <c r="C92" s="137" t="s">
        <v>62</v>
      </c>
      <c r="D92" s="134">
        <v>69300</v>
      </c>
      <c r="E92" s="145">
        <v>25</v>
      </c>
      <c r="F92" s="134">
        <v>8</v>
      </c>
      <c r="G92" s="179">
        <v>31.48</v>
      </c>
      <c r="H92" s="132"/>
    </row>
    <row r="93" spans="1:8">
      <c r="B93" s="135" t="s">
        <v>72</v>
      </c>
      <c r="C93" s="137" t="s">
        <v>62</v>
      </c>
      <c r="D93" s="134">
        <v>69300</v>
      </c>
      <c r="E93" s="145">
        <v>3.8</v>
      </c>
      <c r="F93" s="134">
        <v>5.7</v>
      </c>
      <c r="G93" s="179">
        <v>31.48</v>
      </c>
      <c r="H93" s="132"/>
    </row>
    <row r="94" spans="1:8">
      <c r="B94" s="135" t="s">
        <v>73</v>
      </c>
      <c r="C94" s="137" t="s">
        <v>62</v>
      </c>
      <c r="D94" s="134">
        <v>74100</v>
      </c>
      <c r="E94" s="145">
        <v>3.9</v>
      </c>
      <c r="F94" s="134">
        <v>3.9</v>
      </c>
      <c r="G94" s="179">
        <f>G74</f>
        <v>36.42</v>
      </c>
      <c r="H94" s="132"/>
    </row>
    <row r="95" spans="1:8">
      <c r="B95" s="135" t="s">
        <v>74</v>
      </c>
      <c r="C95" s="137" t="s">
        <v>61</v>
      </c>
      <c r="D95" s="134">
        <v>56100</v>
      </c>
      <c r="E95" s="145">
        <v>92</v>
      </c>
      <c r="F95" s="134">
        <v>3</v>
      </c>
      <c r="G95" s="179">
        <v>37.9</v>
      </c>
      <c r="H95" s="132" t="s">
        <v>94</v>
      </c>
    </row>
    <row r="96" spans="1:8">
      <c r="B96" s="135" t="s">
        <v>76</v>
      </c>
      <c r="C96" s="137" t="s">
        <v>62</v>
      </c>
      <c r="D96" s="134">
        <v>63100</v>
      </c>
      <c r="E96" s="145">
        <v>62</v>
      </c>
      <c r="F96" s="134">
        <v>0.2</v>
      </c>
      <c r="G96" s="179">
        <f>G78</f>
        <v>26.62</v>
      </c>
      <c r="H96" s="132"/>
    </row>
    <row r="97" spans="1:8">
      <c r="D97" s="142"/>
      <c r="E97" s="142"/>
      <c r="F97" s="142"/>
      <c r="G97" s="163"/>
      <c r="H97" s="132"/>
    </row>
    <row r="98" spans="1:8" s="141" customFormat="1">
      <c r="A98" s="140" t="s">
        <v>95</v>
      </c>
      <c r="B98" s="159"/>
      <c r="C98" s="159"/>
      <c r="D98" s="160"/>
      <c r="E98" s="161"/>
      <c r="F98" s="160"/>
      <c r="G98" s="177"/>
    </row>
    <row r="99" spans="1:8">
      <c r="D99" s="738" t="s">
        <v>86</v>
      </c>
      <c r="E99" s="738"/>
      <c r="F99" s="738"/>
      <c r="G99" s="178" t="s">
        <v>87</v>
      </c>
      <c r="H99" s="132"/>
    </row>
    <row r="100" spans="1:8">
      <c r="B100" s="135"/>
      <c r="C100" s="133"/>
      <c r="D100" s="747" t="s">
        <v>88</v>
      </c>
      <c r="E100" s="748"/>
      <c r="F100" s="749"/>
      <c r="G100" s="179" t="s">
        <v>89</v>
      </c>
      <c r="H100" s="132"/>
    </row>
    <row r="101" spans="1:8">
      <c r="B101" s="135"/>
      <c r="C101" s="137" t="s">
        <v>90</v>
      </c>
      <c r="D101" s="134" t="s">
        <v>16</v>
      </c>
      <c r="E101" s="151" t="s">
        <v>26</v>
      </c>
      <c r="F101" s="134" t="s">
        <v>27</v>
      </c>
      <c r="G101" s="179" t="s">
        <v>91</v>
      </c>
      <c r="H101" s="132"/>
    </row>
    <row r="102" spans="1:8">
      <c r="B102" s="138" t="s">
        <v>78</v>
      </c>
      <c r="C102" s="137"/>
      <c r="D102" s="134"/>
      <c r="E102" s="145"/>
      <c r="F102" s="134"/>
      <c r="G102" s="179"/>
      <c r="H102" s="132"/>
    </row>
    <row r="103" spans="1:8">
      <c r="B103" s="139" t="s">
        <v>79</v>
      </c>
      <c r="C103" s="137" t="s">
        <v>62</v>
      </c>
      <c r="D103" s="134">
        <v>74100</v>
      </c>
      <c r="E103" s="145">
        <v>4.1500000000000004</v>
      </c>
      <c r="F103" s="134">
        <v>28.6</v>
      </c>
      <c r="G103" s="179">
        <v>36.42</v>
      </c>
      <c r="H103" s="132"/>
    </row>
    <row r="104" spans="1:8">
      <c r="B104" s="139" t="s">
        <v>81</v>
      </c>
      <c r="C104" s="137" t="s">
        <v>62</v>
      </c>
      <c r="D104" s="134">
        <v>74100</v>
      </c>
      <c r="E104" s="145">
        <v>4.1500000000000004</v>
      </c>
      <c r="F104" s="134">
        <v>28.6</v>
      </c>
      <c r="G104" s="179">
        <v>36.42</v>
      </c>
      <c r="H104" s="132"/>
    </row>
    <row r="105" spans="1:8">
      <c r="B105" s="139" t="s">
        <v>82</v>
      </c>
      <c r="C105" s="137" t="s">
        <v>62</v>
      </c>
      <c r="D105" s="134">
        <v>74100</v>
      </c>
      <c r="E105" s="145">
        <v>4.1500000000000004</v>
      </c>
      <c r="F105" s="134">
        <v>28.6</v>
      </c>
      <c r="G105" s="179">
        <v>36.42</v>
      </c>
      <c r="H105" s="132"/>
    </row>
    <row r="106" spans="1:8">
      <c r="B106" s="139" t="s">
        <v>83</v>
      </c>
      <c r="C106" s="137" t="s">
        <v>62</v>
      </c>
      <c r="D106" s="134">
        <v>74100</v>
      </c>
      <c r="E106" s="145">
        <v>4.1500000000000004</v>
      </c>
      <c r="F106" s="134">
        <v>28.6</v>
      </c>
      <c r="G106" s="179">
        <v>36.42</v>
      </c>
      <c r="H106" s="132"/>
    </row>
    <row r="107" spans="1:8">
      <c r="B107" s="138" t="s">
        <v>84</v>
      </c>
      <c r="C107" s="137"/>
      <c r="D107" s="134"/>
      <c r="E107" s="145"/>
      <c r="F107" s="134"/>
      <c r="G107" s="179"/>
      <c r="H107" s="132"/>
    </row>
    <row r="108" spans="1:8">
      <c r="B108" s="139" t="s">
        <v>79</v>
      </c>
      <c r="C108" s="137" t="s">
        <v>62</v>
      </c>
      <c r="D108" s="146">
        <v>69300</v>
      </c>
      <c r="E108" s="146">
        <v>80</v>
      </c>
      <c r="F108" s="146">
        <v>2</v>
      </c>
      <c r="G108" s="179">
        <v>31.48</v>
      </c>
      <c r="H108" s="132"/>
    </row>
    <row r="109" spans="1:8">
      <c r="B109" s="139" t="s">
        <v>81</v>
      </c>
      <c r="C109" s="137" t="s">
        <v>62</v>
      </c>
      <c r="D109" s="146">
        <v>69300</v>
      </c>
      <c r="E109" s="146"/>
      <c r="F109" s="146"/>
      <c r="G109" s="179">
        <v>31.48</v>
      </c>
      <c r="H109" s="132"/>
    </row>
    <row r="110" spans="1:8">
      <c r="B110" s="139" t="s">
        <v>82</v>
      </c>
      <c r="C110" s="137" t="s">
        <v>62</v>
      </c>
      <c r="D110" s="146">
        <v>69300</v>
      </c>
      <c r="E110" s="146">
        <v>50</v>
      </c>
      <c r="F110" s="146">
        <v>2</v>
      </c>
      <c r="G110" s="179">
        <v>31.48</v>
      </c>
      <c r="H110" s="132"/>
    </row>
    <row r="111" spans="1:8">
      <c r="B111" s="139" t="s">
        <v>83</v>
      </c>
      <c r="C111" s="137" t="s">
        <v>62</v>
      </c>
      <c r="D111" s="146">
        <v>69300</v>
      </c>
      <c r="E111" s="146">
        <v>120</v>
      </c>
      <c r="F111" s="146">
        <v>2</v>
      </c>
      <c r="G111" s="179">
        <v>31.48</v>
      </c>
      <c r="H111" s="132"/>
    </row>
    <row r="112" spans="1:8">
      <c r="B112" s="138" t="s">
        <v>85</v>
      </c>
      <c r="C112" s="133"/>
      <c r="D112" s="148"/>
      <c r="E112" s="148"/>
      <c r="F112" s="148"/>
      <c r="G112" s="180"/>
      <c r="H112" s="132"/>
    </row>
    <row r="113" spans="2:8">
      <c r="B113" s="139" t="s">
        <v>79</v>
      </c>
      <c r="C113" s="137" t="s">
        <v>62</v>
      </c>
      <c r="D113" s="146">
        <v>69300</v>
      </c>
      <c r="E113" s="146">
        <v>140</v>
      </c>
      <c r="F113" s="146">
        <v>0.4</v>
      </c>
      <c r="G113" s="179">
        <v>31.48</v>
      </c>
      <c r="H113" s="132"/>
    </row>
    <row r="114" spans="2:8">
      <c r="B114" s="139" t="s">
        <v>81</v>
      </c>
      <c r="C114" s="137" t="s">
        <v>62</v>
      </c>
      <c r="D114" s="146">
        <v>69300</v>
      </c>
      <c r="E114" s="146">
        <v>170</v>
      </c>
      <c r="F114" s="146">
        <v>0.4</v>
      </c>
      <c r="G114" s="179">
        <v>31.48</v>
      </c>
      <c r="H114" s="132"/>
    </row>
    <row r="115" spans="2:8">
      <c r="B115" s="139" t="s">
        <v>82</v>
      </c>
      <c r="C115" s="137" t="s">
        <v>62</v>
      </c>
      <c r="D115" s="146">
        <v>69300</v>
      </c>
      <c r="E115" s="146">
        <v>130</v>
      </c>
      <c r="F115" s="146">
        <v>0.4</v>
      </c>
      <c r="G115" s="179">
        <v>31.48</v>
      </c>
      <c r="H115" s="132"/>
    </row>
    <row r="116" spans="2:8">
      <c r="B116" s="139" t="s">
        <v>83</v>
      </c>
      <c r="C116" s="137" t="s">
        <v>62</v>
      </c>
      <c r="D116" s="146">
        <v>69300</v>
      </c>
      <c r="E116" s="146">
        <v>180</v>
      </c>
      <c r="F116" s="146">
        <v>0.4</v>
      </c>
      <c r="G116" s="179">
        <v>31.48</v>
      </c>
      <c r="H116" s="132"/>
    </row>
    <row r="117" spans="2:8">
      <c r="D117" s="142"/>
      <c r="E117" s="142"/>
      <c r="F117" s="142"/>
      <c r="G117" s="163"/>
      <c r="H117" s="132"/>
    </row>
    <row r="118" spans="2:8">
      <c r="D118" s="142"/>
      <c r="E118" s="142"/>
      <c r="F118" s="142"/>
      <c r="G118" s="163"/>
      <c r="H118" s="132"/>
    </row>
    <row r="119" spans="2:8">
      <c r="D119" s="142"/>
      <c r="E119" s="142"/>
      <c r="F119" s="142"/>
      <c r="G119" s="163"/>
      <c r="H119" s="132"/>
    </row>
    <row r="120" spans="2:8">
      <c r="D120" s="142"/>
      <c r="E120" s="142"/>
      <c r="F120" s="142"/>
      <c r="G120" s="163"/>
      <c r="H120" s="132"/>
    </row>
    <row r="121" spans="2:8">
      <c r="D121" s="142"/>
      <c r="E121" s="142"/>
      <c r="F121" s="142"/>
      <c r="G121" s="163"/>
      <c r="H121" s="132"/>
    </row>
    <row r="122" spans="2:8">
      <c r="D122" s="142"/>
      <c r="E122" s="142"/>
      <c r="F122" s="142"/>
      <c r="G122" s="163"/>
      <c r="H122" s="132"/>
    </row>
    <row r="123" spans="2:8">
      <c r="D123" s="142"/>
      <c r="E123" s="142"/>
      <c r="F123" s="142"/>
      <c r="G123" s="163"/>
      <c r="H123" s="132"/>
    </row>
    <row r="124" spans="2:8">
      <c r="D124" s="142"/>
      <c r="E124" s="142"/>
      <c r="F124" s="142"/>
      <c r="G124" s="142"/>
    </row>
    <row r="125" spans="2:8">
      <c r="D125" s="142"/>
      <c r="E125" s="142"/>
      <c r="F125" s="142"/>
      <c r="G125" s="142"/>
    </row>
    <row r="126" spans="2:8">
      <c r="D126" s="142"/>
      <c r="E126" s="142"/>
      <c r="F126" s="142"/>
      <c r="G126" s="142"/>
    </row>
    <row r="127" spans="2:8">
      <c r="D127" s="142"/>
      <c r="E127" s="142"/>
      <c r="F127" s="142"/>
      <c r="G127" s="142"/>
    </row>
    <row r="128" spans="2:8">
      <c r="D128" s="142"/>
      <c r="E128" s="142"/>
      <c r="F128" s="142"/>
      <c r="G128" s="142"/>
    </row>
    <row r="129" spans="4:7">
      <c r="D129" s="142"/>
      <c r="E129" s="142"/>
      <c r="F129" s="142"/>
      <c r="G129" s="142"/>
    </row>
    <row r="130" spans="4:7">
      <c r="D130" s="142"/>
      <c r="E130" s="142"/>
      <c r="F130" s="142"/>
      <c r="G130" s="142"/>
    </row>
    <row r="131" spans="4:7">
      <c r="D131" s="142"/>
      <c r="E131" s="142"/>
      <c r="F131" s="142"/>
      <c r="G131" s="142"/>
    </row>
    <row r="132" spans="4:7">
      <c r="D132" s="142"/>
      <c r="E132" s="142"/>
      <c r="F132" s="142"/>
      <c r="G132" s="142"/>
    </row>
    <row r="133" spans="4:7">
      <c r="D133" s="142"/>
      <c r="E133" s="142"/>
      <c r="F133" s="142"/>
      <c r="G133" s="142"/>
    </row>
    <row r="134" spans="4:7">
      <c r="D134" s="142"/>
      <c r="E134" s="142"/>
      <c r="F134" s="142"/>
      <c r="G134" s="142"/>
    </row>
    <row r="135" spans="4:7">
      <c r="D135" s="142"/>
      <c r="E135" s="142"/>
      <c r="F135" s="142"/>
      <c r="G135" s="142"/>
    </row>
    <row r="136" spans="4:7">
      <c r="D136" s="142"/>
      <c r="E136" s="142"/>
      <c r="F136" s="142"/>
      <c r="G136" s="142"/>
    </row>
    <row r="137" spans="4:7">
      <c r="D137" s="142"/>
      <c r="E137" s="142"/>
      <c r="F137" s="142"/>
      <c r="G137" s="142"/>
    </row>
    <row r="138" spans="4:7">
      <c r="D138" s="142"/>
      <c r="E138" s="142"/>
      <c r="F138" s="142"/>
      <c r="G138" s="142"/>
    </row>
    <row r="139" spans="4:7">
      <c r="D139" s="142"/>
      <c r="E139" s="142"/>
      <c r="F139" s="142"/>
      <c r="G139" s="142"/>
    </row>
    <row r="140" spans="4:7">
      <c r="D140" s="142"/>
      <c r="E140" s="142"/>
      <c r="F140" s="142"/>
      <c r="G140" s="142"/>
    </row>
    <row r="141" spans="4:7">
      <c r="D141" s="142"/>
      <c r="E141" s="142"/>
      <c r="F141" s="142"/>
      <c r="G141" s="142"/>
    </row>
    <row r="142" spans="4:7">
      <c r="D142" s="142"/>
      <c r="E142" s="142"/>
      <c r="F142" s="142"/>
      <c r="G142" s="142"/>
    </row>
    <row r="143" spans="4:7">
      <c r="D143" s="142"/>
      <c r="E143" s="142"/>
      <c r="F143" s="142"/>
      <c r="G143" s="142"/>
    </row>
    <row r="144" spans="4:7">
      <c r="D144" s="142"/>
      <c r="E144" s="142"/>
      <c r="F144" s="142"/>
      <c r="G144" s="142"/>
    </row>
    <row r="145" spans="4:7">
      <c r="D145" s="142"/>
      <c r="E145" s="142"/>
      <c r="F145" s="142"/>
      <c r="G145" s="142"/>
    </row>
    <row r="146" spans="4:7">
      <c r="D146" s="142"/>
      <c r="E146" s="142"/>
      <c r="F146" s="142"/>
      <c r="G146" s="142"/>
    </row>
    <row r="147" spans="4:7">
      <c r="D147" s="142"/>
      <c r="E147" s="142"/>
      <c r="F147" s="142"/>
      <c r="G147" s="142"/>
    </row>
    <row r="148" spans="4:7">
      <c r="D148" s="142"/>
      <c r="E148" s="142"/>
      <c r="F148" s="142"/>
      <c r="G148" s="142"/>
    </row>
    <row r="149" spans="4:7">
      <c r="D149" s="142"/>
      <c r="E149" s="142"/>
      <c r="F149" s="142"/>
      <c r="G149" s="142"/>
    </row>
    <row r="150" spans="4:7">
      <c r="D150" s="142"/>
      <c r="E150" s="142"/>
      <c r="F150" s="142"/>
      <c r="G150" s="142"/>
    </row>
    <row r="151" spans="4:7">
      <c r="D151" s="142"/>
      <c r="E151" s="142"/>
      <c r="F151" s="142"/>
      <c r="G151" s="142"/>
    </row>
    <row r="152" spans="4:7">
      <c r="D152" s="142"/>
      <c r="E152" s="142"/>
      <c r="F152" s="142"/>
      <c r="G152" s="142"/>
    </row>
    <row r="153" spans="4:7">
      <c r="D153" s="142"/>
      <c r="E153" s="142"/>
      <c r="F153" s="142"/>
      <c r="G153" s="142"/>
    </row>
    <row r="154" spans="4:7">
      <c r="D154" s="142"/>
      <c r="E154" s="142"/>
      <c r="F154" s="142"/>
      <c r="G154" s="142"/>
    </row>
    <row r="155" spans="4:7">
      <c r="D155" s="142"/>
      <c r="E155" s="142"/>
      <c r="F155" s="142"/>
      <c r="G155" s="142"/>
    </row>
    <row r="156" spans="4:7">
      <c r="D156" s="142"/>
      <c r="E156" s="142"/>
      <c r="F156" s="142"/>
      <c r="G156" s="142"/>
    </row>
    <row r="157" spans="4:7">
      <c r="D157" s="142"/>
      <c r="E157" s="142"/>
      <c r="F157" s="142"/>
      <c r="G157" s="142"/>
    </row>
    <row r="158" spans="4:7">
      <c r="D158" s="142"/>
      <c r="E158" s="142"/>
      <c r="F158" s="142"/>
      <c r="G158" s="142"/>
    </row>
    <row r="159" spans="4:7">
      <c r="D159" s="142"/>
      <c r="E159" s="142"/>
      <c r="F159" s="142"/>
      <c r="G159" s="142"/>
    </row>
    <row r="160" spans="4:7">
      <c r="D160" s="142"/>
      <c r="E160" s="142"/>
      <c r="F160" s="142"/>
      <c r="G160" s="142"/>
    </row>
    <row r="161" spans="4:7">
      <c r="D161" s="142"/>
      <c r="E161" s="142"/>
      <c r="F161" s="142"/>
      <c r="G161" s="142"/>
    </row>
    <row r="162" spans="4:7">
      <c r="D162" s="142"/>
      <c r="E162" s="142"/>
      <c r="F162" s="142"/>
      <c r="G162" s="142"/>
    </row>
    <row r="163" spans="4:7">
      <c r="D163" s="142"/>
      <c r="E163" s="142"/>
      <c r="F163" s="142"/>
      <c r="G163" s="142"/>
    </row>
    <row r="164" spans="4:7">
      <c r="D164" s="142"/>
      <c r="E164" s="142"/>
      <c r="F164" s="142"/>
      <c r="G164" s="142"/>
    </row>
    <row r="165" spans="4:7">
      <c r="D165" s="142"/>
      <c r="E165" s="142"/>
      <c r="F165" s="142"/>
      <c r="G165" s="142"/>
    </row>
    <row r="166" spans="4:7">
      <c r="D166" s="142"/>
      <c r="E166" s="142"/>
      <c r="F166" s="142"/>
      <c r="G166" s="142"/>
    </row>
    <row r="167" spans="4:7">
      <c r="D167" s="142"/>
      <c r="E167" s="142"/>
      <c r="F167" s="142"/>
      <c r="G167" s="142"/>
    </row>
    <row r="168" spans="4:7">
      <c r="D168" s="142"/>
      <c r="E168" s="142"/>
      <c r="F168" s="142"/>
      <c r="G168" s="142"/>
    </row>
    <row r="169" spans="4:7">
      <c r="D169" s="142"/>
      <c r="E169" s="142"/>
      <c r="F169" s="142"/>
      <c r="G169" s="142"/>
    </row>
    <row r="170" spans="4:7">
      <c r="D170" s="142"/>
      <c r="E170" s="142"/>
      <c r="F170" s="142"/>
      <c r="G170" s="142"/>
    </row>
    <row r="171" spans="4:7">
      <c r="D171" s="142"/>
      <c r="E171" s="142"/>
      <c r="F171" s="142"/>
      <c r="G171" s="142"/>
    </row>
    <row r="172" spans="4:7">
      <c r="D172" s="142"/>
      <c r="E172" s="142"/>
      <c r="F172" s="142"/>
      <c r="G172" s="142"/>
    </row>
    <row r="173" spans="4:7">
      <c r="D173" s="142"/>
      <c r="E173" s="142"/>
      <c r="F173" s="142"/>
      <c r="G173" s="142"/>
    </row>
    <row r="174" spans="4:7">
      <c r="D174" s="142"/>
      <c r="E174" s="142"/>
      <c r="F174" s="142"/>
      <c r="G174" s="142"/>
    </row>
    <row r="175" spans="4:7">
      <c r="D175" s="142"/>
      <c r="E175" s="142"/>
      <c r="F175" s="142"/>
      <c r="G175" s="142"/>
    </row>
    <row r="176" spans="4:7">
      <c r="D176" s="142"/>
      <c r="E176" s="142"/>
      <c r="F176" s="142"/>
      <c r="G176" s="142"/>
    </row>
    <row r="177" spans="4:7">
      <c r="D177" s="142"/>
      <c r="E177" s="142"/>
      <c r="F177" s="142"/>
      <c r="G177" s="142"/>
    </row>
    <row r="178" spans="4:7">
      <c r="D178" s="142"/>
      <c r="E178" s="142"/>
      <c r="F178" s="142"/>
      <c r="G178" s="142"/>
    </row>
    <row r="179" spans="4:7">
      <c r="D179" s="142"/>
      <c r="E179" s="142"/>
      <c r="F179" s="142"/>
      <c r="G179" s="142"/>
    </row>
    <row r="180" spans="4:7">
      <c r="D180" s="142"/>
      <c r="E180" s="142"/>
      <c r="F180" s="142"/>
      <c r="G180" s="142"/>
    </row>
    <row r="181" spans="4:7">
      <c r="D181" s="142"/>
      <c r="E181" s="142"/>
      <c r="F181" s="142"/>
      <c r="G181" s="142"/>
    </row>
    <row r="182" spans="4:7">
      <c r="D182" s="142"/>
      <c r="E182" s="142"/>
      <c r="F182" s="142"/>
      <c r="G182" s="142"/>
    </row>
    <row r="183" spans="4:7">
      <c r="D183" s="142"/>
      <c r="E183" s="142"/>
      <c r="F183" s="142"/>
      <c r="G183" s="142"/>
    </row>
    <row r="184" spans="4:7">
      <c r="D184" s="142"/>
      <c r="E184" s="142"/>
      <c r="F184" s="142"/>
      <c r="G184" s="142"/>
    </row>
    <row r="185" spans="4:7">
      <c r="D185" s="142"/>
      <c r="E185" s="142"/>
      <c r="F185" s="142"/>
      <c r="G185" s="142"/>
    </row>
  </sheetData>
  <sheetProtection sheet="1" objects="1" scenarios="1"/>
  <mergeCells count="11"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phoneticPr fontId="82" type="noConversion"/>
  <hyperlinks>
    <hyperlink ref="E63" r:id="rId1" xr:uid="{00000000-0004-0000-0800-000000000000}"/>
  </hyperlinks>
  <pageMargins left="0.7" right="0.7" top="0.75" bottom="0.75" header="0.3" footer="0.3"/>
  <pageSetup orientation="portrait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016C-D911-482A-AE2E-E739C9B3D08E}">
  <dimension ref="A1:K121"/>
  <sheetViews>
    <sheetView zoomScale="85" zoomScaleNormal="85" workbookViewId="0">
      <selection activeCell="G16" sqref="G16"/>
    </sheetView>
  </sheetViews>
  <sheetFormatPr defaultColWidth="8.8984375" defaultRowHeight="15"/>
  <cols>
    <col min="1" max="1" width="14.19921875" style="330" customWidth="1"/>
    <col min="2" max="3" width="15" style="330" customWidth="1"/>
    <col min="4" max="4" width="8.8984375" style="330"/>
    <col min="5" max="5" width="14.19921875" style="330" customWidth="1"/>
    <col min="6" max="6" width="20.296875" style="330" customWidth="1"/>
    <col min="7" max="7" width="35.796875" style="330" customWidth="1"/>
    <col min="8" max="16384" width="8.8984375" style="330"/>
  </cols>
  <sheetData>
    <row r="1" spans="1:6">
      <c r="A1" s="333" t="s">
        <v>312</v>
      </c>
    </row>
    <row r="3" spans="1:6" ht="18.600000000000001">
      <c r="B3" s="330" t="s">
        <v>313</v>
      </c>
    </row>
    <row r="5" spans="1:6">
      <c r="A5" s="286"/>
      <c r="B5" s="286" t="s">
        <v>314</v>
      </c>
      <c r="C5" s="286" t="s">
        <v>315</v>
      </c>
      <c r="D5" s="331"/>
    </row>
    <row r="6" spans="1:6" ht="18.600000000000001">
      <c r="A6" s="286" t="s">
        <v>316</v>
      </c>
      <c r="B6" s="286">
        <v>26</v>
      </c>
      <c r="C6" s="286">
        <v>2</v>
      </c>
    </row>
    <row r="7" spans="1:6" ht="18.600000000000001">
      <c r="A7" s="286" t="s">
        <v>317</v>
      </c>
      <c r="B7" s="286">
        <v>44</v>
      </c>
      <c r="C7" s="286">
        <v>4</v>
      </c>
    </row>
    <row r="9" spans="1:6" ht="18.600000000000001">
      <c r="A9" s="332" t="s">
        <v>318</v>
      </c>
      <c r="B9" s="349">
        <f>(B7*C7)/(B6*C6)</f>
        <v>3.3846153846153846</v>
      </c>
      <c r="C9" s="332" t="s">
        <v>319</v>
      </c>
    </row>
    <row r="10" spans="1:6">
      <c r="B10" s="344"/>
    </row>
    <row r="11" spans="1:6" ht="24" customHeight="1">
      <c r="A11" s="348" t="s">
        <v>278</v>
      </c>
    </row>
    <row r="12" spans="1:6">
      <c r="A12" s="334" t="s">
        <v>320</v>
      </c>
      <c r="B12" s="335"/>
      <c r="C12" s="336"/>
      <c r="D12" s="336"/>
      <c r="E12" s="336"/>
      <c r="F12" s="337"/>
    </row>
    <row r="13" spans="1:6">
      <c r="A13" s="209">
        <v>1</v>
      </c>
      <c r="B13" s="128" t="s">
        <v>321</v>
      </c>
      <c r="C13" s="128" t="s">
        <v>322</v>
      </c>
      <c r="D13" s="209" t="s">
        <v>61</v>
      </c>
      <c r="E13" s="338">
        <v>79</v>
      </c>
      <c r="F13" s="339" t="s">
        <v>323</v>
      </c>
    </row>
    <row r="14" spans="1:6">
      <c r="A14" s="209">
        <v>2</v>
      </c>
      <c r="B14" s="128" t="s">
        <v>170</v>
      </c>
      <c r="C14" s="128" t="s">
        <v>384</v>
      </c>
      <c r="D14" s="209" t="s">
        <v>61</v>
      </c>
      <c r="E14" s="338">
        <v>677</v>
      </c>
      <c r="F14" s="339" t="s">
        <v>323</v>
      </c>
    </row>
    <row r="15" spans="1:6">
      <c r="A15" s="209">
        <v>3</v>
      </c>
      <c r="B15" s="128" t="s">
        <v>192</v>
      </c>
      <c r="C15" s="128" t="s">
        <v>385</v>
      </c>
      <c r="D15" s="209" t="s">
        <v>61</v>
      </c>
      <c r="E15" s="338">
        <v>3170</v>
      </c>
      <c r="F15" s="339" t="s">
        <v>323</v>
      </c>
    </row>
    <row r="16" spans="1:6" ht="41.4">
      <c r="A16" s="209">
        <v>4</v>
      </c>
      <c r="B16" s="128" t="s">
        <v>275</v>
      </c>
      <c r="C16" s="340" t="s">
        <v>386</v>
      </c>
      <c r="D16" s="209" t="s">
        <v>61</v>
      </c>
      <c r="E16" s="338">
        <v>1923.5</v>
      </c>
      <c r="F16" s="339" t="s">
        <v>323</v>
      </c>
    </row>
    <row r="17" spans="1:11">
      <c r="A17" s="209">
        <v>5</v>
      </c>
      <c r="B17" s="128" t="s">
        <v>324</v>
      </c>
      <c r="C17" s="128" t="s">
        <v>324</v>
      </c>
      <c r="D17" s="209" t="s">
        <v>61</v>
      </c>
      <c r="E17" s="338">
        <v>8060</v>
      </c>
      <c r="F17" s="339" t="s">
        <v>323</v>
      </c>
    </row>
    <row r="18" spans="1:11" ht="69">
      <c r="A18" s="209">
        <v>6</v>
      </c>
      <c r="B18" s="128" t="s">
        <v>325</v>
      </c>
      <c r="C18" s="340" t="s">
        <v>326</v>
      </c>
      <c r="D18" s="209" t="s">
        <v>61</v>
      </c>
      <c r="E18" s="338">
        <f>(E15*44/100)+('EF TGO AR5'!H61*52/100)+('EF TGO AR5'!H59*4/100)</f>
        <v>3942.8</v>
      </c>
      <c r="F18" s="339" t="s">
        <v>323</v>
      </c>
    </row>
    <row r="19" spans="1:11" ht="55.2">
      <c r="A19" s="209">
        <v>7</v>
      </c>
      <c r="B19" s="128" t="s">
        <v>327</v>
      </c>
      <c r="C19" s="340" t="s">
        <v>328</v>
      </c>
      <c r="D19" s="209" t="s">
        <v>61</v>
      </c>
      <c r="E19" s="338">
        <f>(E14*23/100)+(E15*25/100)+('EF TGO AR5'!H59*52/100)</f>
        <v>1624.21</v>
      </c>
      <c r="F19" s="339" t="s">
        <v>323</v>
      </c>
    </row>
    <row r="20" spans="1:11">
      <c r="A20"/>
      <c r="B20"/>
      <c r="C20"/>
      <c r="D20"/>
      <c r="E20"/>
      <c r="F20"/>
    </row>
    <row r="21" spans="1:11">
      <c r="A21" s="330" t="s">
        <v>329</v>
      </c>
      <c r="B21" s="341" t="s">
        <v>330</v>
      </c>
      <c r="C21"/>
      <c r="D21"/>
      <c r="E21"/>
      <c r="F21"/>
    </row>
    <row r="23" spans="1:11">
      <c r="A23" s="333" t="s">
        <v>340</v>
      </c>
    </row>
    <row r="26" spans="1:11" ht="15.6" customHeight="1">
      <c r="A26" s="750" t="s">
        <v>347</v>
      </c>
      <c r="B26" s="750" t="s">
        <v>4</v>
      </c>
      <c r="C26" s="750" t="s">
        <v>358</v>
      </c>
      <c r="D26" s="750"/>
      <c r="E26" s="750"/>
      <c r="F26" s="750" t="s">
        <v>344</v>
      </c>
      <c r="G26" s="750" t="s">
        <v>329</v>
      </c>
      <c r="H26" s="228"/>
      <c r="I26" s="228"/>
      <c r="J26" s="228"/>
      <c r="K26" s="228"/>
    </row>
    <row r="27" spans="1:11">
      <c r="A27" s="750"/>
      <c r="B27" s="750"/>
      <c r="C27" s="284" t="s">
        <v>16</v>
      </c>
      <c r="D27" s="284" t="s">
        <v>26</v>
      </c>
      <c r="E27" s="284" t="s">
        <v>27</v>
      </c>
      <c r="F27" s="750"/>
      <c r="G27" s="750"/>
      <c r="H27" s="228"/>
      <c r="I27" s="228"/>
      <c r="J27" s="228"/>
      <c r="K27" s="228"/>
    </row>
    <row r="28" spans="1:11">
      <c r="A28" s="753" t="s">
        <v>266</v>
      </c>
      <c r="B28" s="364" t="s">
        <v>339</v>
      </c>
      <c r="C28" s="351">
        <v>70800</v>
      </c>
      <c r="D28" s="280">
        <v>3</v>
      </c>
      <c r="E28" s="280">
        <v>0.6</v>
      </c>
      <c r="F28" s="352">
        <v>2.6999999999999999E-5</v>
      </c>
      <c r="G28" s="258" t="s">
        <v>343</v>
      </c>
      <c r="H28" s="228"/>
      <c r="I28" s="228"/>
      <c r="J28" s="228"/>
      <c r="K28" s="228"/>
    </row>
    <row r="29" spans="1:11">
      <c r="A29" s="753"/>
      <c r="B29" s="364" t="s">
        <v>345</v>
      </c>
      <c r="C29" s="351">
        <v>70800</v>
      </c>
      <c r="D29" s="280">
        <v>3</v>
      </c>
      <c r="E29" s="280">
        <v>0.6</v>
      </c>
      <c r="F29" s="352">
        <v>2.6999999999999999E-5</v>
      </c>
      <c r="G29" s="258" t="s">
        <v>343</v>
      </c>
      <c r="H29" s="228"/>
      <c r="I29" s="228"/>
      <c r="J29" s="228"/>
      <c r="K29" s="228"/>
    </row>
    <row r="30" spans="1:11" ht="14.4" customHeight="1">
      <c r="A30" s="751" t="s">
        <v>368</v>
      </c>
      <c r="B30" s="364" t="s">
        <v>339</v>
      </c>
      <c r="C30" s="351">
        <v>70800</v>
      </c>
      <c r="D30" s="280">
        <v>4.1500000000000004</v>
      </c>
      <c r="E30" s="280">
        <v>28.6</v>
      </c>
      <c r="F30" s="352">
        <v>2.6999999999999999E-5</v>
      </c>
      <c r="G30" s="279" t="s">
        <v>370</v>
      </c>
      <c r="H30" s="228"/>
      <c r="I30" s="228"/>
      <c r="J30" s="228"/>
      <c r="K30" s="228"/>
    </row>
    <row r="31" spans="1:11" ht="14.4" customHeight="1">
      <c r="A31" s="752"/>
      <c r="B31" s="364" t="s">
        <v>365</v>
      </c>
      <c r="C31" s="351">
        <v>70800</v>
      </c>
      <c r="D31" s="280">
        <v>260</v>
      </c>
      <c r="E31" s="280">
        <v>41</v>
      </c>
      <c r="F31" s="352">
        <v>2.6999999999999999E-5</v>
      </c>
      <c r="G31" s="258" t="s">
        <v>342</v>
      </c>
      <c r="H31" s="228"/>
      <c r="I31" s="228"/>
      <c r="J31" s="228"/>
      <c r="K31" s="228"/>
    </row>
    <row r="32" spans="1:11" ht="19.2" customHeight="1">
      <c r="A32" s="356" t="s">
        <v>369</v>
      </c>
      <c r="B32" s="364" t="s">
        <v>339</v>
      </c>
      <c r="C32" s="351">
        <v>70800</v>
      </c>
      <c r="D32" s="280">
        <v>4.1500000000000004</v>
      </c>
      <c r="E32" s="280">
        <v>28.6</v>
      </c>
      <c r="F32" s="352">
        <v>2.6999999999999999E-5</v>
      </c>
      <c r="G32" s="279" t="s">
        <v>370</v>
      </c>
      <c r="H32" s="228"/>
      <c r="I32" s="228"/>
      <c r="J32" s="228"/>
      <c r="K32" s="228"/>
    </row>
    <row r="33" spans="1:11" ht="24.6" customHeight="1">
      <c r="A33" s="381" t="s">
        <v>347</v>
      </c>
      <c r="B33" s="285" t="s">
        <v>4</v>
      </c>
      <c r="C33" s="382" t="s">
        <v>376</v>
      </c>
      <c r="D33" s="282"/>
      <c r="E33" s="282"/>
      <c r="F33" s="380"/>
      <c r="G33" s="260"/>
      <c r="H33" s="228"/>
      <c r="I33" s="228"/>
      <c r="J33" s="228"/>
      <c r="K33" s="228"/>
    </row>
    <row r="34" spans="1:11" ht="14.4" customHeight="1">
      <c r="A34" s="751" t="s">
        <v>368</v>
      </c>
      <c r="B34" s="364" t="s">
        <v>339</v>
      </c>
      <c r="C34" s="383">
        <f>9.45/(3.78541*0.88)</f>
        <v>2.8368489446681764</v>
      </c>
      <c r="D34" s="282"/>
      <c r="E34" s="282"/>
      <c r="F34" s="380"/>
      <c r="G34" s="260"/>
      <c r="H34" s="228"/>
      <c r="I34" s="228"/>
      <c r="J34" s="228"/>
      <c r="K34" s="228"/>
    </row>
    <row r="35" spans="1:11" ht="14.4" customHeight="1">
      <c r="A35" s="752"/>
      <c r="B35" s="364" t="s">
        <v>365</v>
      </c>
      <c r="C35" s="383">
        <f>5.75/(3.78541*0.79)</f>
        <v>1.9227721733334637</v>
      </c>
      <c r="D35" s="282"/>
      <c r="E35" s="282"/>
      <c r="F35" s="380"/>
      <c r="G35" s="260"/>
      <c r="H35" s="228"/>
      <c r="I35" s="228"/>
      <c r="J35" s="228"/>
      <c r="K35" s="228"/>
    </row>
    <row r="36" spans="1:11" ht="18" customHeight="1">
      <c r="A36" s="356" t="s">
        <v>369</v>
      </c>
      <c r="B36" s="364" t="s">
        <v>339</v>
      </c>
      <c r="C36" s="383">
        <f>9.45/(3.78541*0.88)</f>
        <v>2.8368489446681764</v>
      </c>
      <c r="D36" s="282"/>
      <c r="E36" s="282"/>
      <c r="F36" s="380"/>
      <c r="G36" s="260"/>
      <c r="H36" s="228"/>
      <c r="I36" s="228"/>
      <c r="J36" s="228"/>
      <c r="K36" s="228"/>
    </row>
    <row r="37" spans="1:1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</row>
    <row r="38" spans="1:11">
      <c r="A38" s="228" t="s">
        <v>329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</row>
    <row r="39" spans="1:11">
      <c r="A39" s="341" t="s">
        <v>357</v>
      </c>
      <c r="B39" s="228"/>
      <c r="C39" s="228"/>
      <c r="D39" s="228"/>
      <c r="E39" s="228"/>
      <c r="F39" s="228"/>
      <c r="G39" s="228"/>
      <c r="H39" s="228"/>
      <c r="I39" s="228"/>
      <c r="J39" s="228"/>
      <c r="K39" s="228"/>
    </row>
    <row r="40" spans="1:11">
      <c r="A40" s="341" t="s">
        <v>341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</row>
    <row r="41" spans="1:11">
      <c r="A41" s="341" t="s">
        <v>348</v>
      </c>
    </row>
    <row r="42" spans="1:11">
      <c r="A42" s="341" t="s">
        <v>377</v>
      </c>
    </row>
    <row r="113" spans="1:5">
      <c r="A113" s="333" t="s">
        <v>351</v>
      </c>
    </row>
    <row r="115" spans="1:5" ht="23.4">
      <c r="B115" s="330" t="s">
        <v>352</v>
      </c>
      <c r="E115" s="355"/>
    </row>
    <row r="117" spans="1:5">
      <c r="A117" s="286"/>
      <c r="B117" s="286" t="s">
        <v>314</v>
      </c>
      <c r="C117" s="286" t="s">
        <v>315</v>
      </c>
    </row>
    <row r="118" spans="1:5" ht="18.600000000000001">
      <c r="A118" s="286" t="s">
        <v>353</v>
      </c>
      <c r="B118" s="286">
        <v>46</v>
      </c>
      <c r="C118" s="286">
        <v>1</v>
      </c>
    </row>
    <row r="119" spans="1:5" ht="18.600000000000001">
      <c r="A119" s="286" t="s">
        <v>317</v>
      </c>
      <c r="B119" s="286">
        <v>44</v>
      </c>
      <c r="C119" s="286">
        <v>2</v>
      </c>
    </row>
    <row r="121" spans="1:5" ht="18.600000000000001">
      <c r="A121" s="332" t="s">
        <v>355</v>
      </c>
      <c r="B121" s="349">
        <f>(B119*C119)/(B118*C118)</f>
        <v>1.9130434782608696</v>
      </c>
      <c r="C121" s="332" t="s">
        <v>354</v>
      </c>
    </row>
  </sheetData>
  <mergeCells count="8">
    <mergeCell ref="G26:G27"/>
    <mergeCell ref="A26:A27"/>
    <mergeCell ref="B26:B27"/>
    <mergeCell ref="A34:A35"/>
    <mergeCell ref="A30:A31"/>
    <mergeCell ref="A28:A29"/>
    <mergeCell ref="C26:E26"/>
    <mergeCell ref="F26:F27"/>
  </mergeCells>
  <hyperlinks>
    <hyperlink ref="B21" r:id="rId1" xr:uid="{0777C905-B1CB-4D29-A416-9F3BED4DCB87}"/>
    <hyperlink ref="A40" r:id="rId2" xr:uid="{52BC5865-1CDD-4ACE-B399-42006915A671}"/>
    <hyperlink ref="A41" r:id="rId3" xr:uid="{57DE75B7-F9A7-44E7-87EC-2F7807148F39}"/>
    <hyperlink ref="A39" r:id="rId4" xr:uid="{174D9E71-ED98-45E8-9514-EDF3F30162B6}"/>
    <hyperlink ref="A42" r:id="rId5" xr:uid="{CEF51FEE-E657-40B3-ACDC-783A4469159B}"/>
  </hyperlinks>
  <pageMargins left="0.7" right="0.7" top="0.75" bottom="0.75" header="0.3" footer="0.3"/>
  <drawing r:id="rId6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activeCell="E18" sqref="E18"/>
    </sheetView>
  </sheetViews>
  <sheetFormatPr defaultRowHeight="13.8"/>
  <cols>
    <col min="1" max="1" width="13.8984375" customWidth="1"/>
    <col min="2" max="2" width="5.8984375" bestFit="1" customWidth="1"/>
    <col min="3" max="3" width="18.09765625" bestFit="1" customWidth="1"/>
    <col min="4" max="4" width="12.3984375" customWidth="1"/>
    <col min="5" max="5" width="74.09765625" customWidth="1"/>
    <col min="6" max="6" width="20.296875" hidden="1" customWidth="1"/>
  </cols>
  <sheetData>
    <row r="1" spans="1:6">
      <c r="A1" s="754" t="s">
        <v>133</v>
      </c>
      <c r="B1" s="754"/>
      <c r="C1" s="754"/>
      <c r="D1" s="754"/>
      <c r="E1" s="754"/>
      <c r="F1" s="754"/>
    </row>
    <row r="2" spans="1:6">
      <c r="A2" s="209" t="s">
        <v>116</v>
      </c>
      <c r="B2" s="209" t="s">
        <v>134</v>
      </c>
      <c r="C2" s="209" t="s">
        <v>135</v>
      </c>
      <c r="D2" s="209" t="s">
        <v>136</v>
      </c>
      <c r="E2" s="209" t="s">
        <v>137</v>
      </c>
      <c r="F2" s="209" t="s">
        <v>161</v>
      </c>
    </row>
    <row r="3" spans="1:6">
      <c r="A3" s="209"/>
      <c r="B3" s="209"/>
      <c r="C3" s="209"/>
      <c r="D3" s="209"/>
      <c r="E3" s="209"/>
      <c r="F3" s="209"/>
    </row>
    <row r="4" spans="1:6">
      <c r="A4" s="127">
        <v>241864</v>
      </c>
      <c r="B4" s="209">
        <v>1</v>
      </c>
      <c r="C4" s="209" t="s">
        <v>2</v>
      </c>
      <c r="D4" s="209" t="s">
        <v>138</v>
      </c>
      <c r="E4" s="128" t="s">
        <v>139</v>
      </c>
      <c r="F4" s="209" t="s">
        <v>162</v>
      </c>
    </row>
    <row r="5" spans="1:6">
      <c r="A5" s="127">
        <v>241864</v>
      </c>
      <c r="B5" s="209">
        <v>2</v>
      </c>
      <c r="C5" s="209" t="s">
        <v>40</v>
      </c>
      <c r="D5" s="209" t="s">
        <v>140</v>
      </c>
      <c r="E5" s="128" t="s">
        <v>141</v>
      </c>
      <c r="F5" s="209" t="s">
        <v>162</v>
      </c>
    </row>
    <row r="6" spans="1:6">
      <c r="A6" s="127">
        <v>241864</v>
      </c>
      <c r="B6" s="209">
        <v>3</v>
      </c>
      <c r="C6" s="209" t="s">
        <v>40</v>
      </c>
      <c r="D6" s="209" t="s">
        <v>143</v>
      </c>
      <c r="E6" s="128" t="s">
        <v>144</v>
      </c>
      <c r="F6" s="209" t="s">
        <v>162</v>
      </c>
    </row>
    <row r="7" spans="1:6">
      <c r="A7" s="127">
        <v>241864</v>
      </c>
      <c r="B7" s="131">
        <v>4</v>
      </c>
      <c r="C7" s="209" t="s">
        <v>145</v>
      </c>
      <c r="D7" s="2"/>
      <c r="E7" s="2" t="s">
        <v>146</v>
      </c>
      <c r="F7" s="209" t="s">
        <v>162</v>
      </c>
    </row>
    <row r="8" spans="1:6">
      <c r="A8" s="127">
        <v>242229</v>
      </c>
      <c r="B8" s="131">
        <v>5</v>
      </c>
      <c r="C8" s="209" t="s">
        <v>145</v>
      </c>
      <c r="D8" s="2"/>
      <c r="E8" s="128" t="s">
        <v>152</v>
      </c>
      <c r="F8" s="209" t="s">
        <v>162</v>
      </c>
    </row>
    <row r="9" spans="1:6">
      <c r="A9" s="127">
        <v>242229</v>
      </c>
      <c r="B9" s="131">
        <v>6</v>
      </c>
      <c r="C9" s="209" t="s">
        <v>2</v>
      </c>
      <c r="D9" s="2"/>
      <c r="E9" s="128" t="s">
        <v>163</v>
      </c>
      <c r="F9" s="209" t="s">
        <v>162</v>
      </c>
    </row>
    <row r="10" spans="1:6">
      <c r="A10" s="127">
        <v>242355</v>
      </c>
      <c r="B10" s="131">
        <v>7</v>
      </c>
      <c r="C10" s="209" t="s">
        <v>40</v>
      </c>
      <c r="D10" s="2"/>
      <c r="E10" s="128" t="s">
        <v>164</v>
      </c>
      <c r="F10" s="209" t="s">
        <v>162</v>
      </c>
    </row>
    <row r="11" spans="1:6">
      <c r="A11" s="127">
        <v>242433</v>
      </c>
      <c r="B11" s="131">
        <v>8</v>
      </c>
      <c r="C11" s="209" t="s">
        <v>145</v>
      </c>
      <c r="D11" s="2"/>
      <c r="E11" s="128" t="s">
        <v>176</v>
      </c>
      <c r="F11" s="209" t="s">
        <v>162</v>
      </c>
    </row>
    <row r="12" spans="1:6">
      <c r="A12" s="127">
        <v>242433</v>
      </c>
      <c r="B12" s="131">
        <v>9</v>
      </c>
      <c r="C12" s="209" t="s">
        <v>180</v>
      </c>
      <c r="D12" s="2"/>
      <c r="E12" s="128" t="s">
        <v>251</v>
      </c>
      <c r="F12" s="209" t="s">
        <v>162</v>
      </c>
    </row>
    <row r="13" spans="1:6">
      <c r="A13" s="127">
        <v>242783</v>
      </c>
      <c r="B13" s="131">
        <v>10</v>
      </c>
      <c r="C13" s="209" t="s">
        <v>209</v>
      </c>
      <c r="D13" s="2"/>
      <c r="E13" s="128" t="s">
        <v>252</v>
      </c>
      <c r="F13" s="209" t="s">
        <v>162</v>
      </c>
    </row>
    <row r="14" spans="1:6">
      <c r="A14" s="127">
        <v>242783</v>
      </c>
      <c r="B14" s="131">
        <v>11</v>
      </c>
      <c r="C14" s="209" t="s">
        <v>210</v>
      </c>
      <c r="D14" s="2"/>
      <c r="E14" s="128" t="s">
        <v>253</v>
      </c>
      <c r="F14" s="209" t="s">
        <v>162</v>
      </c>
    </row>
    <row r="15" spans="1:6">
      <c r="A15" s="127">
        <v>242783</v>
      </c>
      <c r="B15" s="131">
        <v>12</v>
      </c>
      <c r="C15" s="209" t="s">
        <v>255</v>
      </c>
      <c r="D15" s="2"/>
      <c r="E15" s="128" t="s">
        <v>254</v>
      </c>
      <c r="F15" s="209" t="s">
        <v>162</v>
      </c>
    </row>
    <row r="16" spans="1:6">
      <c r="A16" s="127">
        <v>242879</v>
      </c>
      <c r="B16" s="131">
        <v>13</v>
      </c>
      <c r="C16" s="209" t="s">
        <v>210</v>
      </c>
      <c r="D16" s="2"/>
      <c r="E16" s="128" t="s">
        <v>257</v>
      </c>
      <c r="F16" s="209" t="s">
        <v>162</v>
      </c>
    </row>
    <row r="17" spans="1:6">
      <c r="A17" s="127">
        <v>242879</v>
      </c>
      <c r="B17" s="131">
        <v>14</v>
      </c>
      <c r="C17" s="209" t="s">
        <v>206</v>
      </c>
      <c r="D17" s="2"/>
      <c r="E17" s="128" t="s">
        <v>258</v>
      </c>
      <c r="F17" s="209" t="s">
        <v>162</v>
      </c>
    </row>
    <row r="18" spans="1:6">
      <c r="A18" s="127">
        <v>243016</v>
      </c>
      <c r="B18" s="131">
        <v>15</v>
      </c>
      <c r="C18" s="209" t="s">
        <v>206</v>
      </c>
      <c r="D18" s="2"/>
      <c r="E18" s="128" t="s">
        <v>260</v>
      </c>
      <c r="F18" s="209" t="s">
        <v>162</v>
      </c>
    </row>
    <row r="19" spans="1:6">
      <c r="A19" s="127">
        <v>243016</v>
      </c>
      <c r="B19" s="131">
        <v>16</v>
      </c>
      <c r="C19" s="209" t="s">
        <v>206</v>
      </c>
      <c r="D19" s="2"/>
      <c r="E19" s="128" t="s">
        <v>260</v>
      </c>
      <c r="F19" s="209" t="s">
        <v>162</v>
      </c>
    </row>
    <row r="20" spans="1:6">
      <c r="A20" s="127">
        <v>243016</v>
      </c>
      <c r="B20" s="131">
        <v>17</v>
      </c>
      <c r="C20" s="209" t="s">
        <v>210</v>
      </c>
      <c r="D20" s="2"/>
      <c r="E20" s="128" t="s">
        <v>260</v>
      </c>
      <c r="F20" s="209" t="s">
        <v>162</v>
      </c>
    </row>
  </sheetData>
  <sheetProtection sheet="1" objects="1" scenarios="1"/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EC-8913-47A1-86CB-AB083A52FE09}">
  <sheetPr>
    <tabColor rgb="FFFFFF00"/>
  </sheetPr>
  <dimension ref="A1:P1002"/>
  <sheetViews>
    <sheetView zoomScaleNormal="100" workbookViewId="0">
      <selection activeCell="D14" sqref="D14"/>
    </sheetView>
  </sheetViews>
  <sheetFormatPr defaultColWidth="14.3984375" defaultRowHeight="13.2"/>
  <cols>
    <col min="1" max="1" width="40.3984375" style="260" customWidth="1"/>
    <col min="2" max="2" width="15" style="260" customWidth="1"/>
    <col min="3" max="3" width="8.796875" style="260" customWidth="1"/>
    <col min="4" max="4" width="12.69921875" style="260" customWidth="1"/>
    <col min="5" max="6" width="12.59765625" style="260" customWidth="1"/>
    <col min="7" max="7" width="32.796875" style="260" customWidth="1"/>
    <col min="8" max="8" width="12.59765625" style="260" customWidth="1"/>
    <col min="9" max="9" width="22.69921875" style="260" customWidth="1"/>
    <col min="10" max="10" width="35.59765625" style="260" customWidth="1"/>
    <col min="11" max="11" width="12.59765625" style="260" customWidth="1"/>
    <col min="12" max="12" width="18.59765625" style="260" customWidth="1"/>
    <col min="13" max="16" width="13.296875" style="260" customWidth="1"/>
    <col min="17" max="27" width="8.796875" style="260" customWidth="1"/>
    <col min="28" max="16384" width="14.3984375" style="260"/>
  </cols>
  <sheetData>
    <row r="1" spans="1:16" ht="21" customHeight="1">
      <c r="A1" s="259" t="s">
        <v>266</v>
      </c>
    </row>
    <row r="2" spans="1:16" ht="21" customHeight="1">
      <c r="A2" s="761" t="s">
        <v>4</v>
      </c>
      <c r="B2" s="761"/>
      <c r="C2" s="761" t="s">
        <v>366</v>
      </c>
      <c r="D2" s="761" t="s">
        <v>267</v>
      </c>
      <c r="E2" s="761" t="s">
        <v>17</v>
      </c>
      <c r="F2" s="761" t="s">
        <v>367</v>
      </c>
      <c r="G2" s="363" t="s">
        <v>381</v>
      </c>
      <c r="H2" s="761" t="s">
        <v>349</v>
      </c>
      <c r="I2" s="761"/>
      <c r="J2" s="363" t="s">
        <v>383</v>
      </c>
      <c r="K2" s="761" t="s">
        <v>382</v>
      </c>
      <c r="L2" s="761"/>
    </row>
    <row r="3" spans="1:16" ht="21" customHeight="1">
      <c r="A3" s="761"/>
      <c r="B3" s="761"/>
      <c r="C3" s="761"/>
      <c r="D3" s="761"/>
      <c r="E3" s="761"/>
      <c r="F3" s="761"/>
      <c r="G3" s="363" t="s">
        <v>274</v>
      </c>
      <c r="H3" s="363" t="s">
        <v>274</v>
      </c>
      <c r="I3" s="363" t="s">
        <v>61</v>
      </c>
      <c r="J3" s="363" t="s">
        <v>274</v>
      </c>
      <c r="K3" s="363" t="s">
        <v>274</v>
      </c>
      <c r="L3" s="363" t="s">
        <v>61</v>
      </c>
    </row>
    <row r="4" spans="1:16" ht="21" customHeight="1">
      <c r="A4" s="762" t="str">
        <f>A9</f>
        <v xml:space="preserve">น้ำมัน Diesel B7 (Fire Pump) </v>
      </c>
      <c r="B4" s="762"/>
      <c r="C4" s="280" t="s">
        <v>335</v>
      </c>
      <c r="D4" s="279" t="str">
        <f>B9</f>
        <v>ใบกำกับภาษี</v>
      </c>
      <c r="E4" s="280" t="s">
        <v>274</v>
      </c>
      <c r="F4" s="281">
        <f>D9</f>
        <v>540</v>
      </c>
      <c r="G4" s="366">
        <f>F4*0.93</f>
        <v>502.20000000000005</v>
      </c>
      <c r="H4" s="365">
        <f>F4-G4</f>
        <v>37.799999999999955</v>
      </c>
      <c r="I4" s="366">
        <f>H4*0.87</f>
        <v>32.88599999999996</v>
      </c>
      <c r="J4" s="279"/>
      <c r="K4" s="279"/>
      <c r="L4" s="279"/>
    </row>
    <row r="5" spans="1:16" ht="21" customHeight="1">
      <c r="A5" s="763" t="str">
        <f>A10</f>
        <v>น้ำมัน Gasohol 91/95 (เครื่องตัดหญ้า)</v>
      </c>
      <c r="B5" s="764"/>
      <c r="C5" s="280" t="s">
        <v>336</v>
      </c>
      <c r="D5" s="279" t="str">
        <f>B10</f>
        <v>บิลเงินสด/ใบกำกับภาษี</v>
      </c>
      <c r="E5" s="280" t="s">
        <v>274</v>
      </c>
      <c r="F5" s="365">
        <f>D10</f>
        <v>51.546000000000006</v>
      </c>
      <c r="G5" s="279"/>
      <c r="H5" s="279"/>
      <c r="I5" s="279"/>
      <c r="J5" s="367">
        <f>F5*0.9</f>
        <v>46.391400000000004</v>
      </c>
      <c r="K5" s="365">
        <f>F5-J5</f>
        <v>5.1546000000000021</v>
      </c>
      <c r="L5" s="367">
        <f>K5*0.79</f>
        <v>4.0721340000000019</v>
      </c>
    </row>
    <row r="6" spans="1:16" ht="21" customHeight="1">
      <c r="A6" s="259"/>
    </row>
    <row r="7" spans="1:16" ht="21" customHeight="1">
      <c r="A7" s="755" t="s">
        <v>4</v>
      </c>
      <c r="B7" s="755" t="s">
        <v>267</v>
      </c>
      <c r="C7" s="755" t="s">
        <v>268</v>
      </c>
      <c r="D7" s="755" t="s">
        <v>269</v>
      </c>
      <c r="E7" s="758" t="s">
        <v>270</v>
      </c>
      <c r="F7" s="759"/>
      <c r="G7" s="759"/>
      <c r="H7" s="759"/>
      <c r="I7" s="759"/>
      <c r="J7" s="759"/>
      <c r="K7" s="759"/>
      <c r="L7" s="759"/>
      <c r="M7" s="759"/>
      <c r="N7" s="759"/>
      <c r="O7" s="759"/>
      <c r="P7" s="760"/>
    </row>
    <row r="8" spans="1:16" ht="21" customHeight="1">
      <c r="A8" s="756"/>
      <c r="B8" s="756"/>
      <c r="C8" s="756"/>
      <c r="D8" s="757"/>
      <c r="E8" s="261">
        <v>1</v>
      </c>
      <c r="F8" s="261">
        <v>2</v>
      </c>
      <c r="G8" s="261">
        <v>3</v>
      </c>
      <c r="H8" s="261">
        <v>4</v>
      </c>
      <c r="I8" s="261">
        <v>5</v>
      </c>
      <c r="J8" s="261">
        <v>6</v>
      </c>
      <c r="K8" s="261">
        <v>7</v>
      </c>
      <c r="L8" s="261">
        <v>8</v>
      </c>
      <c r="M8" s="261">
        <v>9</v>
      </c>
      <c r="N8" s="261">
        <v>10</v>
      </c>
      <c r="O8" s="261">
        <v>11</v>
      </c>
      <c r="P8" s="261">
        <v>12</v>
      </c>
    </row>
    <row r="9" spans="1:16" ht="22.2" customHeight="1">
      <c r="A9" s="262" t="s">
        <v>334</v>
      </c>
      <c r="B9" s="263" t="s">
        <v>273</v>
      </c>
      <c r="C9" s="263" t="s">
        <v>271</v>
      </c>
      <c r="D9" s="264">
        <f>SUM(E9:P9)</f>
        <v>540</v>
      </c>
      <c r="E9" s="265"/>
      <c r="F9" s="265"/>
      <c r="G9" s="265"/>
      <c r="H9" s="265"/>
      <c r="I9" s="266">
        <v>170</v>
      </c>
      <c r="J9" s="265"/>
      <c r="K9" s="265"/>
      <c r="L9" s="265"/>
      <c r="M9" s="266">
        <v>180</v>
      </c>
      <c r="N9" s="265"/>
      <c r="O9" s="265"/>
      <c r="P9" s="266">
        <v>190</v>
      </c>
    </row>
    <row r="10" spans="1:16" ht="22.2" customHeight="1">
      <c r="A10" s="262" t="s">
        <v>346</v>
      </c>
      <c r="B10" s="283" t="s">
        <v>371</v>
      </c>
      <c r="C10" s="263" t="s">
        <v>274</v>
      </c>
      <c r="D10" s="264">
        <f>SUM(E10:P10)</f>
        <v>51.546000000000006</v>
      </c>
      <c r="E10" s="265"/>
      <c r="F10" s="265">
        <v>5.5140000000000002</v>
      </c>
      <c r="G10" s="265"/>
      <c r="H10" s="265">
        <v>5.42</v>
      </c>
      <c r="I10" s="266">
        <f>5.607+4.22</f>
        <v>9.827</v>
      </c>
      <c r="J10" s="265">
        <v>5.6379999999999999</v>
      </c>
      <c r="K10" s="265"/>
      <c r="L10" s="265">
        <v>5.1849999999999996</v>
      </c>
      <c r="M10" s="266">
        <v>5.08</v>
      </c>
      <c r="N10" s="265">
        <v>5.14</v>
      </c>
      <c r="O10" s="265">
        <v>3.99</v>
      </c>
      <c r="P10" s="266">
        <v>5.7519999999999998</v>
      </c>
    </row>
    <row r="11" spans="1:16" ht="22.2" customHeight="1">
      <c r="A11" s="268" t="s">
        <v>272</v>
      </c>
      <c r="B11" s="267" t="s">
        <v>273</v>
      </c>
      <c r="C11" s="263" t="s">
        <v>61</v>
      </c>
      <c r="D11" s="264">
        <f>SUM(E11:P11)</f>
        <v>50</v>
      </c>
      <c r="E11" s="265"/>
      <c r="F11" s="265"/>
      <c r="G11" s="265"/>
      <c r="H11" s="265">
        <v>15</v>
      </c>
      <c r="I11" s="266"/>
      <c r="J11" s="265"/>
      <c r="K11" s="265">
        <v>15</v>
      </c>
      <c r="L11" s="265"/>
      <c r="M11" s="266">
        <v>20</v>
      </c>
      <c r="N11" s="265"/>
      <c r="O11" s="265"/>
      <c r="P11" s="266"/>
    </row>
    <row r="12" spans="1:16" ht="22.2" customHeight="1">
      <c r="A12" s="269" t="str">
        <f>H2</f>
        <v>Biodiesel (Stationary combustion)</v>
      </c>
      <c r="B12" s="270" t="str">
        <f>B9</f>
        <v>ใบกำกับภาษี</v>
      </c>
      <c r="C12" s="271" t="str">
        <f>I3</f>
        <v>kg</v>
      </c>
      <c r="D12" s="272">
        <f>I4</f>
        <v>32.88599999999996</v>
      </c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</row>
    <row r="13" spans="1:16" ht="22.2" customHeight="1">
      <c r="A13" s="273" t="str">
        <f>K2</f>
        <v>Ethanol  (Stationary combustion)</v>
      </c>
      <c r="B13" s="274" t="str">
        <f>B10</f>
        <v>บิลเงินสด/ใบกำกับภาษี</v>
      </c>
      <c r="C13" s="271" t="str">
        <f>L3</f>
        <v>kg</v>
      </c>
      <c r="D13" s="272">
        <f>L5</f>
        <v>4.0721340000000019</v>
      </c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</row>
    <row r="14" spans="1:16" ht="22.2" customHeight="1">
      <c r="A14" s="269"/>
      <c r="B14" s="270"/>
      <c r="C14" s="275"/>
      <c r="D14" s="272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</row>
    <row r="15" spans="1:16" ht="22.2" customHeight="1">
      <c r="A15" s="276"/>
      <c r="B15" s="277"/>
      <c r="C15" s="275"/>
      <c r="D15" s="272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</row>
    <row r="16" spans="1: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</sheetData>
  <mergeCells count="14">
    <mergeCell ref="H2:I2"/>
    <mergeCell ref="K2:L2"/>
    <mergeCell ref="A4:B4"/>
    <mergeCell ref="A5:B5"/>
    <mergeCell ref="A2:B3"/>
    <mergeCell ref="C2:C3"/>
    <mergeCell ref="D2:D3"/>
    <mergeCell ref="E2:E3"/>
    <mergeCell ref="F2:F3"/>
    <mergeCell ref="A7:A8"/>
    <mergeCell ref="B7:B8"/>
    <mergeCell ref="C7:C8"/>
    <mergeCell ref="D7:D8"/>
    <mergeCell ref="E7:P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EF (1)</vt:lpstr>
      <vt:lpstr>บันทึกการปรับปรุง</vt:lpstr>
      <vt:lpstr>1.1 Stationary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Toranong Kiriwong</cp:lastModifiedBy>
  <cp:lastPrinted>2024-08-19T10:21:05Z</cp:lastPrinted>
  <dcterms:created xsi:type="dcterms:W3CDTF">2016-07-25T18:04:14Z</dcterms:created>
  <dcterms:modified xsi:type="dcterms:W3CDTF">2026-01-27T04:25:28Z</dcterms:modified>
</cp:coreProperties>
</file>