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uio.sharepoint.com/sites/UndervisningsplanleggingISS/Delte dokumenter/General/data/"/>
    </mc:Choice>
  </mc:AlternateContent>
  <xr:revisionPtr revIDLastSave="1" documentId="13_ncr:1_{182B43AB-F473-489A-A08B-E9AD7A8A48C7}" xr6:coauthVersionLast="47" xr6:coauthVersionMax="47" xr10:uidLastSave="{A09F163A-E1DD-4C19-B111-09DF57BDF208}"/>
  <bookViews>
    <workbookView xWindow="-110" yWindow="-110" windowWidth="22780" windowHeight="14660" tabRatio="706" activeTab="3" xr2:uid="{00000000-000D-0000-FFFF-FFFF00000000}"/>
  </bookViews>
  <sheets>
    <sheet name="Saldo samfunnsgeografi" sheetId="1" r:id="rId1"/>
    <sheet name="Saldo sosiologi" sheetId="2" r:id="rId2"/>
    <sheet name="Stipendiater og post docs" sheetId="3" r:id="rId3"/>
    <sheet name="Saldo SOS MID" sheetId="5" r:id="rId4"/>
    <sheet name="Saldo SGO MID" sheetId="6" r:id="rId5"/>
    <sheet name="IKKE PLIKT" sheetId="7" r:id="rId6"/>
    <sheet name="Plikt oppfylt" sheetId="4" r:id="rId7"/>
    <sheet name="Emeriti" sheetId="9" r:id="rId8"/>
    <sheet name="Jørgensen" sheetId="8" r:id="rId9"/>
    <sheet name="Birkelund" sheetId="11" r:id="rId10"/>
    <sheet name="3 år plikt" sheetId="10" r:id="rId11"/>
  </sheets>
  <definedNames>
    <definedName name="_xlnm.Print_Area" localSheetId="2">'Stipendiater og post docs'!$A$2:$N$49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 l="1"/>
  <c r="D16" i="1"/>
  <c r="E16" i="1"/>
  <c r="E24" i="5"/>
  <c r="E14" i="5"/>
  <c r="E10" i="6"/>
  <c r="E5" i="6"/>
  <c r="K25" i="1"/>
  <c r="E29" i="2"/>
  <c r="E6" i="6"/>
  <c r="E7" i="6"/>
  <c r="E8" i="6"/>
  <c r="E4" i="6"/>
  <c r="E10" i="5"/>
  <c r="E12" i="5"/>
  <c r="E13" i="5"/>
  <c r="E16" i="5"/>
  <c r="E17" i="5"/>
  <c r="E18" i="5"/>
  <c r="E19" i="5"/>
  <c r="E20" i="5"/>
  <c r="E22" i="5"/>
  <c r="E23" i="5"/>
  <c r="E26" i="5"/>
  <c r="E27" i="5"/>
  <c r="E9" i="5"/>
  <c r="E8" i="5"/>
  <c r="E7" i="5"/>
  <c r="E6" i="5"/>
  <c r="E5" i="5"/>
  <c r="E4" i="5"/>
  <c r="L41" i="3"/>
  <c r="F29" i="2" l="1"/>
  <c r="F18" i="5" l="1"/>
  <c r="F5" i="5"/>
  <c r="F16" i="5"/>
  <c r="F10" i="5"/>
  <c r="M38" i="3" l="1"/>
  <c r="F8" i="6"/>
  <c r="F7" i="6"/>
  <c r="F6" i="6"/>
  <c r="F4" i="6"/>
  <c r="F27" i="5"/>
  <c r="F26" i="5"/>
  <c r="F23" i="5"/>
  <c r="F22" i="5"/>
  <c r="F20" i="5"/>
  <c r="F19" i="5"/>
  <c r="F17" i="5"/>
  <c r="F13" i="5"/>
  <c r="F12" i="5"/>
  <c r="F9" i="5"/>
  <c r="F7" i="5"/>
  <c r="F6" i="5"/>
  <c r="F4" i="5"/>
  <c r="D19" i="11"/>
  <c r="H10" i="11"/>
  <c r="B9" i="11"/>
  <c r="B10" i="11" s="1"/>
  <c r="E9" i="11"/>
  <c r="L8" i="11"/>
  <c r="M8" i="11" s="1"/>
  <c r="C2" i="11"/>
  <c r="D2" i="11" s="1"/>
  <c r="G22" i="5"/>
  <c r="C10" i="11" l="1"/>
  <c r="D10" i="11" s="1"/>
  <c r="E10" i="11" s="1"/>
  <c r="C3" i="11"/>
  <c r="G17" i="5"/>
  <c r="G29" i="2"/>
  <c r="F16" i="1"/>
  <c r="D18" i="8" l="1"/>
  <c r="A12" i="8"/>
  <c r="D4" i="8"/>
  <c r="D8" i="8" s="1"/>
  <c r="C14" i="8" l="1"/>
  <c r="E14" i="8" s="1"/>
  <c r="G8" i="6"/>
  <c r="G7" i="6"/>
  <c r="G6" i="6"/>
  <c r="G27" i="5"/>
  <c r="G26" i="5"/>
  <c r="G23" i="5"/>
  <c r="G20" i="5"/>
  <c r="G19" i="5"/>
  <c r="G18" i="5"/>
  <c r="G13" i="5"/>
  <c r="G12" i="5"/>
  <c r="G9" i="5"/>
  <c r="G7" i="5"/>
  <c r="G6" i="5"/>
  <c r="G5" i="5"/>
  <c r="G4" i="6"/>
  <c r="G4" i="5"/>
  <c r="H32" i="4" l="1"/>
  <c r="G16" i="1" l="1"/>
  <c r="H29" i="2"/>
  <c r="I29" i="2" l="1"/>
  <c r="H16" i="1"/>
  <c r="N55" i="3" l="1"/>
</calcChain>
</file>

<file path=xl/sharedStrings.xml><?xml version="1.0" encoding="utf-8"?>
<sst xmlns="http://schemas.openxmlformats.org/spreadsheetml/2006/main" count="578" uniqueCount="330">
  <si>
    <t>Navn</t>
  </si>
  <si>
    <t>Røe</t>
  </si>
  <si>
    <t>SUM</t>
  </si>
  <si>
    <t>Fangen</t>
  </si>
  <si>
    <t>Krogstad</t>
  </si>
  <si>
    <t>Lyngstad</t>
  </si>
  <si>
    <t>Legard</t>
  </si>
  <si>
    <t>Ulsrud</t>
  </si>
  <si>
    <t>Bern</t>
  </si>
  <si>
    <t>Shammas</t>
  </si>
  <si>
    <t>Plikt oppfylt</t>
  </si>
  <si>
    <t>Hagelund</t>
  </si>
  <si>
    <t>Garcia-Godos</t>
  </si>
  <si>
    <t>Skardhamar</t>
  </si>
  <si>
    <t>Wessel</t>
  </si>
  <si>
    <t>Knutsen</t>
  </si>
  <si>
    <t>Jordhus-Lier</t>
  </si>
  <si>
    <t>Furseth</t>
  </si>
  <si>
    <t>Moen-Larsen</t>
  </si>
  <si>
    <t>Etternavn</t>
  </si>
  <si>
    <t>Fornavn</t>
  </si>
  <si>
    <t>Midl.</t>
  </si>
  <si>
    <t>Ansatt fra</t>
  </si>
  <si>
    <t>Ansatt til</t>
  </si>
  <si>
    <t>Gjenstående plikt V17</t>
  </si>
  <si>
    <t>Kommentar</t>
  </si>
  <si>
    <t>Kirsten</t>
  </si>
  <si>
    <t>Post doktor</t>
  </si>
  <si>
    <t>03.12.2015</t>
  </si>
  <si>
    <t>02.12.2017</t>
  </si>
  <si>
    <t>Borgen</t>
  </si>
  <si>
    <t>Nicolai Topstad</t>
  </si>
  <si>
    <t>23.03.2015</t>
  </si>
  <si>
    <t>22.03.2019</t>
  </si>
  <si>
    <t>Böcker</t>
  </si>
  <si>
    <t>Lars</t>
  </si>
  <si>
    <t>01.02.2016</t>
  </si>
  <si>
    <t>31.01.2020</t>
  </si>
  <si>
    <t>Sveinung</t>
  </si>
  <si>
    <t>Stipendiat</t>
  </si>
  <si>
    <t>01.11.2012</t>
  </si>
  <si>
    <t>20.07.2017</t>
  </si>
  <si>
    <t>Arnold</t>
  </si>
  <si>
    <t>Emma</t>
  </si>
  <si>
    <t>01.08.2013</t>
  </si>
  <si>
    <t>31.07.2017</t>
  </si>
  <si>
    <t>Victor Andreas</t>
  </si>
  <si>
    <t>01.06.2014</t>
  </si>
  <si>
    <t>31.05.2018</t>
  </si>
  <si>
    <t>Aleksander</t>
  </si>
  <si>
    <t>Natalia</t>
  </si>
  <si>
    <t>01.08.2015</t>
  </si>
  <si>
    <t>31.07.2019</t>
  </si>
  <si>
    <t>Solveig Topstad</t>
  </si>
  <si>
    <t>27.07.2015</t>
  </si>
  <si>
    <t>Sandell</t>
  </si>
  <si>
    <t>Aron</t>
  </si>
  <si>
    <t>01.03.2016</t>
  </si>
  <si>
    <t>Führer</t>
  </si>
  <si>
    <t>Laura Maria</t>
  </si>
  <si>
    <t>Mozetic</t>
  </si>
  <si>
    <t>Katarina</t>
  </si>
  <si>
    <t>01.05.2016</t>
  </si>
  <si>
    <t>Hjorteset</t>
  </si>
  <si>
    <t>Mari Andrine</t>
  </si>
  <si>
    <t>15.08.2016</t>
  </si>
  <si>
    <t>Magdahl</t>
  </si>
  <si>
    <t>Jørgen Eiken</t>
  </si>
  <si>
    <t>19.09.2016</t>
  </si>
  <si>
    <t>18.09.2020</t>
  </si>
  <si>
    <t>Gram-Hanssen</t>
  </si>
  <si>
    <t>Irmelin</t>
  </si>
  <si>
    <t>Rambøl</t>
  </si>
  <si>
    <t>Astrid Hauge</t>
  </si>
  <si>
    <t>09.01.2017</t>
  </si>
  <si>
    <t>08.01.2021</t>
  </si>
  <si>
    <t>Gentile</t>
  </si>
  <si>
    <t>Wiborg</t>
  </si>
  <si>
    <t>Klemsdal</t>
  </si>
  <si>
    <t>Lappegård</t>
  </si>
  <si>
    <t>Kjekshus</t>
  </si>
  <si>
    <t>Ferdig</t>
  </si>
  <si>
    <t>Fjær</t>
  </si>
  <si>
    <t>Eivind Grip</t>
  </si>
  <si>
    <t>01.08.2014</t>
  </si>
  <si>
    <t>Hjelle</t>
  </si>
  <si>
    <t>Karoline</t>
  </si>
  <si>
    <t>Isungset</t>
  </si>
  <si>
    <t>Martin</t>
  </si>
  <si>
    <t>Laastad</t>
  </si>
  <si>
    <t>Synneva Geithus</t>
  </si>
  <si>
    <t>Sæther</t>
  </si>
  <si>
    <t>Inga</t>
  </si>
  <si>
    <t>Wikstrøm</t>
  </si>
  <si>
    <t>Ragnhild Dahl</t>
  </si>
  <si>
    <t>Throndsen</t>
  </si>
  <si>
    <t>Torstein S.</t>
  </si>
  <si>
    <t>Ahmed</t>
  </si>
  <si>
    <t>Uzair</t>
  </si>
  <si>
    <t>Ikke plikt</t>
  </si>
  <si>
    <t>Ljunggren</t>
  </si>
  <si>
    <t>Jørn</t>
  </si>
  <si>
    <t>Houeland</t>
  </si>
  <si>
    <t xml:space="preserve">Ankita </t>
  </si>
  <si>
    <t>Shresta</t>
  </si>
  <si>
    <t>Farrelly</t>
  </si>
  <si>
    <t xml:space="preserve">Eoin </t>
  </si>
  <si>
    <t>Herstad</t>
  </si>
  <si>
    <t>Sliwa</t>
  </si>
  <si>
    <t>Marcin</t>
  </si>
  <si>
    <t>Andersen</t>
  </si>
  <si>
    <t>Birkvad</t>
  </si>
  <si>
    <t>Simon</t>
  </si>
  <si>
    <t>Rogne</t>
  </si>
  <si>
    <t>Adrian</t>
  </si>
  <si>
    <t>Toft</t>
  </si>
  <si>
    <t>Maren</t>
  </si>
  <si>
    <t>02.02.2021</t>
  </si>
  <si>
    <t>Nightingale</t>
  </si>
  <si>
    <t>Kjellman</t>
  </si>
  <si>
    <t>107,75 til gode</t>
  </si>
  <si>
    <t>Samfunnsgeografi</t>
  </si>
  <si>
    <t xml:space="preserve">Sosiologi                                                                  </t>
  </si>
  <si>
    <t>Midlertidig vit. ansatte</t>
  </si>
  <si>
    <t>Gashi</t>
  </si>
  <si>
    <t>Liridona</t>
  </si>
  <si>
    <t>Gjenstående plikt H19</t>
  </si>
  <si>
    <t>Kiil</t>
  </si>
  <si>
    <t>Maiken B</t>
  </si>
  <si>
    <t>Berger</t>
  </si>
  <si>
    <t>Eirik J</t>
  </si>
  <si>
    <t>sosiologer</t>
  </si>
  <si>
    <t>Hochachka</t>
  </si>
  <si>
    <t>Gail</t>
  </si>
  <si>
    <t xml:space="preserve">Sensur på 33 besvarelser </t>
  </si>
  <si>
    <t>18,75 til gode</t>
  </si>
  <si>
    <t>Bagiyan</t>
  </si>
  <si>
    <t>Armine</t>
  </si>
  <si>
    <t>Fauske</t>
  </si>
  <si>
    <t>Agnes</t>
  </si>
  <si>
    <t>Hewitt</t>
  </si>
  <si>
    <t>Iselin</t>
  </si>
  <si>
    <t>23,5 til gode</t>
  </si>
  <si>
    <t>Gugushvili</t>
  </si>
  <si>
    <t>Vår 2020</t>
  </si>
  <si>
    <t>Midtbøen</t>
  </si>
  <si>
    <t>Synøve</t>
  </si>
  <si>
    <t>Baier</t>
  </si>
  <si>
    <t>Tina</t>
  </si>
  <si>
    <t>samfunnsgeografer</t>
  </si>
  <si>
    <t>fritatt</t>
  </si>
  <si>
    <t>Oppegaard</t>
  </si>
  <si>
    <t>Sigurd</t>
  </si>
  <si>
    <t>Tica</t>
  </si>
  <si>
    <t>Sabina</t>
  </si>
  <si>
    <t>Rosenberg</t>
  </si>
  <si>
    <t>Milda Jonusaite Nordbø</t>
  </si>
  <si>
    <t>07.03.2021</t>
  </si>
  <si>
    <t>Total gjenstående plikt etter vår 2020</t>
  </si>
  <si>
    <t>0,25 til gode</t>
  </si>
  <si>
    <t>30,5 til gode</t>
  </si>
  <si>
    <t>28/09/2020 - snakket med Lars i telefonen. Han sier at han har brukt opp timene sine på veiledning av Torstein Throndsen, Mari Hjorteset og Ragnhld Dahl Wikstrøm og at han skal fortsette å veilede disse videre uten betaling.  Registrert 94,5 timer på PhD veiledning vår 2020, gjenstående plikt er da likt null.
ANSETTELSEN AVSLUTTET 11. september 2020</t>
  </si>
  <si>
    <t>22,75 til gode</t>
  </si>
  <si>
    <t>ANSETTELSEN AVSLUTTET
05/10/2020 - HAR IKKE HATT KONTAKT MED HAM</t>
  </si>
  <si>
    <t>ANSETTELSEN AVSLUTTET 16/02/2020
06/10/2020 - HAR IKKE HATT KONTAKT MED HAM</t>
  </si>
  <si>
    <t xml:space="preserve">Sosiologi  midlertidige                                                                 </t>
  </si>
  <si>
    <t>01.12.2021</t>
  </si>
  <si>
    <t>Høst 2020</t>
  </si>
  <si>
    <t>Jørgensen</t>
  </si>
  <si>
    <t>Ruth Eva</t>
  </si>
  <si>
    <t>Axel Peter</t>
  </si>
  <si>
    <t>Frith</t>
  </si>
  <si>
    <t>Michael</t>
  </si>
  <si>
    <t>Kristensen</t>
  </si>
  <si>
    <t>Johannessen</t>
  </si>
  <si>
    <t>Beatrice</t>
  </si>
  <si>
    <t>Kjos</t>
  </si>
  <si>
    <t>Hanna Løke</t>
  </si>
  <si>
    <t>Heiret</t>
  </si>
  <si>
    <t>Yngve</t>
  </si>
  <si>
    <t>Sunnemark</t>
  </si>
  <si>
    <t>Ludvig</t>
  </si>
  <si>
    <t>Madsen</t>
  </si>
  <si>
    <t>Aleksander Årnes</t>
  </si>
  <si>
    <t>Milkoreit</t>
  </si>
  <si>
    <t>Manjana</t>
  </si>
  <si>
    <t>Brochmann</t>
  </si>
  <si>
    <t>Byrkjeflot</t>
  </si>
  <si>
    <t>Ellingsæter</t>
  </si>
  <si>
    <t xml:space="preserve">Flemmen </t>
  </si>
  <si>
    <t>23.05.2020
21.05.2021</t>
  </si>
  <si>
    <t>ANSETTELSEN AVSLUTTET</t>
  </si>
  <si>
    <r>
      <rPr>
        <b/>
        <sz val="11"/>
        <rFont val="Calibri"/>
        <family val="2"/>
        <scheme val="minor"/>
      </rPr>
      <t>INGEN TIMER REGISTRERT H20 - SKAL IKKE FÅ REGNSKAP H20
ANSETTELSEN AVSLUTTET 20.10.2020</t>
    </r>
    <r>
      <rPr>
        <b/>
        <sz val="11"/>
        <color rgb="FFFF0000"/>
        <rFont val="Calibri"/>
        <family val="2"/>
        <scheme val="minor"/>
      </rPr>
      <t xml:space="preserve">
Se egen utregning
</t>
    </r>
    <r>
      <rPr>
        <b/>
        <sz val="11"/>
        <rFont val="Calibri"/>
        <family val="2"/>
        <scheme val="minor"/>
      </rPr>
      <t>05/10/2020 - HAR IKKE HATT KONTAKT MED HAM</t>
    </r>
  </si>
  <si>
    <r>
      <rPr>
        <b/>
        <sz val="11"/>
        <color theme="1"/>
        <rFont val="Calibri"/>
        <family val="2"/>
        <scheme val="minor"/>
      </rPr>
      <t>INGEN TIMER REGISTRERT H20 - AVSLUTTET!</t>
    </r>
    <r>
      <rPr>
        <sz val="11"/>
        <color theme="1"/>
        <rFont val="Calibri"/>
        <family val="2"/>
        <scheme val="minor"/>
      </rPr>
      <t xml:space="preserve">
ANSETTELSEN AVSLUTTET 18. september 2020</t>
    </r>
  </si>
  <si>
    <t>INGEN TIMER H20 - AVSLUTTET - TRENGER IKKE FÅ MER REGNSKAP.
ANSETTELSE FORLENGET MED ET ÅR??</t>
  </si>
  <si>
    <t>ANSETTELSEN ER FORLENGET - INGEN TIMER REGISTRERT H20
FERDIG MED PLIKT - TRENGER IKKE Å FÅ FLERE UTSKRIFTER.
06/10/2020 - HAR IKKE HATT KONTAKT MED HAM</t>
  </si>
  <si>
    <t>Gjenstående plikt etter høst 2020</t>
  </si>
  <si>
    <t>28/01/2021 - Milda lurer på hvordan dette skal løses.</t>
  </si>
  <si>
    <t>mangler</t>
  </si>
  <si>
    <t>ferdig med plikten</t>
  </si>
  <si>
    <r>
      <rPr>
        <b/>
        <sz val="11"/>
        <rFont val="Calibri"/>
        <family val="2"/>
        <scheme val="minor"/>
      </rPr>
      <t>29/01/2021 - hun har ikke svart, men mer eller mindre ferdig.
TIMER REGISTRERT H20</t>
    </r>
    <r>
      <rPr>
        <sz val="11"/>
        <color rgb="FFFF0000"/>
        <rFont val="Calibri"/>
        <family val="2"/>
        <scheme val="minor"/>
      </rPr>
      <t xml:space="preserve">
</t>
    </r>
    <r>
      <rPr>
        <sz val="8"/>
        <color rgb="FFFF0000"/>
        <rFont val="Calibri"/>
        <family val="2"/>
        <scheme val="minor"/>
      </rPr>
      <t xml:space="preserve">8% frikjøp fra hel stilling på C-REX (141 timer per år i 2018, 2019 og 2020): 79,25 t/sem.
</t>
    </r>
    <r>
      <rPr>
        <sz val="8"/>
        <rFont val="Calibri"/>
        <family val="2"/>
        <scheme val="minor"/>
      </rPr>
      <t>30/03/2020 - fra Astrid Rambøl: "Jeg hadde ingen undervisning eller sensorarbeid ved ISS i 2019. Jeg er delvis frikjøpt for pliktarbeid ved ISS for å gjøre noen oppgaver ved C-RX, men dette tror jeg er registrert allerede. 
Da jeg fikk timeregnskapet for 2018 fikk jeg vite at jeg bare hadde noen få timer igjen, og at jeg kunne være klagesensor på SVMET1010. Jeg hørte imidlertid ikke noe mer om dette. Jeg er gjerne senor eller klagesensor på SVMET1010 nå til våren. Til høsten er også en mulighet. Min stipendiatperiode er ferdig januar 2021."</t>
    </r>
  </si>
  <si>
    <t>02/02/2021 - IKKE LEVERT TIMEREGNSKAPET TILBAKE</t>
  </si>
  <si>
    <t xml:space="preserve">49,5 til gode </t>
  </si>
  <si>
    <t>53,25 til gode</t>
  </si>
  <si>
    <t>Gjenstående plikt etter</t>
  </si>
  <si>
    <t>Hanne Løke</t>
  </si>
  <si>
    <t>Axel Petter</t>
  </si>
  <si>
    <t>Torstein</t>
  </si>
  <si>
    <t>Parker</t>
  </si>
  <si>
    <t>Allvin</t>
  </si>
  <si>
    <t>Annica My Linn</t>
  </si>
  <si>
    <t>ikke plikt?</t>
  </si>
  <si>
    <t>ikke plikt</t>
  </si>
  <si>
    <t>Gundersen</t>
  </si>
  <si>
    <t>Torbjørn</t>
  </si>
  <si>
    <t>Han</t>
  </si>
  <si>
    <t>JooHee</t>
  </si>
  <si>
    <t>Lillehagen</t>
  </si>
  <si>
    <t>Mats</t>
  </si>
  <si>
    <t>Weisskircher</t>
  </si>
  <si>
    <t>Manes</t>
  </si>
  <si>
    <t>Birkelund 50%</t>
  </si>
  <si>
    <t>Vår 2021</t>
  </si>
  <si>
    <t>Birkelund*</t>
  </si>
  <si>
    <t>Karlsen (20% stilling)</t>
  </si>
  <si>
    <t>Sæther, B</t>
  </si>
  <si>
    <t>Grue</t>
  </si>
  <si>
    <t>Hermansen</t>
  </si>
  <si>
    <t>Negative tall indikerer pliktarbeid som gjenstår.</t>
  </si>
  <si>
    <t>NEGATIVE TALL =  GJENSTÅENDE PLIKT</t>
  </si>
  <si>
    <t>Gjenstående plikt etter V21</t>
  </si>
  <si>
    <t xml:space="preserve">Samfunnsgeografi midlertidige                                                                 </t>
  </si>
  <si>
    <t>aktivitet</t>
  </si>
  <si>
    <t>fradrag - reduksjon av plikt i første ansettelse</t>
  </si>
  <si>
    <t>fradrag - reduksjon av plikt i andre ansettelse</t>
  </si>
  <si>
    <t>fradrag - kontakttid</t>
  </si>
  <si>
    <t>sum</t>
  </si>
  <si>
    <t>plikt igjen etter 2021
(egen kalulasjon)</t>
  </si>
  <si>
    <t>plikt igjen
i AURA</t>
  </si>
  <si>
    <t>Avvik</t>
  </si>
  <si>
    <t>altså det er registrert 35,35 mer enn hun har hatt plikt eller fradrag for i AURA.
Uten at jeg forstår hvor disse timene kommer fra</t>
  </si>
  <si>
    <t xml:space="preserve">17/06/2021 - fradrag 105,94 gitt på første ansettelse. Da ble regnskapet riktig
all plikt føres på andre ansettelse. </t>
  </si>
  <si>
    <t>Jørgensen. Ruth Eva</t>
  </si>
  <si>
    <t>Emeritus</t>
  </si>
  <si>
    <r>
      <rPr>
        <b/>
        <sz val="11"/>
        <rFont val="Calibri"/>
        <family val="2"/>
        <scheme val="minor"/>
      </rPr>
      <t>22/06/21 - ingen timer registrert vår 2021
16/01/2021 - undervisning unnagjort før korona, koronatillegg slettet (15 t). 
KORONATILLEGG FOR V20 REGISTRERT - AUDREY KAN TA DENNE SIDEN DET ER KRONGLETE</t>
    </r>
    <r>
      <rPr>
        <sz val="11"/>
        <rFont val="Calibri"/>
        <family val="2"/>
        <scheme val="minor"/>
      </rPr>
      <t xml:space="preserve">
"Hei, Her er det ikke helt samsvar mellom AURA og faktisk gjenstående plikt. 
Det korrekte er uansett at Mozetic etter H17 har jobbet 414 timer, og hun skal maks jobbe 500 timer.
Permisjon V18 så ingen registreringer av aktiviteter/fradrag da. Hvis hun er tilbake H18 er status altså at hun har 86 plikttimer igjen."</t>
    </r>
    <r>
      <rPr>
        <sz val="11"/>
        <color rgb="FFFF0000"/>
        <rFont val="Calibri"/>
        <family val="2"/>
        <scheme val="minor"/>
      </rPr>
      <t xml:space="preserve">
</t>
    </r>
    <r>
      <rPr>
        <sz val="11"/>
        <rFont val="Calibri"/>
        <family val="2"/>
        <scheme val="minor"/>
      </rPr>
      <t>DET ER INGENTING REGISTRERT FOR HØST 2019, DA VIDEREFØRES 46 TIMER FRA VÅR 2019</t>
    </r>
  </si>
  <si>
    <t>stillingen forlenget med én måned, protokoll styremøte 03.03.2021</t>
  </si>
  <si>
    <t>HGO</t>
  </si>
  <si>
    <t>SOS</t>
  </si>
  <si>
    <t>24/06/2021 - IKKE LEVERT
02/02/2020 - INGEN TIMER HØSTEN 2020, IKKE LEVERT TILBAKE</t>
  </si>
  <si>
    <t>FERDIG</t>
  </si>
  <si>
    <t>24/06/2021 - IKKE LEVERT
02/02/2021 - IKKE LEVERT TIMEREGNSKAPET TILBAKE</t>
  </si>
  <si>
    <r>
      <rPr>
        <b/>
        <sz val="11"/>
        <color theme="1"/>
        <rFont val="Calibri"/>
        <family val="2"/>
        <scheme val="minor"/>
      </rPr>
      <t>24/06/2021 - mangler frikjøpet</t>
    </r>
    <r>
      <rPr>
        <sz val="11"/>
        <color theme="1"/>
        <rFont val="Calibri"/>
        <family val="2"/>
        <scheme val="minor"/>
      </rPr>
      <t xml:space="preserve">
28/01/2021 - flere timer trekkes for høst 2020 - ca. 20 flere timer til frikjøp
29/09/2020 - hun har veiledet 10 timer på IKRS og har løpende dialog med ILS om internfakturering, disse timene er ikke registrert</t>
    </r>
  </si>
  <si>
    <r>
      <t xml:space="preserve">24/06/2021 - IKKE LEVERT 
02/02/2021 - IKKE LEVERT TIMEREGNSKAPET TILBAKE
</t>
    </r>
    <r>
      <rPr>
        <strike/>
        <sz val="11"/>
        <color theme="1"/>
        <rFont val="Calibri"/>
        <family val="2"/>
        <scheme val="minor"/>
      </rPr>
      <t>DETTE INKLUDERER 101,0 TIMER REGISTRERT FOR VÅREN 2021 - DET ER DISSE TIMENE SOM HAR LAGT HAM I PLUSS</t>
    </r>
  </si>
  <si>
    <t>O`Brien</t>
  </si>
  <si>
    <t>Eirik Jerven</t>
  </si>
  <si>
    <t>Blix Hjelle</t>
  </si>
  <si>
    <t>Solveig</t>
  </si>
  <si>
    <t>Mari</t>
  </si>
  <si>
    <t>Synneva</t>
  </si>
  <si>
    <t>kun 3 år med plikt</t>
  </si>
  <si>
    <t>Høst 2021</t>
  </si>
  <si>
    <t>Plikt</t>
  </si>
  <si>
    <t>30% stilling</t>
  </si>
  <si>
    <t>50% av plikt</t>
  </si>
  <si>
    <t>Gjenstående plikt etter H21</t>
  </si>
  <si>
    <t xml:space="preserve">100%
(50% i perioden 01.01.2021 - 28.02.2021)
</t>
  </si>
  <si>
    <t>26/01/2022 korrigert bed. AS</t>
  </si>
  <si>
    <t>27/01/2022 - IKKE LEVERT H2021
24/06/2021 - IKKE LEVERT
02/02/2020 - INGEN TIMER HØSTEN 2020, IKKE LEVERT TILBAKE</t>
  </si>
  <si>
    <t>01/02/2021 - endret etter timeregnskapsmøte, 120 timer lagt inn for kurs i universitetsped.</t>
  </si>
  <si>
    <t>Hansen</t>
  </si>
  <si>
    <t>Fagervold</t>
  </si>
  <si>
    <t>Ida</t>
  </si>
  <si>
    <t>Saga</t>
  </si>
  <si>
    <t>Marte Lund</t>
  </si>
  <si>
    <t>van der Star</t>
  </si>
  <si>
    <t>Marieke</t>
  </si>
  <si>
    <t>Huseby</t>
  </si>
  <si>
    <t>Vilde Blix</t>
  </si>
  <si>
    <t>20% stilling</t>
  </si>
  <si>
    <t>Gjenstående plikt etter V22</t>
  </si>
  <si>
    <t>Vår 2022</t>
  </si>
  <si>
    <t>Andersson</t>
  </si>
  <si>
    <t>V22 - ikke levert</t>
  </si>
  <si>
    <t>07/07/2022 . IKKE LEVERT V2022
27/01/2022 - IKKE LEVERT H2021
02/02/2021 - IKKE LEVERT TIMEREGNSKAPET TILBAKE</t>
  </si>
  <si>
    <t>07/07/2022 - IKKE LEVERT V2022
24/01/2022 - IKKE LEVERT, permisjon</t>
  </si>
  <si>
    <t>07/07/2022 - IKKE LEVERT V2022
24/01/2022 - IKKE LEVERT H2021</t>
  </si>
  <si>
    <t>07/07/2022 - IKKE LEVERT V2022</t>
  </si>
  <si>
    <t>07/07/2022 - foreløpig saldo, mange spørsmål til timeregnskapsmøtet</t>
  </si>
  <si>
    <t>07/07/2022 - foreløpig saldo, spørsmål til timeregnskapsmøtet</t>
  </si>
  <si>
    <t>07/07/2022 - IKKE LEVERT V2022
01/02/2021 - endret etter timeregnskapsmøte, 120 timer lagt inn for kurs i universitetsped.</t>
  </si>
  <si>
    <t>Stokke</t>
  </si>
  <si>
    <t xml:space="preserve">23/08/2022 - endret saldo etter timeregnskapsmøte. </t>
  </si>
  <si>
    <t>24/08/2022 - endret saldo etter timeregnskapsmøte. Saldo forskjellig fra det som ble sendt til ledelsen. 
07/07/2022 - foreløpig saldo, spørsmål til Andrea ang. undervisning og veiledning</t>
  </si>
  <si>
    <t>06/09/2022 - endret etter timeregnskapsmøtet, sletting av minustimer
18/08/2022 - spørsmål til timeregnskapsmøtet.</t>
  </si>
  <si>
    <t>06/09/2022 - endret etter timeregnskapsmøtet, sletting av minustimer
23/08/2022 - oppdatert saldo med norskkurs, forskjellig fra det som ble sendt til ledelsen.
07/07/2022 - foreløpig saldo, inkluderer ikke timer for språkkurs, spørsmål om dette på timeregnskapsmøte</t>
  </si>
  <si>
    <t>ny fra 01/09/2022</t>
  </si>
  <si>
    <t>Gjenstående plikt etter H22</t>
  </si>
  <si>
    <t>Høst 2022</t>
  </si>
  <si>
    <t xml:space="preserve"> -1274.08</t>
  </si>
  <si>
    <t>Martin Arstad</t>
  </si>
  <si>
    <t>TIMEBANK H22, V22 - ikke levert</t>
  </si>
  <si>
    <t>H22, merk timebank og sletting av overskudd, V22 - ikke levert</t>
  </si>
  <si>
    <t>Foreldreperm H22</t>
  </si>
  <si>
    <t>H22 overført 960t til timebank</t>
  </si>
  <si>
    <t>H22 overført 1194,87t til timebank</t>
  </si>
  <si>
    <t>Storm-Mathisen</t>
  </si>
  <si>
    <t>Frøja</t>
  </si>
  <si>
    <t>Gjenstående plikt etter V23</t>
  </si>
  <si>
    <t>Schnell</t>
  </si>
  <si>
    <t>Alf Jørgen</t>
  </si>
  <si>
    <t xml:space="preserve">Martin </t>
  </si>
  <si>
    <t>V22 - ikke levert-gårut  2023?</t>
  </si>
  <si>
    <t xml:space="preserve">Tas ut av timeregnskapet etter H22. </t>
  </si>
  <si>
    <t>Vår 2023</t>
  </si>
  <si>
    <t>*Forskningstermin</t>
  </si>
  <si>
    <t>Mangset</t>
  </si>
  <si>
    <t>Tollefsen</t>
  </si>
  <si>
    <t>Garner</t>
  </si>
  <si>
    <t>Russell</t>
  </si>
  <si>
    <t>Nosrati</t>
  </si>
  <si>
    <t>Elias</t>
  </si>
  <si>
    <t>Ikke TR</t>
  </si>
  <si>
    <t>Høst 2024</t>
  </si>
  <si>
    <t xml:space="preserve">Skal ikke ha </t>
  </si>
  <si>
    <t>van Hootegem</t>
  </si>
  <si>
    <t>Arno</t>
  </si>
  <si>
    <t>Van Hootegem</t>
  </si>
  <si>
    <t>FERDIG MED TIMEREGNSKAP, KAN SLETTES???</t>
  </si>
  <si>
    <t>IKKE TR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</si>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</sst>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font>
      <sz val="11"/>
      <color theme="1"/>
      <name val="Calibri"/>
      <family val="2"/>
      <scheme val="minor"/>
    </font>
    <font>
      <sz val="9"/>
      <name val="Geneva"/>
      <family val="2"/>
    </font>
    <font>
      <b/>
      <sz val="18"/>
      <name val="Arial Narrow"/>
      <family val="2"/>
    </font>
    <font>
      <b/>
      <sz val="14"/>
      <name val="Arial Narrow"/>
      <family val="2"/>
    </font>
    <font>
      <sz val="9"/>
      <name val="Arial"/>
      <family val="2"/>
    </font>
    <font>
      <sz val="10"/>
      <name val="Arial"/>
      <family val="2"/>
    </font>
    <font>
      <sz val="11"/>
      <name val="Calibri"/>
      <family val="2"/>
      <scheme val="minor"/>
    </font>
    <font>
      <sz val="11"/>
      <color rgb="FF9C0006"/>
      <name val="Calibri"/>
      <family val="2"/>
      <scheme val="minor"/>
    </font>
    <font>
      <b/>
      <sz val="11"/>
      <color theme="1"/>
      <name val="Calibri"/>
      <family val="2"/>
      <scheme val="minor"/>
    </font>
    <font>
      <sz val="11"/>
      <color rgb="FFFF0000"/>
      <name val="Calibri"/>
      <family val="2"/>
      <scheme val="minor"/>
    </font>
    <font>
      <sz val="12"/>
      <name val="Calibri"/>
      <family val="2"/>
      <scheme val="minor"/>
    </font>
    <font>
      <sz val="11"/>
      <color rgb="FF00B050"/>
      <name val="Calibri"/>
      <family val="2"/>
      <scheme val="minor"/>
    </font>
    <font>
      <b/>
      <sz val="11"/>
      <color rgb="FFFF0000"/>
      <name val="Calibri"/>
      <family val="2"/>
      <scheme val="minor"/>
    </font>
    <font>
      <i/>
      <sz val="11"/>
      <name val="Calibri"/>
      <family val="2"/>
      <scheme val="minor"/>
    </font>
    <font>
      <b/>
      <sz val="16"/>
      <color theme="1"/>
      <name val="Calibri"/>
      <family val="2"/>
      <scheme val="minor"/>
    </font>
    <font>
      <b/>
      <sz val="11"/>
      <name val="Calibri"/>
      <family val="2"/>
      <scheme val="minor"/>
    </font>
    <font>
      <sz val="8"/>
      <name val="Calibri"/>
      <family val="2"/>
      <scheme val="minor"/>
    </font>
    <font>
      <sz val="8"/>
      <color rgb="FFFF0000"/>
      <name val="Calibri"/>
      <family val="2"/>
      <scheme val="minor"/>
    </font>
    <font>
      <b/>
      <sz val="12"/>
      <name val="Calibri"/>
      <family val="2"/>
      <scheme val="minor"/>
    </font>
    <font>
      <b/>
      <sz val="11"/>
      <color rgb="FFC00000"/>
      <name val="Calibri"/>
      <family val="2"/>
      <scheme val="minor"/>
    </font>
    <font>
      <strike/>
      <sz val="11"/>
      <color theme="1"/>
      <name val="Calibri"/>
      <family val="2"/>
      <scheme val="minor"/>
    </font>
    <font>
      <b/>
      <sz val="11"/>
      <color theme="5"/>
      <name val="Calibri"/>
      <family val="2"/>
      <scheme val="minor"/>
    </font>
    <font>
      <sz val="12"/>
      <color rgb="FF000000"/>
      <name val="Calibri"/>
      <family val="2"/>
      <scheme val="minor"/>
    </font>
  </fonts>
  <fills count="16">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gray0625">
        <bgColor theme="5" tint="0.79995117038483843"/>
      </patternFill>
    </fill>
    <fill>
      <patternFill patternType="solid">
        <fgColor theme="9"/>
        <bgColor indexed="64"/>
      </patternFill>
    </fill>
    <fill>
      <patternFill patternType="solid">
        <fgColor theme="0" tint="-4.9989318521683403E-2"/>
        <bgColor indexed="64"/>
      </patternFill>
    </fill>
    <fill>
      <patternFill patternType="solid">
        <fgColor theme="4" tint="0.59999389629810485"/>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1" fillId="0" borderId="0"/>
    <xf numFmtId="0" fontId="5" fillId="0" borderId="0"/>
    <xf numFmtId="0" fontId="7" fillId="3" borderId="0" applyNumberFormat="0" applyBorder="0" applyAlignment="0" applyProtection="0"/>
  </cellStyleXfs>
  <cellXfs count="193">
    <xf numFmtId="0" fontId="0" fillId="0" borderId="0" xfId="0"/>
    <xf numFmtId="0" fontId="1" fillId="0" borderId="0" xfId="1" applyFill="1" applyBorder="1"/>
    <xf numFmtId="0" fontId="0" fillId="0" borderId="0" xfId="0" applyFill="1"/>
    <xf numFmtId="0" fontId="7" fillId="3" borderId="0" xfId="3"/>
    <xf numFmtId="0" fontId="9" fillId="0" borderId="0" xfId="0" applyFont="1"/>
    <xf numFmtId="0" fontId="6" fillId="0" borderId="0" xfId="0" applyFont="1"/>
    <xf numFmtId="0" fontId="3" fillId="4" borderId="3" xfId="1" applyFont="1" applyFill="1" applyBorder="1"/>
    <xf numFmtId="0" fontId="11" fillId="0" borderId="0" xfId="0" applyFont="1"/>
    <xf numFmtId="0" fontId="8" fillId="0" borderId="0" xfId="0" applyFont="1"/>
    <xf numFmtId="0" fontId="12" fillId="0" borderId="0" xfId="0" applyFont="1"/>
    <xf numFmtId="0" fontId="9" fillId="0" borderId="0" xfId="0" applyFont="1" applyFill="1"/>
    <xf numFmtId="0" fontId="8" fillId="0" borderId="0" xfId="0" applyFont="1" applyFill="1"/>
    <xf numFmtId="49" fontId="0" fillId="0" borderId="0" xfId="0" applyNumberFormat="1" applyFill="1"/>
    <xf numFmtId="0" fontId="0" fillId="0" borderId="0" xfId="0" applyFont="1" applyFill="1" applyBorder="1"/>
    <xf numFmtId="0" fontId="10" fillId="0" borderId="0" xfId="1" applyFont="1" applyFill="1" applyBorder="1"/>
    <xf numFmtId="0" fontId="6" fillId="0" borderId="0" xfId="0" applyFont="1" applyFill="1"/>
    <xf numFmtId="0" fontId="14" fillId="0" borderId="0" xfId="0" applyFont="1"/>
    <xf numFmtId="0" fontId="6" fillId="0" borderId="3" xfId="0" applyFont="1" applyFill="1" applyBorder="1"/>
    <xf numFmtId="49" fontId="6" fillId="0" borderId="3" xfId="0" applyNumberFormat="1" applyFont="1" applyFill="1" applyBorder="1"/>
    <xf numFmtId="0" fontId="6" fillId="0" borderId="3" xfId="0" applyFont="1" applyFill="1" applyBorder="1" applyAlignment="1">
      <alignment horizontal="right"/>
    </xf>
    <xf numFmtId="49" fontId="6" fillId="0" borderId="3" xfId="0" applyNumberFormat="1" applyFont="1" applyFill="1" applyBorder="1" applyAlignment="1">
      <alignment horizontal="right"/>
    </xf>
    <xf numFmtId="0" fontId="6" fillId="8" borderId="3" xfId="0" applyFont="1" applyFill="1" applyBorder="1"/>
    <xf numFmtId="0" fontId="6" fillId="9" borderId="3" xfId="0" applyFont="1" applyFill="1" applyBorder="1"/>
    <xf numFmtId="49" fontId="6" fillId="8" borderId="3" xfId="0" applyNumberFormat="1" applyFont="1" applyFill="1" applyBorder="1"/>
    <xf numFmtId="49" fontId="0" fillId="8" borderId="3" xfId="0" applyNumberFormat="1" applyFill="1" applyBorder="1"/>
    <xf numFmtId="49" fontId="6" fillId="9" borderId="3" xfId="0" applyNumberFormat="1" applyFont="1" applyFill="1" applyBorder="1"/>
    <xf numFmtId="0" fontId="0" fillId="8" borderId="0" xfId="0" applyFill="1"/>
    <xf numFmtId="0" fontId="8" fillId="10" borderId="0" xfId="0" applyFont="1" applyFill="1"/>
    <xf numFmtId="0" fontId="6" fillId="11" borderId="0" xfId="0" applyFont="1" applyFill="1"/>
    <xf numFmtId="0" fontId="0" fillId="9" borderId="3" xfId="0" applyFill="1" applyBorder="1"/>
    <xf numFmtId="0" fontId="0" fillId="0" borderId="0" xfId="0" applyFill="1" applyBorder="1"/>
    <xf numFmtId="49" fontId="0" fillId="9" borderId="3" xfId="0" applyNumberFormat="1" applyFill="1" applyBorder="1"/>
    <xf numFmtId="0" fontId="8" fillId="5" borderId="3" xfId="0" applyFont="1" applyFill="1" applyBorder="1"/>
    <xf numFmtId="0" fontId="0" fillId="0" borderId="3" xfId="0" applyBorder="1"/>
    <xf numFmtId="0" fontId="8" fillId="0" borderId="3" xfId="0" applyFont="1" applyBorder="1"/>
    <xf numFmtId="0" fontId="0" fillId="4" borderId="3" xfId="0" applyFill="1" applyBorder="1"/>
    <xf numFmtId="0" fontId="0" fillId="4" borderId="3" xfId="0" applyFill="1" applyBorder="1" applyAlignment="1">
      <alignment horizontal="right"/>
    </xf>
    <xf numFmtId="49" fontId="0" fillId="4" borderId="3" xfId="0" applyNumberFormat="1" applyFill="1" applyBorder="1"/>
    <xf numFmtId="0" fontId="0" fillId="4" borderId="3" xfId="0" applyFont="1" applyFill="1" applyBorder="1"/>
    <xf numFmtId="49" fontId="6" fillId="4" borderId="3" xfId="0" applyNumberFormat="1" applyFont="1" applyFill="1" applyBorder="1"/>
    <xf numFmtId="0" fontId="6" fillId="4" borderId="3" xfId="0" applyFont="1" applyFill="1" applyBorder="1"/>
    <xf numFmtId="0" fontId="0" fillId="8" borderId="3" xfId="0" applyFill="1" applyBorder="1"/>
    <xf numFmtId="0" fontId="2" fillId="0" borderId="6" xfId="1" applyFont="1" applyFill="1" applyBorder="1" applyAlignment="1">
      <alignment horizontal="left"/>
    </xf>
    <xf numFmtId="0" fontId="3" fillId="0" borderId="0" xfId="1" applyFont="1" applyFill="1" applyBorder="1"/>
    <xf numFmtId="0" fontId="1" fillId="0" borderId="0" xfId="1" applyFont="1" applyFill="1" applyBorder="1"/>
    <xf numFmtId="0" fontId="4" fillId="0" borderId="0" xfId="1" applyFont="1" applyFill="1" applyBorder="1"/>
    <xf numFmtId="0" fontId="8" fillId="5" borderId="3" xfId="0" applyFont="1" applyFill="1" applyBorder="1" applyAlignment="1">
      <alignment wrapText="1"/>
    </xf>
    <xf numFmtId="0" fontId="6" fillId="8" borderId="3" xfId="0" applyFont="1" applyFill="1" applyBorder="1" applyAlignment="1">
      <alignment horizontal="right"/>
    </xf>
    <xf numFmtId="0" fontId="6" fillId="0" borderId="0" xfId="0" applyFont="1" applyFill="1" applyBorder="1"/>
    <xf numFmtId="49" fontId="6" fillId="0" borderId="0" xfId="0" applyNumberFormat="1" applyFont="1" applyFill="1" applyBorder="1"/>
    <xf numFmtId="0" fontId="15" fillId="8" borderId="3" xfId="0" applyFont="1" applyFill="1" applyBorder="1" applyAlignment="1">
      <alignment wrapText="1"/>
    </xf>
    <xf numFmtId="0" fontId="0" fillId="0" borderId="7" xfId="0" applyBorder="1"/>
    <xf numFmtId="0" fontId="2" fillId="0" borderId="1" xfId="1" applyFont="1" applyFill="1" applyBorder="1" applyAlignment="1">
      <alignment horizontal="left"/>
    </xf>
    <xf numFmtId="0" fontId="2" fillId="0" borderId="2" xfId="1" applyFont="1" applyFill="1" applyBorder="1" applyAlignment="1">
      <alignment horizontal="left"/>
    </xf>
    <xf numFmtId="164" fontId="6" fillId="8" borderId="3" xfId="0" applyNumberFormat="1" applyFont="1" applyFill="1" applyBorder="1" applyAlignment="1">
      <alignment horizontal="right"/>
    </xf>
    <xf numFmtId="164" fontId="0" fillId="4" borderId="3" xfId="0" applyNumberFormat="1" applyFill="1" applyBorder="1"/>
    <xf numFmtId="164" fontId="6" fillId="0" borderId="3" xfId="0" applyNumberFormat="1" applyFont="1" applyFill="1" applyBorder="1" applyAlignment="1">
      <alignment horizontal="right"/>
    </xf>
    <xf numFmtId="164" fontId="0" fillId="0" borderId="0" xfId="0" applyNumberFormat="1" applyFill="1"/>
    <xf numFmtId="164" fontId="6" fillId="4" borderId="3" xfId="0" applyNumberFormat="1" applyFont="1" applyFill="1" applyBorder="1"/>
    <xf numFmtId="0" fontId="6" fillId="12" borderId="3" xfId="0" applyFont="1" applyFill="1" applyBorder="1"/>
    <xf numFmtId="164" fontId="6" fillId="12" borderId="3" xfId="0" applyNumberFormat="1" applyFont="1" applyFill="1" applyBorder="1" applyAlignment="1">
      <alignment horizontal="right"/>
    </xf>
    <xf numFmtId="0" fontId="15" fillId="12" borderId="3" xfId="0" applyFont="1" applyFill="1" applyBorder="1" applyAlignment="1">
      <alignment wrapText="1"/>
    </xf>
    <xf numFmtId="0" fontId="8" fillId="0" borderId="3" xfId="0" applyFont="1" applyFill="1" applyBorder="1"/>
    <xf numFmtId="0" fontId="6" fillId="7" borderId="3" xfId="0" applyFont="1" applyFill="1" applyBorder="1"/>
    <xf numFmtId="0" fontId="18" fillId="4" borderId="3" xfId="1" applyFont="1" applyFill="1" applyBorder="1"/>
    <xf numFmtId="0" fontId="18" fillId="4" borderId="1" xfId="1" applyFont="1" applyFill="1" applyBorder="1"/>
    <xf numFmtId="0" fontId="0" fillId="6" borderId="3" xfId="0" applyFill="1" applyBorder="1"/>
    <xf numFmtId="0" fontId="0" fillId="0" borderId="3" xfId="0" applyFill="1" applyBorder="1"/>
    <xf numFmtId="0" fontId="0" fillId="0" borderId="3" xfId="0" applyFont="1" applyFill="1" applyBorder="1"/>
    <xf numFmtId="0" fontId="0" fillId="0" borderId="1" xfId="0" applyFont="1" applyFill="1" applyBorder="1"/>
    <xf numFmtId="0" fontId="6" fillId="0" borderId="1" xfId="0" applyFont="1" applyFill="1" applyBorder="1"/>
    <xf numFmtId="49" fontId="0" fillId="0" borderId="3" xfId="0" applyNumberFormat="1" applyFill="1" applyBorder="1"/>
    <xf numFmtId="0" fontId="2" fillId="0" borderId="2" xfId="1" applyFont="1" applyFill="1" applyBorder="1" applyAlignment="1">
      <alignment horizontal="left"/>
    </xf>
    <xf numFmtId="0" fontId="0" fillId="0" borderId="3" xfId="0" applyFill="1" applyBorder="1" applyAlignment="1">
      <alignment wrapText="1"/>
    </xf>
    <xf numFmtId="0" fontId="6" fillId="0" borderId="3" xfId="0" applyFont="1" applyFill="1" applyBorder="1" applyAlignment="1">
      <alignment wrapText="1"/>
    </xf>
    <xf numFmtId="0" fontId="12" fillId="0" borderId="3" xfId="0" applyFont="1" applyFill="1" applyBorder="1" applyAlignment="1">
      <alignment wrapText="1"/>
    </xf>
    <xf numFmtId="49" fontId="6" fillId="0" borderId="3" xfId="0" applyNumberFormat="1" applyFont="1" applyFill="1" applyBorder="1" applyAlignment="1">
      <alignment horizontal="left"/>
    </xf>
    <xf numFmtId="164" fontId="6" fillId="0" borderId="3" xfId="0" applyNumberFormat="1" applyFont="1" applyFill="1" applyBorder="1" applyAlignment="1">
      <alignment horizontal="right" wrapText="1"/>
    </xf>
    <xf numFmtId="0" fontId="8" fillId="0" borderId="3" xfId="0" applyFont="1" applyFill="1" applyBorder="1" applyAlignment="1">
      <alignment wrapText="1"/>
    </xf>
    <xf numFmtId="0" fontId="9" fillId="0" borderId="3" xfId="0" applyFont="1" applyFill="1" applyBorder="1" applyAlignment="1">
      <alignment wrapText="1"/>
    </xf>
    <xf numFmtId="0" fontId="9" fillId="0" borderId="3" xfId="0" applyFont="1" applyFill="1" applyBorder="1"/>
    <xf numFmtId="164" fontId="13" fillId="0" borderId="3" xfId="0" applyNumberFormat="1" applyFont="1" applyFill="1" applyBorder="1" applyAlignment="1">
      <alignment horizontal="right"/>
    </xf>
    <xf numFmtId="0" fontId="0" fillId="0" borderId="0" xfId="0" applyAlignment="1">
      <alignment wrapText="1"/>
    </xf>
    <xf numFmtId="0" fontId="10" fillId="0" borderId="3" xfId="1" applyFont="1" applyFill="1" applyBorder="1"/>
    <xf numFmtId="2" fontId="6" fillId="0" borderId="3" xfId="0" applyNumberFormat="1" applyFont="1" applyFill="1" applyBorder="1"/>
    <xf numFmtId="2" fontId="0" fillId="0" borderId="3" xfId="0" applyNumberFormat="1" applyFill="1" applyBorder="1"/>
    <xf numFmtId="2" fontId="19" fillId="0" borderId="3" xfId="0" applyNumberFormat="1" applyFont="1" applyFill="1" applyBorder="1"/>
    <xf numFmtId="2" fontId="10" fillId="2" borderId="3" xfId="1" applyNumberFormat="1" applyFont="1" applyFill="1" applyBorder="1"/>
    <xf numFmtId="2" fontId="10" fillId="0" borderId="3" xfId="1" applyNumberFormat="1" applyFont="1" applyFill="1" applyBorder="1"/>
    <xf numFmtId="0" fontId="10" fillId="7" borderId="1" xfId="1" applyFont="1" applyFill="1" applyBorder="1"/>
    <xf numFmtId="2" fontId="10" fillId="7" borderId="2" xfId="1" applyNumberFormat="1" applyFont="1" applyFill="1" applyBorder="1"/>
    <xf numFmtId="2" fontId="10" fillId="7" borderId="4" xfId="1" applyNumberFormat="1" applyFont="1" applyFill="1" applyBorder="1"/>
    <xf numFmtId="0" fontId="10" fillId="7" borderId="3" xfId="1" applyFont="1" applyFill="1" applyBorder="1"/>
    <xf numFmtId="2" fontId="10" fillId="7" borderId="3" xfId="1" applyNumberFormat="1" applyFont="1" applyFill="1" applyBorder="1"/>
    <xf numFmtId="2" fontId="0" fillId="0" borderId="0" xfId="0" applyNumberFormat="1"/>
    <xf numFmtId="0" fontId="10" fillId="0" borderId="3" xfId="1" applyFont="1" applyFill="1" applyBorder="1" applyAlignment="1">
      <alignment wrapText="1"/>
    </xf>
    <xf numFmtId="0" fontId="2" fillId="0" borderId="6" xfId="1" applyFont="1" applyFill="1" applyBorder="1" applyAlignment="1">
      <alignment horizontal="left" wrapText="1"/>
    </xf>
    <xf numFmtId="0" fontId="18" fillId="0" borderId="3" xfId="1" applyFont="1" applyFill="1" applyBorder="1" applyAlignment="1">
      <alignment wrapText="1"/>
    </xf>
    <xf numFmtId="0" fontId="3" fillId="0" borderId="3" xfId="1" applyFont="1" applyFill="1" applyBorder="1" applyAlignment="1">
      <alignment wrapText="1"/>
    </xf>
    <xf numFmtId="0" fontId="1" fillId="0" borderId="3" xfId="1" applyFill="1" applyBorder="1" applyAlignment="1">
      <alignment wrapText="1"/>
    </xf>
    <xf numFmtId="0" fontId="10" fillId="0" borderId="5" xfId="1" applyFont="1" applyFill="1" applyBorder="1"/>
    <xf numFmtId="2" fontId="10" fillId="0" borderId="5" xfId="1" applyNumberFormat="1" applyFont="1" applyFill="1" applyBorder="1"/>
    <xf numFmtId="0" fontId="2" fillId="0" borderId="2" xfId="1" applyFont="1" applyFill="1" applyBorder="1" applyAlignment="1">
      <alignment horizontal="left"/>
    </xf>
    <xf numFmtId="0" fontId="10" fillId="7" borderId="2" xfId="1" applyFont="1" applyFill="1" applyBorder="1"/>
    <xf numFmtId="0" fontId="10" fillId="7" borderId="4" xfId="1" applyFont="1" applyFill="1" applyBorder="1"/>
    <xf numFmtId="2" fontId="6" fillId="0" borderId="3" xfId="0" applyNumberFormat="1" applyFont="1" applyFill="1" applyBorder="1" applyAlignment="1">
      <alignment horizontal="right"/>
    </xf>
    <xf numFmtId="2" fontId="6" fillId="0" borderId="0" xfId="0" applyNumberFormat="1" applyFont="1" applyFill="1" applyBorder="1"/>
    <xf numFmtId="2" fontId="6" fillId="0" borderId="3" xfId="0" applyNumberFormat="1" applyFont="1" applyFill="1" applyBorder="1" applyAlignment="1">
      <alignment wrapText="1"/>
    </xf>
    <xf numFmtId="2" fontId="6" fillId="0" borderId="0" xfId="0" applyNumberFormat="1" applyFont="1" applyFill="1" applyBorder="1" applyAlignment="1">
      <alignment horizontal="right"/>
    </xf>
    <xf numFmtId="0" fontId="10" fillId="4" borderId="3" xfId="1" applyFont="1" applyFill="1" applyBorder="1"/>
    <xf numFmtId="0" fontId="10" fillId="4" borderId="5" xfId="1" applyFont="1" applyFill="1" applyBorder="1"/>
    <xf numFmtId="2" fontId="0" fillId="0" borderId="0" xfId="0" applyNumberFormat="1" applyFill="1"/>
    <xf numFmtId="0" fontId="0" fillId="0" borderId="0" xfId="0" applyBorder="1"/>
    <xf numFmtId="0" fontId="9" fillId="0" borderId="0" xfId="0" applyFont="1" applyFill="1" applyBorder="1"/>
    <xf numFmtId="2" fontId="10" fillId="0" borderId="0" xfId="1" applyNumberFormat="1" applyFont="1" applyFill="1" applyBorder="1"/>
    <xf numFmtId="2" fontId="10" fillId="0" borderId="8" xfId="1" applyNumberFormat="1" applyFont="1" applyFill="1" applyBorder="1"/>
    <xf numFmtId="2" fontId="10" fillId="4" borderId="3" xfId="1" applyNumberFormat="1" applyFont="1" applyFill="1" applyBorder="1"/>
    <xf numFmtId="0" fontId="6" fillId="0" borderId="3" xfId="1" applyFont="1" applyBorder="1" applyAlignment="1">
      <alignment wrapText="1"/>
    </xf>
    <xf numFmtId="2" fontId="0" fillId="0" borderId="0" xfId="0" applyNumberFormat="1" applyFont="1" applyFill="1" applyBorder="1"/>
    <xf numFmtId="49" fontId="6" fillId="13" borderId="3" xfId="0" applyNumberFormat="1" applyFont="1" applyFill="1" applyBorder="1"/>
    <xf numFmtId="14" fontId="0" fillId="0" borderId="0" xfId="0" applyNumberFormat="1" applyFont="1"/>
    <xf numFmtId="0" fontId="0" fillId="0" borderId="0" xfId="0" applyFont="1"/>
    <xf numFmtId="0" fontId="21" fillId="0" borderId="0" xfId="0" applyFont="1" applyFill="1"/>
    <xf numFmtId="0" fontId="2" fillId="0" borderId="2" xfId="1" applyFont="1" applyFill="1" applyBorder="1" applyAlignment="1">
      <alignment horizontal="left"/>
    </xf>
    <xf numFmtId="164" fontId="6" fillId="9" borderId="3" xfId="0" applyNumberFormat="1" applyFont="1" applyFill="1" applyBorder="1" applyAlignment="1">
      <alignment horizontal="right"/>
    </xf>
    <xf numFmtId="2" fontId="6" fillId="9" borderId="3" xfId="0" applyNumberFormat="1" applyFont="1" applyFill="1" applyBorder="1" applyAlignment="1">
      <alignment horizontal="right"/>
    </xf>
    <xf numFmtId="2" fontId="6" fillId="9" borderId="3" xfId="0" applyNumberFormat="1" applyFont="1" applyFill="1" applyBorder="1"/>
    <xf numFmtId="0" fontId="6" fillId="9" borderId="3" xfId="0" applyFont="1" applyFill="1" applyBorder="1" applyAlignment="1">
      <alignment wrapText="1"/>
    </xf>
    <xf numFmtId="164" fontId="0" fillId="8" borderId="3" xfId="0" applyNumberFormat="1" applyFill="1" applyBorder="1" applyAlignment="1">
      <alignment horizontal="right"/>
    </xf>
    <xf numFmtId="2" fontId="0" fillId="8" borderId="3" xfId="0" applyNumberFormat="1" applyFill="1" applyBorder="1" applyAlignment="1">
      <alignment horizontal="right"/>
    </xf>
    <xf numFmtId="2" fontId="0" fillId="8" borderId="3" xfId="0" applyNumberFormat="1" applyFill="1" applyBorder="1"/>
    <xf numFmtId="2" fontId="0" fillId="8" borderId="3" xfId="0" applyNumberFormat="1" applyFont="1" applyFill="1" applyBorder="1"/>
    <xf numFmtId="2" fontId="6" fillId="8" borderId="3" xfId="0" applyNumberFormat="1" applyFont="1" applyFill="1" applyBorder="1" applyAlignment="1">
      <alignment horizontal="right"/>
    </xf>
    <xf numFmtId="2" fontId="6" fillId="8" borderId="3" xfId="0" applyNumberFormat="1" applyFont="1" applyFill="1" applyBorder="1"/>
    <xf numFmtId="0" fontId="15" fillId="8" borderId="3" xfId="0" applyFont="1" applyFill="1" applyBorder="1"/>
    <xf numFmtId="164" fontId="6" fillId="8" borderId="3" xfId="0" applyNumberFormat="1" applyFont="1" applyFill="1" applyBorder="1" applyAlignment="1">
      <alignment horizontal="right" wrapText="1"/>
    </xf>
    <xf numFmtId="2" fontId="6" fillId="8" borderId="3" xfId="0" applyNumberFormat="1" applyFont="1" applyFill="1" applyBorder="1" applyAlignment="1">
      <alignment horizontal="right" wrapText="1"/>
    </xf>
    <xf numFmtId="0" fontId="6" fillId="8" borderId="3" xfId="0" applyFont="1" applyFill="1" applyBorder="1" applyAlignment="1">
      <alignment wrapText="1"/>
    </xf>
    <xf numFmtId="164" fontId="0" fillId="9" borderId="3" xfId="0" applyNumberFormat="1" applyFill="1" applyBorder="1"/>
    <xf numFmtId="2" fontId="0" fillId="9" borderId="3" xfId="0" applyNumberFormat="1" applyFill="1" applyBorder="1"/>
    <xf numFmtId="0" fontId="0" fillId="9" borderId="3" xfId="0" applyFont="1" applyFill="1" applyBorder="1"/>
    <xf numFmtId="0" fontId="0" fillId="8" borderId="3" xfId="0" applyFill="1" applyBorder="1" applyAlignment="1">
      <alignment wrapText="1"/>
    </xf>
    <xf numFmtId="164" fontId="6" fillId="8" borderId="3" xfId="0" quotePrefix="1" applyNumberFormat="1" applyFont="1" applyFill="1" applyBorder="1" applyAlignment="1">
      <alignment horizontal="right"/>
    </xf>
    <xf numFmtId="164" fontId="0" fillId="9" borderId="3" xfId="0" applyNumberFormat="1" applyFill="1" applyBorder="1" applyAlignment="1">
      <alignment horizontal="right"/>
    </xf>
    <xf numFmtId="2" fontId="0" fillId="9" borderId="3" xfId="0" applyNumberFormat="1" applyFill="1" applyBorder="1" applyAlignment="1">
      <alignment horizontal="right"/>
    </xf>
    <xf numFmtId="2" fontId="0" fillId="9" borderId="3" xfId="0" applyNumberFormat="1" applyFont="1" applyFill="1" applyBorder="1"/>
    <xf numFmtId="0" fontId="0" fillId="9" borderId="3" xfId="0" applyFill="1" applyBorder="1" applyAlignment="1">
      <alignment wrapText="1"/>
    </xf>
    <xf numFmtId="2" fontId="0" fillId="8" borderId="3" xfId="0" applyNumberFormat="1" applyFill="1" applyBorder="1" applyAlignment="1"/>
    <xf numFmtId="0" fontId="0" fillId="8" borderId="3" xfId="0" applyFont="1" applyFill="1" applyBorder="1" applyAlignment="1">
      <alignment wrapText="1"/>
    </xf>
    <xf numFmtId="9" fontId="6" fillId="8" borderId="3" xfId="0" applyNumberFormat="1" applyFont="1" applyFill="1" applyBorder="1" applyAlignment="1">
      <alignment wrapText="1"/>
    </xf>
    <xf numFmtId="0" fontId="8" fillId="8" borderId="3" xfId="0" applyFont="1" applyFill="1" applyBorder="1"/>
    <xf numFmtId="0" fontId="8" fillId="9" borderId="3" xfId="0" applyFont="1" applyFill="1" applyBorder="1"/>
    <xf numFmtId="0" fontId="0" fillId="6" borderId="3" xfId="0" applyFill="1" applyBorder="1" applyAlignment="1">
      <alignment wrapText="1"/>
    </xf>
    <xf numFmtId="0" fontId="18" fillId="4" borderId="1" xfId="1" applyFont="1" applyFill="1" applyBorder="1" applyAlignment="1">
      <alignment wrapText="1"/>
    </xf>
    <xf numFmtId="0" fontId="0" fillId="0" borderId="3" xfId="0" applyBorder="1" applyAlignment="1">
      <alignment wrapText="1"/>
    </xf>
    <xf numFmtId="0" fontId="9" fillId="8" borderId="3" xfId="0" applyFont="1" applyFill="1" applyBorder="1" applyAlignment="1">
      <alignment wrapText="1"/>
    </xf>
    <xf numFmtId="14" fontId="0" fillId="8" borderId="3" xfId="0" applyNumberFormat="1" applyFont="1" applyFill="1" applyBorder="1" applyAlignment="1">
      <alignment wrapText="1"/>
    </xf>
    <xf numFmtId="164" fontId="0" fillId="8" borderId="3" xfId="0" applyNumberFormat="1" applyFill="1" applyBorder="1"/>
    <xf numFmtId="2" fontId="0" fillId="0" borderId="3" xfId="0" applyNumberFormat="1" applyBorder="1"/>
    <xf numFmtId="0" fontId="2" fillId="0" borderId="2" xfId="1" applyFont="1" applyFill="1" applyBorder="1" applyAlignment="1">
      <alignment horizontal="left"/>
    </xf>
    <xf numFmtId="0" fontId="0" fillId="8" borderId="3" xfId="0" applyFont="1" applyFill="1" applyBorder="1"/>
    <xf numFmtId="0" fontId="18" fillId="4" borderId="5" xfId="1" applyFont="1" applyFill="1" applyBorder="1"/>
    <xf numFmtId="0" fontId="18" fillId="4" borderId="2" xfId="1" applyFont="1" applyFill="1" applyBorder="1"/>
    <xf numFmtId="0" fontId="18" fillId="4" borderId="1" xfId="1" applyFont="1" applyFill="1" applyBorder="1" applyAlignment="1"/>
    <xf numFmtId="0" fontId="18" fillId="4" borderId="2" xfId="1" applyFont="1" applyFill="1" applyBorder="1" applyAlignment="1"/>
    <xf numFmtId="0" fontId="6" fillId="14" borderId="3" xfId="0" applyFont="1" applyFill="1" applyBorder="1"/>
    <xf numFmtId="2" fontId="6" fillId="14" borderId="3" xfId="0" applyNumberFormat="1" applyFont="1" applyFill="1" applyBorder="1"/>
    <xf numFmtId="0" fontId="6" fillId="14" borderId="1" xfId="0" applyFont="1" applyFill="1" applyBorder="1"/>
    <xf numFmtId="49" fontId="0" fillId="14" borderId="3" xfId="0" applyNumberFormat="1" applyFill="1" applyBorder="1"/>
    <xf numFmtId="2" fontId="0" fillId="14" borderId="3" xfId="0" applyNumberFormat="1" applyFill="1" applyBorder="1"/>
    <xf numFmtId="0" fontId="0" fillId="14" borderId="3" xfId="0" applyFont="1" applyFill="1" applyBorder="1"/>
    <xf numFmtId="0" fontId="0" fillId="14" borderId="1" xfId="0" applyFont="1" applyFill="1" applyBorder="1"/>
    <xf numFmtId="2" fontId="0" fillId="0" borderId="3" xfId="0" applyNumberFormat="1" applyFill="1" applyBorder="1" applyAlignment="1">
      <alignment horizontal="right"/>
    </xf>
    <xf numFmtId="2" fontId="6" fillId="0" borderId="3" xfId="0" applyNumberFormat="1" applyFont="1" applyFill="1" applyBorder="1" applyAlignment="1">
      <alignment horizontal="right" wrapText="1"/>
    </xf>
    <xf numFmtId="0" fontId="22" fillId="4" borderId="0" xfId="0" applyFont="1" applyFill="1"/>
    <xf numFmtId="0" fontId="6" fillId="0" borderId="3" xfId="0" applyNumberFormat="1" applyFont="1" applyFill="1" applyBorder="1"/>
    <xf numFmtId="49" fontId="0" fillId="0" borderId="7" xfId="0" applyNumberFormat="1" applyFill="1" applyBorder="1"/>
    <xf numFmtId="0" fontId="2" fillId="0" borderId="2" xfId="1" applyFont="1" applyFill="1" applyBorder="1" applyAlignment="1">
      <alignment horizontal="left"/>
    </xf>
    <xf numFmtId="0" fontId="18" fillId="4" borderId="2" xfId="1" applyFont="1" applyFill="1" applyBorder="1" applyAlignment="1"/>
    <xf numFmtId="0" fontId="6" fillId="8" borderId="3" xfId="0" applyNumberFormat="1" applyFont="1" applyFill="1" applyBorder="1"/>
    <xf numFmtId="2" fontId="6" fillId="14" borderId="3" xfId="0" applyNumberFormat="1" applyFont="1" applyFill="1" applyBorder="1" applyAlignment="1">
      <alignment horizontal="right"/>
    </xf>
    <xf numFmtId="0" fontId="0" fillId="14" borderId="3" xfId="0" applyFill="1" applyBorder="1"/>
    <xf numFmtId="2" fontId="6" fillId="11" borderId="3" xfId="0" applyNumberFormat="1" applyFont="1" applyFill="1" applyBorder="1" applyAlignment="1">
      <alignment horizontal="right"/>
    </xf>
    <xf numFmtId="0" fontId="18" fillId="0" borderId="3" xfId="1" applyFont="1" applyFill="1" applyBorder="1"/>
    <xf numFmtId="2" fontId="6" fillId="15" borderId="3" xfId="0" applyNumberFormat="1" applyFont="1" applyFill="1" applyBorder="1"/>
    <xf numFmtId="0" fontId="2" fillId="0" borderId="1" xfId="1" applyFont="1" applyFill="1" applyBorder="1" applyAlignment="1">
      <alignment horizontal="left"/>
    </xf>
    <xf numFmtId="0" fontId="2" fillId="0" borderId="2" xfId="1" applyFont="1" applyFill="1" applyBorder="1" applyAlignment="1">
      <alignment horizontal="left"/>
    </xf>
    <xf numFmtId="0" fontId="2" fillId="0" borderId="6" xfId="1" applyFont="1" applyFill="1" applyBorder="1" applyAlignment="1">
      <alignment horizontal="left"/>
    </xf>
    <xf numFmtId="0" fontId="18" fillId="6" borderId="1" xfId="1" applyFont="1" applyFill="1" applyBorder="1" applyAlignment="1">
      <alignment horizontal="left"/>
    </xf>
    <xf numFmtId="0" fontId="18" fillId="6" borderId="2" xfId="1" applyFont="1" applyFill="1" applyBorder="1" applyAlignment="1">
      <alignment horizontal="left"/>
    </xf>
    <xf numFmtId="0" fontId="18" fillId="6" borderId="6" xfId="1" applyFont="1" applyFill="1" applyBorder="1" applyAlignment="1">
      <alignment horizontal="left"/>
    </xf>
    <xf numFmtId="0" fontId="18" fillId="4" borderId="2" xfId="1" applyFont="1" applyFill="1" applyBorder="1" applyAlignment="1"/>
    <xf numFmtId="0" fontId="18" fillId="4" borderId="4" xfId="1" applyFont="1" applyFill="1" applyBorder="1" applyAlignment="1"/>
  </cellXfs>
  <cellStyles count="4">
    <cellStyle name="Bad" xfId="3" builtinId="27"/>
    <cellStyle name="Normal" xfId="0" builtinId="0"/>
    <cellStyle name="Normal 2" xfId="2" xr:uid="{00000000-0005-0000-0000-000002000000}"/>
    <cellStyle name="Normal_V06-NY" xfId="1" xr:uid="{00000000-0005-0000-0000-000003000000}"/>
  </cellStyles>
  <dxfs count="0"/>
  <tableStyles count="0" defaultTableStyle="TableStyleMedium2" defaultPivotStyle="PivotStyleLight16"/>
  <colors>
    <mruColors>
      <color rgb="FFFFFFCC"/>
      <color rgb="FF04FC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workbookViewId="0">
      <selection activeCell="B3" sqref="B3"/>
    </sheetView>
  </sheetViews>
  <sheetFormatPr defaultRowHeight="14.5"/>
  <cols>
    <col min="1" max="3" width="14" customWidth="1"/>
    <col min="4" max="4" width="18" bestFit="1" customWidth="1"/>
    <col min="5" max="8" width="14" customWidth="1"/>
    <col min="9" max="9" width="60.7265625" style="82" customWidth="1"/>
    <col min="10" max="10" width="14" customWidth="1"/>
  </cols>
  <sheetData>
    <row r="1" spans="1:14" ht="22.5">
      <c r="A1" s="52" t="s">
        <v>121</v>
      </c>
      <c r="B1" s="177"/>
      <c r="C1" s="159"/>
      <c r="D1" s="123"/>
      <c r="E1" s="102"/>
      <c r="F1" s="72"/>
      <c r="G1" s="53"/>
      <c r="H1" s="53"/>
      <c r="I1" s="96"/>
      <c r="J1" s="42"/>
    </row>
    <row r="2" spans="1:14" ht="18">
      <c r="A2" s="6" t="s">
        <v>0</v>
      </c>
      <c r="B2" s="6" t="s">
        <v>313</v>
      </c>
      <c r="C2" s="6" t="s">
        <v>297</v>
      </c>
      <c r="D2" s="6" t="s">
        <v>280</v>
      </c>
      <c r="E2" s="6" t="s">
        <v>260</v>
      </c>
      <c r="F2" s="6" t="s">
        <v>222</v>
      </c>
      <c r="G2" s="6" t="s">
        <v>167</v>
      </c>
      <c r="H2" s="6" t="s">
        <v>144</v>
      </c>
      <c r="I2" s="98"/>
      <c r="J2" s="43"/>
    </row>
    <row r="3" spans="1:14" ht="15" customHeight="1">
      <c r="A3" s="83" t="s">
        <v>12</v>
      </c>
      <c r="B3" s="83">
        <v>898</v>
      </c>
      <c r="C3" s="109">
        <v>898</v>
      </c>
      <c r="D3" s="83">
        <v>2052.86</v>
      </c>
      <c r="E3" s="109">
        <v>1779.28</v>
      </c>
      <c r="F3" s="88">
        <v>1779.46</v>
      </c>
      <c r="G3" s="88">
        <v>2059.38</v>
      </c>
      <c r="H3" s="88">
        <v>2032.31</v>
      </c>
      <c r="I3" s="95"/>
      <c r="J3" s="14"/>
      <c r="K3" s="2"/>
      <c r="L3" s="2"/>
      <c r="M3" s="2"/>
      <c r="N3" s="2"/>
    </row>
    <row r="4" spans="1:14" ht="15" customHeight="1">
      <c r="A4" s="83" t="s">
        <v>76</v>
      </c>
      <c r="B4" s="83">
        <v>234.8</v>
      </c>
      <c r="C4" s="109">
        <v>207.23</v>
      </c>
      <c r="D4" s="83">
        <v>264.64999999999998</v>
      </c>
      <c r="E4" s="109">
        <v>276.33</v>
      </c>
      <c r="F4" s="88">
        <v>210</v>
      </c>
      <c r="G4" s="88">
        <v>187.18</v>
      </c>
      <c r="H4" s="88">
        <v>131.1</v>
      </c>
      <c r="I4" s="95"/>
      <c r="J4" s="14"/>
      <c r="K4" s="15"/>
      <c r="L4" s="5"/>
    </row>
    <row r="5" spans="1:14" ht="15.5">
      <c r="A5" s="83" t="s">
        <v>107</v>
      </c>
      <c r="B5" s="83">
        <v>177.5</v>
      </c>
      <c r="C5" s="109">
        <v>72.92</v>
      </c>
      <c r="D5" s="83">
        <v>-146.41</v>
      </c>
      <c r="E5" s="109">
        <v>-385.95</v>
      </c>
      <c r="F5" s="88">
        <v>-526.30999999999995</v>
      </c>
      <c r="G5" s="88">
        <v>-483.88</v>
      </c>
      <c r="H5" s="88">
        <v>-371.96</v>
      </c>
      <c r="I5" s="95" t="s">
        <v>291</v>
      </c>
      <c r="J5" s="14"/>
      <c r="K5" s="15"/>
      <c r="L5" s="5"/>
    </row>
    <row r="6" spans="1:14" ht="15.5">
      <c r="A6" s="83" t="s">
        <v>102</v>
      </c>
      <c r="B6" s="83">
        <v>119.33</v>
      </c>
      <c r="C6" s="109">
        <v>14.17</v>
      </c>
      <c r="D6" s="83" t="s">
        <v>295</v>
      </c>
      <c r="E6" s="109"/>
      <c r="F6" s="88"/>
      <c r="G6" s="88"/>
      <c r="H6" s="88"/>
      <c r="I6" s="95"/>
      <c r="J6" s="14"/>
      <c r="K6" s="15"/>
      <c r="L6" s="5"/>
    </row>
    <row r="7" spans="1:14" ht="15" customHeight="1">
      <c r="A7" s="83" t="s">
        <v>16</v>
      </c>
      <c r="B7" s="83">
        <v>726.65</v>
      </c>
      <c r="C7" s="109">
        <v>691.33</v>
      </c>
      <c r="D7" s="83">
        <v>1763.8</v>
      </c>
      <c r="E7" s="109">
        <v>1341.23</v>
      </c>
      <c r="F7" s="88">
        <v>1260.4000000000001</v>
      </c>
      <c r="G7" s="88">
        <v>1186.08</v>
      </c>
      <c r="H7" s="88">
        <v>1001.75</v>
      </c>
      <c r="I7" s="95" t="s">
        <v>282</v>
      </c>
      <c r="J7" s="14"/>
      <c r="K7" s="15"/>
      <c r="L7" s="5"/>
    </row>
    <row r="8" spans="1:14" ht="15.5">
      <c r="A8" s="83" t="s">
        <v>15</v>
      </c>
      <c r="B8" s="83">
        <v>734.31</v>
      </c>
      <c r="C8" s="109">
        <v>616.08000000000004</v>
      </c>
      <c r="D8" s="83">
        <v>655.35</v>
      </c>
      <c r="E8" s="109">
        <v>487.87</v>
      </c>
      <c r="F8" s="88">
        <v>552.64</v>
      </c>
      <c r="G8" s="88">
        <v>547.16</v>
      </c>
      <c r="H8" s="88">
        <v>522.03</v>
      </c>
      <c r="I8" s="95"/>
      <c r="J8" s="14"/>
      <c r="K8" s="15"/>
      <c r="L8" s="5"/>
    </row>
    <row r="9" spans="1:14" ht="62">
      <c r="A9" s="83" t="s">
        <v>118</v>
      </c>
      <c r="B9" s="83">
        <v>421.96</v>
      </c>
      <c r="C9" s="109">
        <v>213.13</v>
      </c>
      <c r="D9" s="83">
        <v>225.31</v>
      </c>
      <c r="E9" s="109">
        <v>283.95</v>
      </c>
      <c r="F9" s="88">
        <v>247.91</v>
      </c>
      <c r="G9" s="88">
        <v>254.33</v>
      </c>
      <c r="H9" s="88">
        <v>381.26</v>
      </c>
      <c r="I9" s="95" t="s">
        <v>292</v>
      </c>
      <c r="J9" s="14"/>
      <c r="K9" s="15"/>
      <c r="L9" s="5"/>
    </row>
    <row r="10" spans="1:14" ht="15.5">
      <c r="A10" s="83" t="s">
        <v>253</v>
      </c>
      <c r="B10" s="83">
        <v>898</v>
      </c>
      <c r="C10" s="109">
        <v>691.07</v>
      </c>
      <c r="D10" s="83">
        <v>1691.58</v>
      </c>
      <c r="E10" s="109">
        <v>1524.75</v>
      </c>
      <c r="F10" s="88">
        <v>1344.93</v>
      </c>
      <c r="G10" s="88">
        <v>1362.1</v>
      </c>
      <c r="H10" s="88">
        <v>1255.53</v>
      </c>
      <c r="I10" s="95" t="s">
        <v>303</v>
      </c>
      <c r="J10" s="14"/>
      <c r="K10" s="15"/>
      <c r="L10" s="7"/>
    </row>
    <row r="11" spans="1:14" ht="15.5">
      <c r="A11" s="83" t="s">
        <v>1</v>
      </c>
      <c r="B11" s="83">
        <v>875.4</v>
      </c>
      <c r="C11" s="109">
        <v>777.82</v>
      </c>
      <c r="D11" s="83">
        <v>2092.87</v>
      </c>
      <c r="E11" s="109">
        <v>2171.54</v>
      </c>
      <c r="F11" s="88">
        <v>2279.9699999999998</v>
      </c>
      <c r="G11" s="88">
        <v>2175.39</v>
      </c>
      <c r="H11" s="88">
        <v>1977.82</v>
      </c>
      <c r="I11" s="95" t="s">
        <v>304</v>
      </c>
      <c r="J11" s="14"/>
      <c r="K11" s="15"/>
      <c r="L11" s="7"/>
    </row>
    <row r="12" spans="1:14" ht="15" customHeight="1">
      <c r="A12" s="83" t="s">
        <v>290</v>
      </c>
      <c r="B12" s="83">
        <v>898</v>
      </c>
      <c r="C12" s="174">
        <v>654.63</v>
      </c>
      <c r="D12" s="83">
        <v>1858.01</v>
      </c>
      <c r="E12" s="109">
        <v>1884.38</v>
      </c>
      <c r="F12" s="88">
        <v>1792.25</v>
      </c>
      <c r="G12" s="88">
        <v>1709.75</v>
      </c>
      <c r="H12" s="88">
        <v>1590.43</v>
      </c>
      <c r="I12" s="95"/>
      <c r="J12" s="14"/>
      <c r="K12" s="15"/>
      <c r="L12" s="7"/>
    </row>
    <row r="13" spans="1:14" ht="15" customHeight="1">
      <c r="A13" s="83" t="s">
        <v>225</v>
      </c>
      <c r="B13" s="83">
        <v>487.51</v>
      </c>
      <c r="C13" s="109">
        <v>338.53</v>
      </c>
      <c r="D13" s="83">
        <v>298.55</v>
      </c>
      <c r="E13" s="109">
        <v>175.07</v>
      </c>
      <c r="F13" s="88">
        <v>270.94</v>
      </c>
      <c r="G13" s="88">
        <v>356.06</v>
      </c>
      <c r="H13" s="88">
        <v>269.18</v>
      </c>
      <c r="I13" s="95"/>
      <c r="J13" s="14"/>
      <c r="K13" s="15"/>
      <c r="L13" s="5"/>
    </row>
    <row r="14" spans="1:14" ht="15" customHeight="1">
      <c r="A14" s="83" t="s">
        <v>316</v>
      </c>
      <c r="B14" s="83">
        <v>81.33</v>
      </c>
      <c r="C14" s="109"/>
      <c r="D14" s="83"/>
      <c r="E14" s="109"/>
      <c r="F14" s="88"/>
      <c r="G14" s="88"/>
      <c r="H14" s="88"/>
      <c r="I14" s="95"/>
      <c r="J14" s="14"/>
      <c r="K14" s="15"/>
      <c r="L14" s="5"/>
    </row>
    <row r="15" spans="1:14" ht="15.5">
      <c r="A15" s="83" t="s">
        <v>14</v>
      </c>
      <c r="B15" s="83">
        <v>185.2</v>
      </c>
      <c r="C15" s="109">
        <v>181.72</v>
      </c>
      <c r="D15" s="83">
        <v>315.49</v>
      </c>
      <c r="E15" s="109">
        <v>219.26</v>
      </c>
      <c r="F15" s="88">
        <v>330.28</v>
      </c>
      <c r="G15" s="88">
        <v>368.55</v>
      </c>
      <c r="H15" s="88">
        <v>521.82000000000005</v>
      </c>
      <c r="I15" s="95"/>
      <c r="J15" s="14"/>
      <c r="K15" s="15"/>
      <c r="L15" s="7"/>
    </row>
    <row r="16" spans="1:14" ht="15" customHeight="1">
      <c r="A16" s="89" t="s">
        <v>2</v>
      </c>
      <c r="B16" s="103"/>
      <c r="C16" s="103">
        <f>SUM(C3:C15)</f>
        <v>5356.63</v>
      </c>
      <c r="D16" s="103">
        <f t="shared" ref="D16:E16" si="0">SUM(D7:D15)</f>
        <v>8900.9599999999991</v>
      </c>
      <c r="E16" s="103">
        <f t="shared" si="0"/>
        <v>8088.05</v>
      </c>
      <c r="F16" s="90">
        <f>SUM(F3:F15)</f>
        <v>9542.4700000000012</v>
      </c>
      <c r="G16" s="90">
        <f>SUM(G3:G15)</f>
        <v>9722.0999999999985</v>
      </c>
      <c r="H16" s="91">
        <f>SUM(H3:H15)</f>
        <v>9311.2699999999986</v>
      </c>
      <c r="I16" s="99"/>
      <c r="J16" s="44"/>
      <c r="K16" s="2"/>
    </row>
    <row r="18" spans="1:11" ht="15.5">
      <c r="A18" s="14"/>
      <c r="B18" s="14"/>
    </row>
    <row r="20" spans="1:11">
      <c r="A20" s="120"/>
      <c r="B20" s="120"/>
      <c r="C20" s="120"/>
      <c r="D20" s="121"/>
      <c r="F20" s="8"/>
    </row>
    <row r="23" spans="1:11">
      <c r="K23">
        <v>11</v>
      </c>
    </row>
    <row r="24" spans="1:11">
      <c r="K24">
        <v>81</v>
      </c>
    </row>
    <row r="25" spans="1:11">
      <c r="E25" s="121"/>
      <c r="K25">
        <f>SUM(K22:K24)</f>
        <v>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9"/>
  <sheetViews>
    <sheetView zoomScale="90" zoomScaleNormal="90" workbookViewId="0">
      <selection activeCell="D41" sqref="D41"/>
    </sheetView>
  </sheetViews>
  <sheetFormatPr defaultRowHeight="14.5"/>
  <cols>
    <col min="1" max="4" width="23.1796875" customWidth="1"/>
    <col min="5" max="5" width="16.54296875" customWidth="1"/>
    <col min="6" max="6" width="17.7265625" customWidth="1"/>
    <col min="7" max="7" width="13.453125" customWidth="1"/>
    <col min="8" max="8" width="13.81640625" customWidth="1"/>
    <col min="9" max="9" width="16.453125" customWidth="1"/>
    <col min="10" max="10" width="70" style="82" customWidth="1"/>
    <col min="11" max="11" width="14.7265625" customWidth="1"/>
  </cols>
  <sheetData>
    <row r="1" spans="1:12" ht="22.5">
      <c r="A1" s="185" t="s">
        <v>122</v>
      </c>
      <c r="B1" s="186"/>
      <c r="C1" s="186"/>
      <c r="D1" s="186"/>
      <c r="E1" s="186"/>
      <c r="F1" s="186"/>
      <c r="G1" s="186"/>
      <c r="H1" s="186"/>
      <c r="I1" s="186"/>
      <c r="J1" s="187"/>
      <c r="K1" s="30"/>
    </row>
    <row r="2" spans="1:12" ht="18">
      <c r="A2" s="6" t="s">
        <v>0</v>
      </c>
      <c r="B2" s="6" t="s">
        <v>322</v>
      </c>
      <c r="C2" s="6" t="s">
        <v>313</v>
      </c>
      <c r="D2" s="6" t="s">
        <v>297</v>
      </c>
      <c r="E2" s="6" t="s">
        <v>280</v>
      </c>
      <c r="F2" s="6" t="s">
        <v>260</v>
      </c>
      <c r="G2" s="6" t="s">
        <v>222</v>
      </c>
      <c r="H2" s="6" t="s">
        <v>167</v>
      </c>
      <c r="I2" s="6" t="s">
        <v>144</v>
      </c>
      <c r="J2" s="97"/>
      <c r="K2" s="43"/>
    </row>
    <row r="3" spans="1:12" ht="15.5">
      <c r="A3" s="83" t="s">
        <v>110</v>
      </c>
      <c r="B3" s="83"/>
      <c r="C3" s="83">
        <v>39.25</v>
      </c>
      <c r="D3" s="109">
        <v>160.66999999999999</v>
      </c>
      <c r="E3" s="83">
        <v>50.85</v>
      </c>
      <c r="F3" s="109">
        <v>81.52</v>
      </c>
      <c r="G3" s="88">
        <v>24.95</v>
      </c>
      <c r="H3" s="88">
        <v>215.47</v>
      </c>
      <c r="I3" s="88">
        <v>241.15</v>
      </c>
      <c r="J3" s="95"/>
      <c r="K3" s="44"/>
      <c r="L3" s="4"/>
    </row>
    <row r="4" spans="1:12" s="2" customFormat="1" ht="15.5">
      <c r="A4" s="83" t="s">
        <v>281</v>
      </c>
      <c r="B4" s="83"/>
      <c r="C4" s="183">
        <v>614.4</v>
      </c>
      <c r="D4" s="109">
        <v>755.57</v>
      </c>
      <c r="E4" s="83">
        <v>1352.05</v>
      </c>
      <c r="F4" s="109">
        <v>1604.72</v>
      </c>
      <c r="G4" s="88">
        <v>1500.72</v>
      </c>
      <c r="H4" s="88">
        <v>1468.71</v>
      </c>
      <c r="I4" s="88">
        <v>1745.39</v>
      </c>
      <c r="J4" s="95" t="s">
        <v>300</v>
      </c>
      <c r="K4" s="45"/>
    </row>
    <row r="5" spans="1:12" ht="15.5">
      <c r="A5" s="83" t="s">
        <v>223</v>
      </c>
      <c r="B5" s="83"/>
      <c r="C5" s="83">
        <v>90.12</v>
      </c>
      <c r="D5" s="109">
        <v>-13.36</v>
      </c>
      <c r="E5" s="83">
        <v>-9.84</v>
      </c>
      <c r="F5" s="109">
        <v>-91.32</v>
      </c>
      <c r="G5" s="88">
        <v>-188.3</v>
      </c>
      <c r="H5" s="88">
        <v>-274.02999999999997</v>
      </c>
      <c r="I5" s="88">
        <v>-163.01</v>
      </c>
      <c r="J5" s="95" t="s">
        <v>282</v>
      </c>
      <c r="K5" s="1"/>
    </row>
    <row r="6" spans="1:12" ht="15.5">
      <c r="A6" s="83" t="s">
        <v>186</v>
      </c>
      <c r="B6" s="83"/>
      <c r="C6" s="83">
        <v>190.99</v>
      </c>
      <c r="D6" s="116">
        <v>49.01</v>
      </c>
      <c r="E6" s="83">
        <v>356.03</v>
      </c>
      <c r="F6" s="109">
        <v>325.8</v>
      </c>
      <c r="G6" s="88">
        <v>565.82000000000005</v>
      </c>
      <c r="H6" s="88">
        <v>840.34</v>
      </c>
      <c r="I6" s="88">
        <v>1142.8599999999999</v>
      </c>
      <c r="J6" s="95"/>
      <c r="K6" s="1"/>
    </row>
    <row r="7" spans="1:12" ht="15.5">
      <c r="A7" s="83" t="s">
        <v>187</v>
      </c>
      <c r="B7" s="83"/>
      <c r="C7" s="83">
        <v>-58.26</v>
      </c>
      <c r="D7" s="109">
        <v>-134.74</v>
      </c>
      <c r="E7" s="83">
        <v>-24.72</v>
      </c>
      <c r="F7" s="109">
        <v>-74.7</v>
      </c>
      <c r="G7" s="88">
        <v>-58.68</v>
      </c>
      <c r="H7" s="88">
        <v>-39.159999999999997</v>
      </c>
      <c r="I7" s="88">
        <v>121.96</v>
      </c>
      <c r="J7" s="95"/>
      <c r="K7" s="1"/>
    </row>
    <row r="8" spans="1:12" ht="15.5">
      <c r="A8" s="83" t="s">
        <v>3</v>
      </c>
      <c r="B8" s="83"/>
      <c r="C8" s="83">
        <v>417.06</v>
      </c>
      <c r="D8" s="109">
        <v>533.49</v>
      </c>
      <c r="E8" s="83">
        <v>770.16</v>
      </c>
      <c r="F8" s="109">
        <v>1064.8399999999999</v>
      </c>
      <c r="G8" s="88">
        <v>1267.52</v>
      </c>
      <c r="H8" s="88">
        <v>1603.19</v>
      </c>
      <c r="I8" s="88">
        <v>1832.12</v>
      </c>
      <c r="J8" s="95"/>
      <c r="K8" s="1"/>
    </row>
    <row r="9" spans="1:12" s="2" customFormat="1" ht="15.5">
      <c r="A9" s="83" t="s">
        <v>189</v>
      </c>
      <c r="B9" s="83"/>
      <c r="C9" s="83">
        <v>-186.25</v>
      </c>
      <c r="D9" s="109">
        <v>-99.82</v>
      </c>
      <c r="E9" s="83">
        <v>81.86</v>
      </c>
      <c r="F9" s="109">
        <v>32.75</v>
      </c>
      <c r="G9" s="88">
        <v>23.46</v>
      </c>
      <c r="H9" s="88">
        <v>-100.87</v>
      </c>
      <c r="I9" s="88">
        <v>86.06</v>
      </c>
      <c r="J9" s="95" t="s">
        <v>282</v>
      </c>
      <c r="K9" s="1"/>
      <c r="L9" s="10"/>
    </row>
    <row r="10" spans="1:12" ht="15.5">
      <c r="A10" s="83" t="s">
        <v>17</v>
      </c>
      <c r="B10" s="83"/>
      <c r="C10" s="83">
        <v>95.3</v>
      </c>
      <c r="D10" s="109">
        <v>87.82</v>
      </c>
      <c r="E10" s="83">
        <v>88.34</v>
      </c>
      <c r="F10" s="109">
        <v>165.36</v>
      </c>
      <c r="G10" s="88">
        <v>73.38</v>
      </c>
      <c r="H10" s="88">
        <v>80.150000000000006</v>
      </c>
      <c r="I10" s="88">
        <v>45.42</v>
      </c>
      <c r="J10" s="95"/>
      <c r="K10" s="1"/>
      <c r="L10" s="114"/>
    </row>
    <row r="11" spans="1:12" ht="15.5">
      <c r="A11" s="83" t="s">
        <v>226</v>
      </c>
      <c r="B11" s="83"/>
      <c r="C11" s="83">
        <v>451.55</v>
      </c>
      <c r="D11" s="109">
        <v>318.73</v>
      </c>
      <c r="E11" s="83">
        <v>140.9</v>
      </c>
      <c r="F11" s="109">
        <v>-48.43</v>
      </c>
      <c r="G11" s="88"/>
      <c r="H11" s="88"/>
      <c r="I11" s="88"/>
      <c r="J11" s="95"/>
      <c r="K11" s="1"/>
      <c r="L11" s="112"/>
    </row>
    <row r="12" spans="1:12" ht="77.5">
      <c r="A12" s="83" t="s">
        <v>143</v>
      </c>
      <c r="B12" s="83"/>
      <c r="C12" s="83">
        <v>679.39</v>
      </c>
      <c r="D12" s="109">
        <v>455.82</v>
      </c>
      <c r="E12" s="83">
        <v>162.24</v>
      </c>
      <c r="F12" s="109">
        <v>-763.11</v>
      </c>
      <c r="G12" s="88">
        <v>-599.44000000000005</v>
      </c>
      <c r="H12" s="88">
        <v>-456.26</v>
      </c>
      <c r="I12" s="88">
        <v>-179.59</v>
      </c>
      <c r="J12" s="95" t="s">
        <v>294</v>
      </c>
      <c r="K12" s="1"/>
      <c r="L12" s="114"/>
    </row>
    <row r="13" spans="1:12" ht="15.5">
      <c r="A13" s="83" t="s">
        <v>11</v>
      </c>
      <c r="B13" s="83"/>
      <c r="C13" s="83" t="s">
        <v>150</v>
      </c>
      <c r="D13" s="109" t="s">
        <v>150</v>
      </c>
      <c r="E13" s="83" t="s">
        <v>150</v>
      </c>
      <c r="F13" s="116" t="s">
        <v>150</v>
      </c>
      <c r="G13" s="88" t="s">
        <v>150</v>
      </c>
      <c r="H13" s="88" t="s">
        <v>150</v>
      </c>
      <c r="I13" s="88" t="s">
        <v>150</v>
      </c>
      <c r="J13" s="95"/>
      <c r="K13" s="1"/>
      <c r="L13" s="112"/>
    </row>
    <row r="14" spans="1:12" ht="15.5">
      <c r="A14" s="83" t="s">
        <v>269</v>
      </c>
      <c r="B14" s="83"/>
      <c r="C14" s="83">
        <v>320.95999999999998</v>
      </c>
      <c r="D14" s="109">
        <v>145.97999999999999</v>
      </c>
      <c r="E14" s="83">
        <v>-114.75</v>
      </c>
      <c r="F14" s="109">
        <v>-29.23</v>
      </c>
      <c r="G14" s="88">
        <v>-174.46</v>
      </c>
      <c r="H14" s="88">
        <v>-583.96</v>
      </c>
      <c r="I14" s="88">
        <v>-481.94</v>
      </c>
      <c r="J14" s="95" t="s">
        <v>282</v>
      </c>
      <c r="K14" s="1"/>
      <c r="L14" s="114"/>
    </row>
    <row r="15" spans="1:12" ht="15.5">
      <c r="A15" s="83" t="s">
        <v>227</v>
      </c>
      <c r="B15" s="83"/>
      <c r="C15" s="83">
        <v>378.23</v>
      </c>
      <c r="D15" s="109">
        <v>263.39999999999998</v>
      </c>
      <c r="E15" s="83">
        <v>168.83</v>
      </c>
      <c r="F15" s="109">
        <v>98.95</v>
      </c>
      <c r="G15" s="88">
        <v>196.83</v>
      </c>
      <c r="H15" s="88"/>
      <c r="I15" s="88"/>
      <c r="J15" s="95"/>
      <c r="K15" s="1"/>
      <c r="L15" s="112"/>
    </row>
    <row r="16" spans="1:12" ht="15.5">
      <c r="A16" s="83" t="s">
        <v>224</v>
      </c>
      <c r="B16" s="83"/>
      <c r="C16" s="83">
        <v>34.9</v>
      </c>
      <c r="D16" s="109">
        <v>98.4</v>
      </c>
      <c r="E16" s="83">
        <v>50.9</v>
      </c>
      <c r="F16" s="109">
        <v>-66.599999999999994</v>
      </c>
      <c r="G16" s="88">
        <v>-118.6</v>
      </c>
      <c r="H16" s="88">
        <v>-29.94</v>
      </c>
      <c r="I16" s="88"/>
      <c r="J16" s="95" t="s">
        <v>311</v>
      </c>
      <c r="K16" s="1"/>
    </row>
    <row r="17" spans="1:12" ht="15.5">
      <c r="A17" s="83" t="s">
        <v>80</v>
      </c>
      <c r="B17" s="83"/>
      <c r="C17" s="83">
        <v>634.95000000000005</v>
      </c>
      <c r="D17" s="109">
        <v>623.63</v>
      </c>
      <c r="E17" s="83">
        <v>648.29999999999995</v>
      </c>
      <c r="F17" s="109">
        <v>611.98</v>
      </c>
      <c r="G17" s="88">
        <v>636.4</v>
      </c>
      <c r="H17" s="88">
        <v>626.58000000000004</v>
      </c>
      <c r="I17" s="88">
        <v>569.5</v>
      </c>
      <c r="J17" s="95"/>
      <c r="K17" s="44"/>
    </row>
    <row r="18" spans="1:12" ht="15.5">
      <c r="A18" s="83" t="s">
        <v>119</v>
      </c>
      <c r="B18" s="83"/>
      <c r="C18" s="83">
        <v>373.05</v>
      </c>
      <c r="D18" s="109">
        <v>505.05</v>
      </c>
      <c r="E18" s="83">
        <v>392.55</v>
      </c>
      <c r="F18" s="109">
        <v>239.55</v>
      </c>
      <c r="G18" s="88">
        <v>43.55</v>
      </c>
      <c r="H18" s="88">
        <v>-36.200000000000003</v>
      </c>
      <c r="I18" s="88">
        <v>-77.25</v>
      </c>
      <c r="J18" s="95"/>
      <c r="K18" s="44"/>
    </row>
    <row r="19" spans="1:12" ht="15.5">
      <c r="A19" s="83" t="s">
        <v>78</v>
      </c>
      <c r="B19" s="83"/>
      <c r="C19" s="83">
        <v>218.96</v>
      </c>
      <c r="D19" s="109">
        <v>322.38</v>
      </c>
      <c r="E19" s="83">
        <v>12.31</v>
      </c>
      <c r="F19" s="109">
        <v>71.98</v>
      </c>
      <c r="G19" s="88">
        <v>65.91</v>
      </c>
      <c r="H19" s="88">
        <v>123.33</v>
      </c>
      <c r="I19" s="88">
        <v>148.01</v>
      </c>
      <c r="J19" s="95" t="s">
        <v>282</v>
      </c>
      <c r="K19" s="44"/>
    </row>
    <row r="20" spans="1:12" ht="15.5">
      <c r="A20" s="83" t="s">
        <v>4</v>
      </c>
      <c r="B20" s="83"/>
      <c r="C20" s="83">
        <v>599.69000000000005</v>
      </c>
      <c r="D20" s="109">
        <v>589.21</v>
      </c>
      <c r="E20" s="83">
        <v>548.73</v>
      </c>
      <c r="F20" s="109">
        <v>528.25</v>
      </c>
      <c r="G20" s="88">
        <v>327.77</v>
      </c>
      <c r="H20" s="88">
        <v>534.29</v>
      </c>
      <c r="I20" s="88">
        <v>508.81</v>
      </c>
      <c r="J20" s="95"/>
      <c r="K20" s="1"/>
      <c r="L20" s="114"/>
    </row>
    <row r="21" spans="1:12" ht="15.5">
      <c r="A21" s="83" t="s">
        <v>79</v>
      </c>
      <c r="B21" s="83"/>
      <c r="C21" s="83">
        <v>-322.93</v>
      </c>
      <c r="D21" s="109">
        <v>-436.75</v>
      </c>
      <c r="E21" s="83">
        <v>-437.08</v>
      </c>
      <c r="F21" s="109">
        <v>-368.15</v>
      </c>
      <c r="G21" s="88">
        <v>-184.73</v>
      </c>
      <c r="H21" s="88">
        <v>-35.049999999999997</v>
      </c>
      <c r="I21" s="88">
        <v>128.13</v>
      </c>
      <c r="J21" s="95"/>
      <c r="K21" s="44"/>
      <c r="L21" s="114"/>
    </row>
    <row r="22" spans="1:12" ht="15.5">
      <c r="A22" s="83" t="s">
        <v>5</v>
      </c>
      <c r="B22" s="83"/>
      <c r="C22" s="83">
        <v>713.34</v>
      </c>
      <c r="D22" s="109">
        <v>731.52</v>
      </c>
      <c r="E22" s="83">
        <v>641.45000000000005</v>
      </c>
      <c r="F22" s="109">
        <v>722.12</v>
      </c>
      <c r="G22" s="88">
        <v>769.3</v>
      </c>
      <c r="H22" s="88">
        <v>583.97</v>
      </c>
      <c r="I22" s="88">
        <v>622.15</v>
      </c>
      <c r="J22" s="95" t="s">
        <v>282</v>
      </c>
      <c r="K22" s="1"/>
      <c r="L22" s="114"/>
    </row>
    <row r="23" spans="1:12" ht="15.5">
      <c r="A23" s="83" t="s">
        <v>315</v>
      </c>
      <c r="B23" s="83"/>
      <c r="C23" s="83">
        <v>-30.68</v>
      </c>
      <c r="D23" s="109"/>
      <c r="E23" s="83"/>
      <c r="F23" s="109"/>
      <c r="G23" s="88"/>
      <c r="H23" s="88"/>
      <c r="I23" s="88"/>
      <c r="J23" s="95"/>
      <c r="K23" s="1"/>
      <c r="L23" s="114"/>
    </row>
    <row r="24" spans="1:12" ht="15.5">
      <c r="A24" s="83" t="s">
        <v>145</v>
      </c>
      <c r="B24" s="83"/>
      <c r="C24" s="83">
        <v>29.73</v>
      </c>
      <c r="D24" s="116">
        <v>95.16</v>
      </c>
      <c r="E24" s="83">
        <v>-35.67</v>
      </c>
      <c r="F24" s="109">
        <v>-49.77</v>
      </c>
      <c r="G24" s="88">
        <v>-165.58</v>
      </c>
      <c r="H24" s="88">
        <v>63.1</v>
      </c>
      <c r="I24" s="88">
        <v>67.28</v>
      </c>
      <c r="J24" s="117"/>
      <c r="K24" s="1"/>
      <c r="L24" s="115"/>
    </row>
    <row r="25" spans="1:12" ht="31">
      <c r="A25" s="83" t="s">
        <v>208</v>
      </c>
      <c r="B25" s="83"/>
      <c r="C25" s="83">
        <v>101.9</v>
      </c>
      <c r="D25" s="109">
        <v>-18.43</v>
      </c>
      <c r="E25" s="83">
        <v>-58.42</v>
      </c>
      <c r="F25" s="109">
        <v>-417.6</v>
      </c>
      <c r="G25" s="88">
        <v>-255.68</v>
      </c>
      <c r="H25" s="88"/>
      <c r="I25" s="88"/>
      <c r="J25" s="95" t="s">
        <v>293</v>
      </c>
      <c r="K25" s="1"/>
      <c r="L25" s="114"/>
    </row>
    <row r="26" spans="1:12" ht="15.5">
      <c r="A26" s="83" t="s">
        <v>13</v>
      </c>
      <c r="B26" s="83"/>
      <c r="C26" s="83">
        <v>898</v>
      </c>
      <c r="D26" s="109">
        <v>898</v>
      </c>
      <c r="E26" s="83">
        <v>1081.1600000000001</v>
      </c>
      <c r="F26" s="109">
        <v>863.16</v>
      </c>
      <c r="G26" s="88">
        <v>785.33</v>
      </c>
      <c r="H26" s="88">
        <v>437.01</v>
      </c>
      <c r="I26" s="88">
        <v>351.18</v>
      </c>
      <c r="J26" s="95" t="s">
        <v>301</v>
      </c>
      <c r="K26" s="1"/>
      <c r="L26" s="4"/>
    </row>
    <row r="27" spans="1:12" ht="15.5">
      <c r="A27" s="100" t="s">
        <v>115</v>
      </c>
      <c r="B27" s="100"/>
      <c r="C27" s="100">
        <v>95.83</v>
      </c>
      <c r="D27" s="110">
        <v>0</v>
      </c>
      <c r="E27" s="100"/>
      <c r="F27" s="110"/>
      <c r="G27" s="101"/>
      <c r="H27" s="101"/>
      <c r="I27" s="101"/>
      <c r="J27" s="95" t="s">
        <v>302</v>
      </c>
      <c r="K27" s="1"/>
      <c r="L27" s="4"/>
    </row>
    <row r="28" spans="1:12" ht="15.5">
      <c r="A28" s="100" t="s">
        <v>77</v>
      </c>
      <c r="B28" s="100"/>
      <c r="C28" s="100">
        <v>894.74</v>
      </c>
      <c r="D28" s="110">
        <v>924.67</v>
      </c>
      <c r="E28" s="100">
        <v>902.09</v>
      </c>
      <c r="F28" s="110">
        <v>880.76</v>
      </c>
      <c r="G28" s="101">
        <v>677.94</v>
      </c>
      <c r="H28" s="101">
        <v>749.61</v>
      </c>
      <c r="I28" s="101">
        <v>479.54</v>
      </c>
      <c r="J28" s="95" t="s">
        <v>282</v>
      </c>
      <c r="K28" s="1"/>
      <c r="L28" s="94"/>
    </row>
    <row r="29" spans="1:12" ht="15.5">
      <c r="A29" s="92" t="s">
        <v>2</v>
      </c>
      <c r="B29" s="104"/>
      <c r="C29" s="104"/>
      <c r="D29" s="104"/>
      <c r="E29" s="104">
        <f>SUM(E3:E28)</f>
        <v>6768.2699999999995</v>
      </c>
      <c r="F29" s="104">
        <f>SUM(F3:F28)</f>
        <v>5382.83</v>
      </c>
      <c r="G29" s="91">
        <f>SUM(G3:G28)</f>
        <v>5213.41</v>
      </c>
      <c r="H29" s="91">
        <f>SUM(H3:H28)</f>
        <v>5770.2800000000007</v>
      </c>
      <c r="I29" s="93">
        <f>SUM(I3:I28)</f>
        <v>7187.7700000000013</v>
      </c>
      <c r="J29" s="95"/>
      <c r="K29" s="1"/>
    </row>
    <row r="30" spans="1:12">
      <c r="I30" s="51"/>
    </row>
    <row r="31" spans="1:12">
      <c r="A31" s="8" t="s">
        <v>314</v>
      </c>
      <c r="B31" s="8"/>
      <c r="C31" s="8"/>
      <c r="D31" s="8"/>
      <c r="E31" s="8"/>
      <c r="F31" s="8"/>
    </row>
    <row r="32" spans="1:12">
      <c r="A32" s="82"/>
      <c r="B32" s="82"/>
      <c r="C32" s="82" t="s">
        <v>329</v>
      </c>
      <c r="D32" s="82"/>
      <c r="E32" s="82"/>
      <c r="F32" s="82"/>
    </row>
    <row r="33" spans="1:8">
      <c r="A33" s="2" t="s">
        <v>221</v>
      </c>
      <c r="B33" s="2"/>
      <c r="C33" s="2"/>
      <c r="D33" s="2"/>
      <c r="E33" s="2"/>
      <c r="F33" s="2"/>
      <c r="G33" s="2" t="s">
        <v>278</v>
      </c>
      <c r="H33" s="2"/>
    </row>
    <row r="34" spans="1:8">
      <c r="A34" s="2"/>
      <c r="B34" s="2"/>
      <c r="C34" s="2"/>
      <c r="D34" s="2"/>
      <c r="E34" s="2"/>
      <c r="F34" s="122"/>
      <c r="G34" s="2"/>
      <c r="H34" s="2"/>
    </row>
    <row r="35" spans="1:8">
      <c r="A35" s="2"/>
    </row>
    <row r="39" spans="1:8">
      <c r="A39" s="8"/>
      <c r="B39" s="8"/>
      <c r="C39" s="8"/>
      <c r="D39" s="8"/>
      <c r="E39" s="8"/>
    </row>
  </sheetData>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B57"/>
  <sheetViews>
    <sheetView zoomScale="90" zoomScaleNormal="90" workbookViewId="0">
      <pane xSplit="2" ySplit="3" topLeftCell="C4" activePane="bottomRight" state="frozen"/>
      <selection pane="topRight" activeCell="C1" sqref="C1"/>
      <selection pane="bottomLeft" activeCell="A4" sqref="A4"/>
      <selection pane="bottomRight" activeCell="H40" sqref="H40"/>
    </sheetView>
  </sheetViews>
  <sheetFormatPr defaultRowHeight="14.5"/>
  <cols>
    <col min="1" max="1" width="17" customWidth="1"/>
    <col min="2" max="2" width="22.453125" bestFit="1" customWidth="1"/>
    <col min="3" max="3" width="11.7265625" customWidth="1"/>
    <col min="4" max="4" width="11.54296875" customWidth="1"/>
    <col min="5" max="5" width="12.54296875" customWidth="1"/>
    <col min="6" max="6" width="18.453125" customWidth="1"/>
    <col min="7" max="7" width="19.26953125" customWidth="1"/>
    <col min="8" max="8" width="14" bestFit="1" customWidth="1"/>
    <col min="9" max="9" width="15.453125" customWidth="1"/>
    <col min="10" max="10" width="17" customWidth="1"/>
    <col min="11" max="12" width="18.7265625" style="8" customWidth="1"/>
    <col min="13" max="13" width="20.54296875" customWidth="1"/>
    <col min="14" max="14" width="63" customWidth="1"/>
    <col min="21" max="21" width="23.7265625" bestFit="1" customWidth="1"/>
    <col min="25" max="25" width="18.26953125" bestFit="1" customWidth="1"/>
  </cols>
  <sheetData>
    <row r="1" spans="1:17">
      <c r="E1" t="s">
        <v>229</v>
      </c>
    </row>
    <row r="2" spans="1:17" ht="21">
      <c r="A2" s="16" t="s">
        <v>123</v>
      </c>
    </row>
    <row r="3" spans="1:17" ht="29">
      <c r="A3" s="32" t="s">
        <v>19</v>
      </c>
      <c r="B3" s="32" t="s">
        <v>20</v>
      </c>
      <c r="C3" s="32" t="s">
        <v>21</v>
      </c>
      <c r="D3" s="32" t="s">
        <v>22</v>
      </c>
      <c r="E3" s="32" t="s">
        <v>23</v>
      </c>
      <c r="F3" s="46" t="s">
        <v>307</v>
      </c>
      <c r="G3" s="46" t="s">
        <v>296</v>
      </c>
      <c r="H3" s="46" t="s">
        <v>279</v>
      </c>
      <c r="I3" s="46" t="s">
        <v>264</v>
      </c>
      <c r="J3" s="46" t="s">
        <v>230</v>
      </c>
      <c r="K3" s="46" t="s">
        <v>196</v>
      </c>
      <c r="L3" s="46" t="s">
        <v>158</v>
      </c>
      <c r="M3" s="32" t="s">
        <v>126</v>
      </c>
      <c r="N3" s="32" t="s">
        <v>25</v>
      </c>
    </row>
    <row r="4" spans="1:17" ht="101.5">
      <c r="A4" s="23" t="s">
        <v>110</v>
      </c>
      <c r="B4" s="23" t="s">
        <v>146</v>
      </c>
      <c r="C4" s="23" t="s">
        <v>27</v>
      </c>
      <c r="D4" s="54">
        <v>43891</v>
      </c>
      <c r="E4" s="54">
        <v>45351</v>
      </c>
      <c r="F4" s="132">
        <v>-321</v>
      </c>
      <c r="G4" s="132">
        <v>-602.54</v>
      </c>
      <c r="H4" s="132">
        <v>-988</v>
      </c>
      <c r="I4" s="132">
        <v>-1110.25</v>
      </c>
      <c r="J4" s="133">
        <v>-1130.25</v>
      </c>
      <c r="K4" s="21">
        <v>-1288.25</v>
      </c>
      <c r="L4" s="133">
        <v>-1372.25</v>
      </c>
      <c r="M4" s="133"/>
      <c r="N4" s="141" t="s">
        <v>251</v>
      </c>
      <c r="O4" s="106"/>
      <c r="P4" s="112"/>
    </row>
    <row r="5" spans="1:17" ht="43.5">
      <c r="A5" s="29" t="s">
        <v>136</v>
      </c>
      <c r="B5" s="29" t="s">
        <v>137</v>
      </c>
      <c r="C5" s="29" t="s">
        <v>39</v>
      </c>
      <c r="D5" s="143">
        <v>43689</v>
      </c>
      <c r="E5" s="143">
        <v>45149</v>
      </c>
      <c r="F5" s="144" t="s">
        <v>323</v>
      </c>
      <c r="G5" s="125">
        <v>-403.29</v>
      </c>
      <c r="H5" s="144">
        <v>-592.25</v>
      </c>
      <c r="I5" s="144">
        <v>-1016.25</v>
      </c>
      <c r="J5" s="144">
        <v>-1165.75</v>
      </c>
      <c r="K5" s="145">
        <v>-1356.75</v>
      </c>
      <c r="L5" s="145">
        <v>-1560.25</v>
      </c>
      <c r="M5" s="145">
        <v>-1615.25</v>
      </c>
      <c r="N5" s="146" t="s">
        <v>283</v>
      </c>
      <c r="O5" s="118"/>
      <c r="P5" s="30"/>
    </row>
    <row r="6" spans="1:17" ht="29">
      <c r="A6" s="41" t="s">
        <v>147</v>
      </c>
      <c r="B6" s="41" t="s">
        <v>148</v>
      </c>
      <c r="C6" s="41" t="s">
        <v>27</v>
      </c>
      <c r="D6" s="128">
        <v>43966</v>
      </c>
      <c r="E6" s="128">
        <v>44330</v>
      </c>
      <c r="F6" s="129">
        <v>-1296.25</v>
      </c>
      <c r="G6" s="132">
        <v>-1301.79</v>
      </c>
      <c r="H6" s="129">
        <v>-1337.25</v>
      </c>
      <c r="I6" s="129">
        <v>-1342.75</v>
      </c>
      <c r="J6" s="147">
        <v>-1395.25</v>
      </c>
      <c r="K6" s="133">
        <v>-1511</v>
      </c>
      <c r="L6" s="131">
        <v>-1631</v>
      </c>
      <c r="M6" s="131"/>
      <c r="N6" s="148" t="s">
        <v>284</v>
      </c>
      <c r="O6" s="118"/>
      <c r="P6" s="30"/>
    </row>
    <row r="7" spans="1:17">
      <c r="A7" s="24" t="s">
        <v>129</v>
      </c>
      <c r="B7" s="23" t="s">
        <v>130</v>
      </c>
      <c r="C7" s="24" t="s">
        <v>39</v>
      </c>
      <c r="D7" s="128">
        <v>43731</v>
      </c>
      <c r="E7" s="128">
        <v>45160</v>
      </c>
      <c r="F7" s="129">
        <v>-74</v>
      </c>
      <c r="G7" s="129">
        <v>-399.56</v>
      </c>
      <c r="H7" s="129">
        <v>-643.25</v>
      </c>
      <c r="I7" s="129">
        <v>-902.25</v>
      </c>
      <c r="J7" s="130">
        <v>-1230.25</v>
      </c>
      <c r="K7" s="131">
        <v>-1285</v>
      </c>
      <c r="L7" s="131">
        <v>-1605.5</v>
      </c>
      <c r="M7" s="131">
        <v>-1673.25</v>
      </c>
      <c r="N7" s="137"/>
      <c r="O7" s="10"/>
      <c r="P7" s="113"/>
      <c r="Q7" s="10"/>
    </row>
    <row r="8" spans="1:17" s="4" customFormat="1">
      <c r="A8" s="23" t="s">
        <v>111</v>
      </c>
      <c r="B8" s="23" t="s">
        <v>112</v>
      </c>
      <c r="C8" s="23" t="s">
        <v>39</v>
      </c>
      <c r="D8" s="54">
        <v>43586</v>
      </c>
      <c r="E8" s="135">
        <v>45171</v>
      </c>
      <c r="F8" s="136">
        <v>16.25</v>
      </c>
      <c r="G8" s="136">
        <v>-13.75</v>
      </c>
      <c r="H8" s="136">
        <v>-255.75</v>
      </c>
      <c r="I8" s="136">
        <v>-505</v>
      </c>
      <c r="J8" s="133">
        <v>-679.5</v>
      </c>
      <c r="K8" s="133">
        <v>956.5</v>
      </c>
      <c r="L8" s="133">
        <v>1253.5</v>
      </c>
      <c r="M8" s="133">
        <v>-1509.75</v>
      </c>
      <c r="N8" s="137"/>
      <c r="O8" s="10"/>
      <c r="P8" s="113"/>
    </row>
    <row r="9" spans="1:17">
      <c r="A9" s="23" t="s">
        <v>30</v>
      </c>
      <c r="B9" s="23" t="s">
        <v>53</v>
      </c>
      <c r="C9" s="23" t="s">
        <v>27</v>
      </c>
      <c r="D9" s="54">
        <v>44485</v>
      </c>
      <c r="E9" s="54">
        <v>46094</v>
      </c>
      <c r="F9" s="132">
        <v>-1120.75</v>
      </c>
      <c r="G9" s="132">
        <v>-1340.75</v>
      </c>
      <c r="H9" s="132">
        <v>-1565.75</v>
      </c>
      <c r="I9" s="132"/>
      <c r="J9" s="133"/>
      <c r="K9" s="133"/>
      <c r="L9" s="133"/>
      <c r="M9" s="133"/>
      <c r="N9" s="137"/>
      <c r="O9" s="106"/>
      <c r="P9" s="30"/>
    </row>
    <row r="10" spans="1:17">
      <c r="A10" s="25" t="s">
        <v>270</v>
      </c>
      <c r="B10" s="25" t="s">
        <v>271</v>
      </c>
      <c r="C10" s="25" t="s">
        <v>39</v>
      </c>
      <c r="D10" s="124">
        <v>44593</v>
      </c>
      <c r="E10" s="124">
        <v>46053</v>
      </c>
      <c r="F10" s="125">
        <v>-949.11</v>
      </c>
      <c r="G10" s="125" t="s">
        <v>298</v>
      </c>
      <c r="H10" s="125">
        <v>-1483.75</v>
      </c>
      <c r="I10" s="125"/>
      <c r="J10" s="126"/>
      <c r="K10" s="126"/>
      <c r="L10" s="126"/>
      <c r="M10" s="126"/>
      <c r="N10" s="127"/>
      <c r="O10" s="106"/>
      <c r="P10" s="30"/>
    </row>
    <row r="11" spans="1:17" s="2" customFormat="1">
      <c r="A11" s="24" t="s">
        <v>138</v>
      </c>
      <c r="B11" s="24" t="s">
        <v>139</v>
      </c>
      <c r="C11" s="24" t="s">
        <v>39</v>
      </c>
      <c r="D11" s="128">
        <v>43927</v>
      </c>
      <c r="E11" s="128">
        <v>45454</v>
      </c>
      <c r="F11" s="129">
        <v>-61.3</v>
      </c>
      <c r="G11" s="129">
        <v>-199.94</v>
      </c>
      <c r="H11" s="129">
        <v>-760.25</v>
      </c>
      <c r="I11" s="129">
        <v>-1088.5</v>
      </c>
      <c r="J11" s="130">
        <v>-1262</v>
      </c>
      <c r="K11" s="131">
        <v>-1604.5</v>
      </c>
      <c r="L11" s="131">
        <v>-1669.5</v>
      </c>
      <c r="M11" s="131"/>
      <c r="N11" s="137" t="s">
        <v>245</v>
      </c>
      <c r="P11" s="30"/>
    </row>
    <row r="12" spans="1:17" ht="29">
      <c r="A12" s="23" t="s">
        <v>171</v>
      </c>
      <c r="B12" s="23" t="s">
        <v>172</v>
      </c>
      <c r="C12" s="23" t="s">
        <v>27</v>
      </c>
      <c r="D12" s="54">
        <v>44409</v>
      </c>
      <c r="E12" s="54">
        <v>45869</v>
      </c>
      <c r="F12" s="132">
        <v>-989.75</v>
      </c>
      <c r="G12" s="132">
        <v>-1215</v>
      </c>
      <c r="H12" s="132">
        <v>-1489.75</v>
      </c>
      <c r="I12" s="132">
        <v>-1616</v>
      </c>
      <c r="J12" s="132"/>
      <c r="K12" s="133"/>
      <c r="L12" s="133"/>
      <c r="M12" s="133"/>
      <c r="N12" s="137" t="s">
        <v>285</v>
      </c>
      <c r="O12" s="2"/>
      <c r="P12" s="30"/>
    </row>
    <row r="13" spans="1:17">
      <c r="A13" s="23" t="s">
        <v>317</v>
      </c>
      <c r="B13" s="23" t="s">
        <v>318</v>
      </c>
      <c r="C13" s="23" t="s">
        <v>39</v>
      </c>
      <c r="D13" s="54">
        <v>45139</v>
      </c>
      <c r="E13" s="54">
        <v>46599</v>
      </c>
      <c r="F13" s="132">
        <v>-1695</v>
      </c>
      <c r="G13" s="132"/>
      <c r="H13" s="132"/>
      <c r="I13" s="132"/>
      <c r="J13" s="132"/>
      <c r="K13" s="133"/>
      <c r="L13" s="133"/>
      <c r="M13" s="133"/>
      <c r="N13" s="137"/>
      <c r="O13" s="2"/>
      <c r="P13" s="30"/>
    </row>
    <row r="14" spans="1:17">
      <c r="A14" s="24" t="s">
        <v>124</v>
      </c>
      <c r="B14" s="23" t="s">
        <v>125</v>
      </c>
      <c r="C14" s="24" t="s">
        <v>39</v>
      </c>
      <c r="D14" s="128">
        <v>43732</v>
      </c>
      <c r="E14" s="128">
        <v>45192</v>
      </c>
      <c r="F14" s="129">
        <v>-17.8</v>
      </c>
      <c r="G14" s="129">
        <v>-152.49</v>
      </c>
      <c r="H14" s="129">
        <v>-582.87</v>
      </c>
      <c r="I14" s="129">
        <v>-750.37</v>
      </c>
      <c r="J14" s="130">
        <v>-1323.5</v>
      </c>
      <c r="K14" s="131">
        <v>-1323.5</v>
      </c>
      <c r="L14" s="131">
        <v>-1546</v>
      </c>
      <c r="M14" s="131">
        <v>-1552</v>
      </c>
      <c r="N14" s="21"/>
      <c r="O14" s="10"/>
      <c r="P14" s="113"/>
    </row>
    <row r="15" spans="1:17">
      <c r="A15" s="25" t="s">
        <v>178</v>
      </c>
      <c r="B15" s="25" t="s">
        <v>179</v>
      </c>
      <c r="C15" s="25" t="s">
        <v>39</v>
      </c>
      <c r="D15" s="124">
        <v>44228</v>
      </c>
      <c r="E15" s="124"/>
      <c r="F15" s="125">
        <v>-316.10000000000002</v>
      </c>
      <c r="G15" s="125">
        <v>-543.13</v>
      </c>
      <c r="H15" s="125">
        <v>-1009.75</v>
      </c>
      <c r="I15" s="125">
        <v>-1249.75</v>
      </c>
      <c r="J15" s="126">
        <v>-1631.75</v>
      </c>
      <c r="K15" s="126"/>
      <c r="L15" s="126"/>
      <c r="M15" s="126"/>
      <c r="N15" s="22" t="s">
        <v>268</v>
      </c>
      <c r="O15" s="2"/>
      <c r="P15" s="30"/>
    </row>
    <row r="16" spans="1:17">
      <c r="A16" s="31" t="s">
        <v>140</v>
      </c>
      <c r="B16" s="31" t="s">
        <v>141</v>
      </c>
      <c r="C16" s="31" t="s">
        <v>39</v>
      </c>
      <c r="D16" s="143">
        <v>43922</v>
      </c>
      <c r="E16" s="143">
        <v>45382</v>
      </c>
      <c r="F16" s="144">
        <v>-416.44</v>
      </c>
      <c r="G16" s="144">
        <v>-416.44</v>
      </c>
      <c r="H16" s="144">
        <v>-590.15</v>
      </c>
      <c r="I16" s="144">
        <v>-799.25</v>
      </c>
      <c r="J16" s="139">
        <v>-1168</v>
      </c>
      <c r="K16" s="145">
        <v>-1358.5</v>
      </c>
      <c r="L16" s="145">
        <v>-1665.5</v>
      </c>
      <c r="M16" s="145"/>
      <c r="N16" s="22" t="s">
        <v>286</v>
      </c>
      <c r="O16" s="2"/>
      <c r="P16" s="30"/>
    </row>
    <row r="17" spans="1:21">
      <c r="A17" s="23" t="s">
        <v>85</v>
      </c>
      <c r="B17" s="23" t="s">
        <v>86</v>
      </c>
      <c r="C17" s="23" t="s">
        <v>39</v>
      </c>
      <c r="D17" s="54">
        <v>43132</v>
      </c>
      <c r="E17" s="54">
        <v>44592</v>
      </c>
      <c r="F17" s="132">
        <v>-439.19</v>
      </c>
      <c r="G17" s="132">
        <v>-462.39</v>
      </c>
      <c r="H17" s="132">
        <v>-556.25</v>
      </c>
      <c r="I17" s="132">
        <v>-730.25</v>
      </c>
      <c r="J17" s="133">
        <v>-738.25</v>
      </c>
      <c r="K17" s="133">
        <v>-880.5</v>
      </c>
      <c r="L17" s="133">
        <v>-905.75</v>
      </c>
      <c r="M17" s="133">
        <v>-929.75</v>
      </c>
      <c r="N17" s="21"/>
      <c r="O17" s="2"/>
      <c r="P17" s="30"/>
    </row>
    <row r="18" spans="1:21">
      <c r="A18" s="23" t="s">
        <v>276</v>
      </c>
      <c r="B18" s="23" t="s">
        <v>277</v>
      </c>
      <c r="C18" s="23" t="s">
        <v>39</v>
      </c>
      <c r="D18" s="142">
        <v>44691</v>
      </c>
      <c r="E18" s="54">
        <v>46151</v>
      </c>
      <c r="F18" s="132">
        <v>-1394.3</v>
      </c>
      <c r="G18" s="132">
        <v>-1381.38</v>
      </c>
      <c r="H18" s="132">
        <v>-1661</v>
      </c>
      <c r="I18" s="132"/>
      <c r="J18" s="133"/>
      <c r="K18" s="133"/>
      <c r="L18" s="133"/>
      <c r="M18" s="133"/>
      <c r="N18" s="21"/>
      <c r="O18" s="2"/>
      <c r="P18" s="30"/>
    </row>
    <row r="19" spans="1:21">
      <c r="A19" s="23" t="s">
        <v>87</v>
      </c>
      <c r="B19" s="23" t="s">
        <v>299</v>
      </c>
      <c r="C19" s="23" t="s">
        <v>27</v>
      </c>
      <c r="D19" s="142">
        <v>44508</v>
      </c>
      <c r="E19" s="54">
        <v>45968</v>
      </c>
      <c r="F19" s="132">
        <v>-1616</v>
      </c>
      <c r="G19" s="132">
        <v>-1616</v>
      </c>
      <c r="H19" s="132">
        <v>-1695</v>
      </c>
      <c r="I19" s="132"/>
      <c r="J19" s="133"/>
      <c r="K19" s="133"/>
      <c r="L19" s="133"/>
      <c r="M19" s="133"/>
      <c r="N19" s="21"/>
      <c r="O19" s="2"/>
      <c r="P19" s="30"/>
    </row>
    <row r="20" spans="1:21">
      <c r="A20" s="23" t="s">
        <v>174</v>
      </c>
      <c r="B20" s="23" t="s">
        <v>175</v>
      </c>
      <c r="C20" s="23" t="s">
        <v>39</v>
      </c>
      <c r="D20" s="54">
        <v>44409</v>
      </c>
      <c r="E20" s="54">
        <v>45702</v>
      </c>
      <c r="F20" s="132">
        <v>-678.27</v>
      </c>
      <c r="G20" s="132">
        <v>-996.52</v>
      </c>
      <c r="H20" s="132">
        <v>-1315.25</v>
      </c>
      <c r="I20" s="132">
        <v>-1592</v>
      </c>
      <c r="J20" s="133"/>
      <c r="K20" s="133"/>
      <c r="L20" s="133"/>
      <c r="M20" s="133"/>
      <c r="N20" s="134"/>
      <c r="O20" s="10"/>
      <c r="P20" s="113"/>
      <c r="Q20" s="4"/>
      <c r="R20" s="4"/>
      <c r="S20" s="4"/>
      <c r="T20" s="4"/>
      <c r="U20" s="4"/>
    </row>
    <row r="21" spans="1:21" ht="43.5">
      <c r="A21" s="23" t="s">
        <v>168</v>
      </c>
      <c r="B21" s="23" t="s">
        <v>169</v>
      </c>
      <c r="C21" s="23" t="s">
        <v>39</v>
      </c>
      <c r="D21" s="54">
        <v>44256</v>
      </c>
      <c r="E21" s="54">
        <v>45688</v>
      </c>
      <c r="F21" s="132">
        <v>-323.38</v>
      </c>
      <c r="G21" s="179">
        <v>-783.86</v>
      </c>
      <c r="H21" s="132">
        <v>-1161.75</v>
      </c>
      <c r="I21" s="132">
        <v>-1464</v>
      </c>
      <c r="J21" s="133">
        <v>-1464</v>
      </c>
      <c r="K21" s="133"/>
      <c r="L21" s="133"/>
      <c r="M21" s="133"/>
      <c r="N21" s="149" t="s">
        <v>265</v>
      </c>
      <c r="O21" s="10"/>
      <c r="P21" s="113"/>
      <c r="Q21" s="4"/>
      <c r="R21" s="4"/>
      <c r="S21" s="4"/>
      <c r="T21" s="4"/>
      <c r="U21" s="4"/>
    </row>
    <row r="22" spans="1:21" s="2" customFormat="1">
      <c r="A22" s="23" t="s">
        <v>176</v>
      </c>
      <c r="B22" s="23" t="s">
        <v>177</v>
      </c>
      <c r="C22" s="23" t="s">
        <v>39</v>
      </c>
      <c r="D22" s="54">
        <v>44287</v>
      </c>
      <c r="E22" s="54">
        <v>45747</v>
      </c>
      <c r="F22" s="132">
        <v>-630.88</v>
      </c>
      <c r="G22" s="132">
        <v>-973.75</v>
      </c>
      <c r="H22" s="132">
        <v>-1097.25</v>
      </c>
      <c r="I22" s="132">
        <v>-1385.25</v>
      </c>
      <c r="J22" s="133">
        <v>-1680</v>
      </c>
      <c r="K22" s="133"/>
      <c r="L22" s="133"/>
      <c r="M22" s="133"/>
      <c r="N22" s="150"/>
      <c r="P22" s="30"/>
    </row>
    <row r="23" spans="1:21">
      <c r="A23" s="23" t="s">
        <v>173</v>
      </c>
      <c r="B23" s="23" t="s">
        <v>170</v>
      </c>
      <c r="C23" s="23" t="s">
        <v>39</v>
      </c>
      <c r="D23" s="54">
        <v>44197</v>
      </c>
      <c r="E23" s="54">
        <v>45657</v>
      </c>
      <c r="F23" s="132">
        <v>-558.72</v>
      </c>
      <c r="G23" s="132">
        <v>-1096.49</v>
      </c>
      <c r="H23" s="132">
        <v>-1414.25</v>
      </c>
      <c r="I23" s="132">
        <v>-1513.75</v>
      </c>
      <c r="J23" s="133">
        <v>-1654</v>
      </c>
      <c r="K23" s="133"/>
      <c r="L23" s="133"/>
      <c r="M23" s="133"/>
      <c r="N23" s="50"/>
      <c r="O23" s="10"/>
      <c r="P23" s="113"/>
      <c r="Q23" s="4"/>
      <c r="R23" s="4"/>
      <c r="S23" s="4"/>
      <c r="T23" s="4"/>
      <c r="U23" s="4"/>
    </row>
    <row r="24" spans="1:21">
      <c r="A24" s="21" t="s">
        <v>182</v>
      </c>
      <c r="B24" s="21" t="s">
        <v>183</v>
      </c>
      <c r="C24" s="21" t="s">
        <v>27</v>
      </c>
      <c r="D24" s="54">
        <v>44197</v>
      </c>
      <c r="E24" s="54">
        <v>45657</v>
      </c>
      <c r="F24" s="132">
        <v>-535.25</v>
      </c>
      <c r="G24" s="132">
        <v>-905.25</v>
      </c>
      <c r="H24" s="132">
        <v>-932.25</v>
      </c>
      <c r="I24" s="132">
        <v>-1452.75</v>
      </c>
      <c r="J24" s="133">
        <v>-1469.75</v>
      </c>
      <c r="K24" s="133"/>
      <c r="L24" s="133"/>
      <c r="M24" s="133"/>
      <c r="N24" s="50" t="s">
        <v>266</v>
      </c>
      <c r="O24" s="2"/>
      <c r="P24" s="30"/>
    </row>
    <row r="25" spans="1:21">
      <c r="A25" s="25" t="s">
        <v>184</v>
      </c>
      <c r="B25" s="25" t="s">
        <v>185</v>
      </c>
      <c r="C25" s="25" t="s">
        <v>27</v>
      </c>
      <c r="D25" s="124">
        <v>44256</v>
      </c>
      <c r="E25" s="124">
        <v>45716</v>
      </c>
      <c r="F25" s="182">
        <v>-315.75</v>
      </c>
      <c r="G25" s="125">
        <v>-694.5</v>
      </c>
      <c r="H25" s="125">
        <v>-966.75</v>
      </c>
      <c r="I25" s="125">
        <v>-1395.5</v>
      </c>
      <c r="J25" s="125">
        <v>-1523.5</v>
      </c>
      <c r="K25" s="126"/>
      <c r="L25" s="126"/>
      <c r="M25" s="126"/>
      <c r="N25" s="151"/>
      <c r="O25" s="2"/>
      <c r="P25" s="30"/>
    </row>
    <row r="26" spans="1:21">
      <c r="A26" s="23" t="s">
        <v>319</v>
      </c>
      <c r="B26" s="23" t="s">
        <v>320</v>
      </c>
      <c r="C26" s="23" t="s">
        <v>27</v>
      </c>
      <c r="D26" s="54">
        <v>45139</v>
      </c>
      <c r="E26" s="54">
        <v>46599</v>
      </c>
      <c r="F26" s="132">
        <v>-1695</v>
      </c>
      <c r="G26" s="132"/>
      <c r="H26" s="132"/>
      <c r="I26" s="132"/>
      <c r="J26" s="132"/>
      <c r="K26" s="133"/>
      <c r="L26" s="133"/>
      <c r="M26" s="133"/>
      <c r="N26" s="150"/>
      <c r="O26" s="2"/>
      <c r="P26" s="30"/>
    </row>
    <row r="27" spans="1:21">
      <c r="A27" s="23" t="s">
        <v>151</v>
      </c>
      <c r="B27" s="23" t="s">
        <v>152</v>
      </c>
      <c r="C27" s="23" t="s">
        <v>39</v>
      </c>
      <c r="D27" s="54">
        <v>43831</v>
      </c>
      <c r="E27" s="54">
        <v>45454</v>
      </c>
      <c r="F27" s="132">
        <v>189.75</v>
      </c>
      <c r="G27" s="132">
        <v>-22.25</v>
      </c>
      <c r="H27" s="132">
        <v>-202.25</v>
      </c>
      <c r="I27" s="132">
        <v>-597.5</v>
      </c>
      <c r="J27" s="133">
        <v>-755</v>
      </c>
      <c r="K27" s="133">
        <v>-1123.25</v>
      </c>
      <c r="L27" s="133">
        <v>-1327.5</v>
      </c>
      <c r="M27" s="133"/>
      <c r="N27" s="155"/>
      <c r="O27" s="2"/>
      <c r="P27" s="30"/>
    </row>
    <row r="28" spans="1:21">
      <c r="A28" s="24" t="s">
        <v>113</v>
      </c>
      <c r="B28" s="24" t="s">
        <v>114</v>
      </c>
      <c r="C28" s="24" t="s">
        <v>39</v>
      </c>
      <c r="D28" s="128">
        <v>43618</v>
      </c>
      <c r="E28" s="128">
        <v>44988</v>
      </c>
      <c r="F28" s="129">
        <v>67.95</v>
      </c>
      <c r="G28" s="129">
        <v>37.950000000000003</v>
      </c>
      <c r="H28" s="129">
        <v>-122.25</v>
      </c>
      <c r="I28" s="129">
        <v>-247.75</v>
      </c>
      <c r="J28" s="130">
        <v>-474</v>
      </c>
      <c r="K28" s="131">
        <v>-622</v>
      </c>
      <c r="L28" s="131">
        <v>-1077.5</v>
      </c>
      <c r="M28" s="131">
        <v>-1306.5</v>
      </c>
      <c r="N28" s="41"/>
      <c r="O28" s="2"/>
      <c r="P28" s="30"/>
    </row>
    <row r="29" spans="1:21">
      <c r="A29" s="24" t="s">
        <v>272</v>
      </c>
      <c r="B29" s="24" t="s">
        <v>273</v>
      </c>
      <c r="C29" s="24" t="s">
        <v>39</v>
      </c>
      <c r="D29" s="128">
        <v>44641</v>
      </c>
      <c r="E29" s="128">
        <v>46101</v>
      </c>
      <c r="F29" s="129">
        <v>-1058.79</v>
      </c>
      <c r="G29" s="129">
        <v>-1314.06</v>
      </c>
      <c r="H29" s="129">
        <v>-1631.5</v>
      </c>
      <c r="I29" s="129"/>
      <c r="J29" s="130"/>
      <c r="K29" s="131"/>
      <c r="L29" s="131"/>
      <c r="M29" s="131"/>
      <c r="N29" s="41"/>
      <c r="O29" s="2"/>
      <c r="P29" s="30"/>
    </row>
    <row r="30" spans="1:21">
      <c r="A30" s="31" t="s">
        <v>308</v>
      </c>
      <c r="B30" s="31" t="s">
        <v>309</v>
      </c>
      <c r="C30" s="31" t="s">
        <v>39</v>
      </c>
      <c r="D30" s="143">
        <v>44986</v>
      </c>
      <c r="E30" s="143">
        <v>46446</v>
      </c>
      <c r="F30" s="144">
        <v>-1636.04</v>
      </c>
      <c r="G30" s="144"/>
      <c r="H30" s="144"/>
      <c r="I30" s="144"/>
      <c r="J30" s="139"/>
      <c r="K30" s="145"/>
      <c r="L30" s="145"/>
      <c r="M30" s="145"/>
      <c r="N30" s="29"/>
      <c r="O30" s="2"/>
      <c r="P30" s="30"/>
    </row>
    <row r="31" spans="1:21">
      <c r="A31" s="25" t="s">
        <v>108</v>
      </c>
      <c r="B31" s="25" t="s">
        <v>109</v>
      </c>
      <c r="C31" s="25" t="s">
        <v>39</v>
      </c>
      <c r="D31" s="124">
        <v>43318</v>
      </c>
      <c r="E31" s="124">
        <v>44920</v>
      </c>
      <c r="F31" s="125" t="s">
        <v>321</v>
      </c>
      <c r="G31" s="125">
        <v>-23</v>
      </c>
      <c r="H31" s="125">
        <v>-98</v>
      </c>
      <c r="I31" s="125">
        <v>-110.5</v>
      </c>
      <c r="J31" s="126">
        <v>-306.5</v>
      </c>
      <c r="K31" s="126">
        <v>-395</v>
      </c>
      <c r="L31" s="126">
        <v>-714.75</v>
      </c>
      <c r="M31" s="126">
        <v>-942.79</v>
      </c>
      <c r="N31" s="140"/>
      <c r="O31" s="2"/>
      <c r="P31" s="30"/>
    </row>
    <row r="32" spans="1:21">
      <c r="A32" s="23" t="s">
        <v>305</v>
      </c>
      <c r="B32" s="23" t="s">
        <v>306</v>
      </c>
      <c r="C32" s="23" t="s">
        <v>39</v>
      </c>
      <c r="D32" s="54">
        <v>45012</v>
      </c>
      <c r="E32" s="54">
        <v>45348</v>
      </c>
      <c r="F32" s="132">
        <v>-1589.25</v>
      </c>
      <c r="G32" s="132"/>
      <c r="H32" s="132"/>
      <c r="I32" s="132"/>
      <c r="J32" s="133"/>
      <c r="K32" s="133"/>
      <c r="L32" s="133"/>
      <c r="M32" s="133"/>
      <c r="N32" s="160"/>
      <c r="O32" s="2"/>
      <c r="P32" s="30"/>
    </row>
    <row r="33" spans="1:16" ht="43.5">
      <c r="A33" s="23" t="s">
        <v>180</v>
      </c>
      <c r="B33" s="23" t="s">
        <v>181</v>
      </c>
      <c r="C33" s="23" t="s">
        <v>39</v>
      </c>
      <c r="D33" s="54">
        <v>44256</v>
      </c>
      <c r="E33" s="54"/>
      <c r="F33" s="132">
        <v>-780.4</v>
      </c>
      <c r="G33" s="132">
        <v>-850.71</v>
      </c>
      <c r="H33" s="132">
        <v>-1204.75</v>
      </c>
      <c r="I33" s="132">
        <v>-1244.75</v>
      </c>
      <c r="J33" s="133">
        <v>-1668</v>
      </c>
      <c r="K33" s="133"/>
      <c r="L33" s="133"/>
      <c r="M33" s="133"/>
      <c r="N33" s="156" t="s">
        <v>289</v>
      </c>
      <c r="O33" s="111"/>
      <c r="P33" s="30"/>
    </row>
    <row r="34" spans="1:16">
      <c r="A34" s="24" t="s">
        <v>153</v>
      </c>
      <c r="B34" s="24" t="s">
        <v>154</v>
      </c>
      <c r="C34" s="24" t="s">
        <v>39</v>
      </c>
      <c r="D34" s="157">
        <v>43836</v>
      </c>
      <c r="E34" s="157">
        <v>45296</v>
      </c>
      <c r="F34" s="133">
        <v>-272.85000000000002</v>
      </c>
      <c r="G34" s="130">
        <v>-431.1</v>
      </c>
      <c r="H34" s="130">
        <v>-481</v>
      </c>
      <c r="I34" s="130">
        <v>-601.5</v>
      </c>
      <c r="J34" s="130">
        <v>-837</v>
      </c>
      <c r="K34" s="131">
        <v>-1104.5</v>
      </c>
      <c r="L34" s="131">
        <v>-1371.75</v>
      </c>
      <c r="M34" s="131"/>
      <c r="N34" s="41" t="s">
        <v>286</v>
      </c>
      <c r="O34" s="2"/>
      <c r="P34" s="30"/>
    </row>
    <row r="35" spans="1:16">
      <c r="A35" s="31" t="s">
        <v>274</v>
      </c>
      <c r="B35" s="31" t="s">
        <v>275</v>
      </c>
      <c r="C35" s="31" t="s">
        <v>39</v>
      </c>
      <c r="D35" s="138">
        <v>44593</v>
      </c>
      <c r="E35" s="138">
        <v>46053</v>
      </c>
      <c r="F35" s="184">
        <v>-1022.46</v>
      </c>
      <c r="G35" s="139">
        <v>1371.4</v>
      </c>
      <c r="H35" s="139">
        <v>-1474</v>
      </c>
      <c r="I35" s="138"/>
      <c r="J35" s="29"/>
      <c r="K35" s="140"/>
      <c r="L35" s="140"/>
      <c r="M35" s="140"/>
      <c r="N35" s="29"/>
      <c r="O35" s="2"/>
      <c r="P35" s="2"/>
    </row>
    <row r="36" spans="1:16">
      <c r="A36" s="24" t="s">
        <v>324</v>
      </c>
      <c r="B36" s="24" t="s">
        <v>325</v>
      </c>
      <c r="C36" s="24" t="s">
        <v>27</v>
      </c>
      <c r="D36" s="157">
        <v>45175</v>
      </c>
      <c r="E36" s="157">
        <v>46691</v>
      </c>
      <c r="F36" s="130">
        <v>-1291.5</v>
      </c>
      <c r="G36" s="157"/>
      <c r="H36" s="157"/>
      <c r="I36" s="157"/>
      <c r="J36" s="41"/>
      <c r="K36" s="160"/>
      <c r="L36" s="160"/>
      <c r="M36" s="160"/>
      <c r="N36" s="41"/>
      <c r="O36" s="2"/>
      <c r="P36" s="2"/>
    </row>
    <row r="37" spans="1:16">
      <c r="A37" s="12"/>
      <c r="B37" s="12"/>
      <c r="C37" s="12"/>
      <c r="D37" s="57"/>
      <c r="E37" s="57"/>
      <c r="F37" s="57"/>
      <c r="G37" s="57"/>
      <c r="H37" s="57"/>
      <c r="I37" s="57"/>
      <c r="J37" s="2"/>
      <c r="K37" s="11"/>
      <c r="L37" s="11"/>
      <c r="M37" s="13"/>
      <c r="N37" s="2"/>
      <c r="O37" s="2"/>
      <c r="P37" s="2"/>
    </row>
    <row r="38" spans="1:16">
      <c r="J38" s="2"/>
      <c r="K38" s="11"/>
      <c r="L38" s="11"/>
      <c r="M38">
        <f>3*4.5</f>
        <v>13.5</v>
      </c>
      <c r="N38" s="2"/>
      <c r="O38" s="2"/>
      <c r="P38" s="2"/>
    </row>
    <row r="39" spans="1:16">
      <c r="J39" s="2"/>
      <c r="K39" s="11"/>
      <c r="L39" s="11"/>
      <c r="N39" s="2"/>
      <c r="O39" s="2"/>
      <c r="P39" s="2"/>
    </row>
    <row r="40" spans="1:16">
      <c r="J40" s="2"/>
      <c r="K40" s="11"/>
      <c r="L40" s="11"/>
      <c r="N40" s="2"/>
      <c r="O40" s="2"/>
      <c r="P40" s="2"/>
    </row>
    <row r="41" spans="1:16">
      <c r="J41" s="2"/>
      <c r="K41" s="11"/>
      <c r="L41" s="11">
        <f>12*3.5</f>
        <v>42</v>
      </c>
      <c r="N41" s="2"/>
      <c r="O41" s="2"/>
      <c r="P41" s="2"/>
    </row>
    <row r="42" spans="1:16">
      <c r="J42" s="2"/>
      <c r="K42" s="11"/>
      <c r="L42" s="11"/>
      <c r="N42" s="2"/>
      <c r="O42" s="2"/>
      <c r="P42" s="2"/>
    </row>
    <row r="43" spans="1:16">
      <c r="J43" s="2"/>
      <c r="K43" s="11"/>
      <c r="L43" s="11"/>
    </row>
    <row r="48" spans="1:16">
      <c r="A48" s="26" t="s">
        <v>131</v>
      </c>
    </row>
    <row r="49" spans="1:54">
      <c r="A49" s="28" t="s">
        <v>149</v>
      </c>
      <c r="B49" s="15"/>
      <c r="C49" s="15"/>
    </row>
    <row r="54" spans="1:54" s="3" customFormat="1">
      <c r="A54"/>
      <c r="B54"/>
      <c r="C54"/>
      <c r="D54"/>
      <c r="E54"/>
      <c r="F54"/>
      <c r="G54"/>
      <c r="H54"/>
      <c r="I54"/>
      <c r="J54"/>
      <c r="K54" s="8"/>
      <c r="L54" s="8"/>
      <c r="M54"/>
      <c r="N54">
        <v>393.5</v>
      </c>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row>
    <row r="55" spans="1:54" s="3" customFormat="1">
      <c r="A55"/>
      <c r="B55"/>
      <c r="C55"/>
      <c r="D55"/>
      <c r="E55"/>
      <c r="F55"/>
      <c r="G55"/>
      <c r="H55"/>
      <c r="I55"/>
      <c r="J55"/>
      <c r="K55" s="8"/>
      <c r="L55" s="8"/>
      <c r="M55"/>
      <c r="N55" s="4">
        <f>N54+169.5</f>
        <v>563</v>
      </c>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row>
    <row r="56" spans="1:54" s="4" customFormat="1">
      <c r="K56" s="9"/>
      <c r="L56" s="9"/>
    </row>
    <row r="57" spans="1:54" s="4" customFormat="1">
      <c r="K57" s="9"/>
      <c r="L57" s="9"/>
      <c r="N57"/>
    </row>
  </sheetData>
  <sortState xmlns:xlrd2="http://schemas.microsoft.com/office/spreadsheetml/2017/richdata2" ref="A4:E29">
    <sortCondition ref="A4:A29"/>
  </sortState>
  <phoneticPr fontId="16" type="noConversion"/>
  <pageMargins left="0.7" right="0.7" top="0.75" bottom="0.75" header="0.3" footer="0.3"/>
  <pageSetup paperSize="9" scale="5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M35"/>
  <sheetViews>
    <sheetView tabSelected="1" workbookViewId="0">
      <selection activeCell="C3" sqref="C3"/>
    </sheetView>
  </sheetViews>
  <sheetFormatPr defaultRowHeight="14.5"/>
  <cols>
    <col min="1" max="1" width="17.453125" customWidth="1"/>
    <col min="2" max="2" width="26.26953125" customWidth="1"/>
    <col min="3" max="3" width="21.81640625" customWidth="1"/>
    <col min="4" max="4" width="19.1796875" customWidth="1"/>
    <col min="5" max="5" width="13.54296875" customWidth="1"/>
    <col min="6" max="6" width="13.453125" customWidth="1"/>
    <col min="7" max="7" width="14" customWidth="1"/>
    <col min="8" max="8" width="11.7265625" customWidth="1"/>
    <col min="9" max="9" width="10.26953125" customWidth="1"/>
    <col min="10" max="10" width="70.453125" bestFit="1" customWidth="1"/>
  </cols>
  <sheetData>
    <row r="1" spans="1:13" ht="15.5">
      <c r="A1" s="188" t="s">
        <v>165</v>
      </c>
      <c r="B1" s="189"/>
      <c r="C1" s="190"/>
      <c r="D1" s="190"/>
      <c r="E1" s="189"/>
      <c r="F1" s="189"/>
      <c r="G1" s="189"/>
      <c r="H1" s="189"/>
      <c r="I1" s="189"/>
      <c r="J1" s="66"/>
    </row>
    <row r="2" spans="1:13" ht="15.5">
      <c r="A2" s="64"/>
      <c r="B2" s="163"/>
      <c r="C2" s="178"/>
      <c r="D2" s="164"/>
      <c r="E2" s="191" t="s">
        <v>204</v>
      </c>
      <c r="F2" s="191"/>
      <c r="G2" s="191"/>
      <c r="H2" s="191"/>
      <c r="I2" s="192"/>
      <c r="J2" s="64"/>
    </row>
    <row r="3" spans="1:13" ht="15.5">
      <c r="A3" s="64" t="s">
        <v>19</v>
      </c>
      <c r="B3" s="64" t="s">
        <v>20</v>
      </c>
      <c r="C3" s="161" t="s">
        <v>313</v>
      </c>
      <c r="D3" s="161" t="s">
        <v>297</v>
      </c>
      <c r="E3" s="64" t="s">
        <v>280</v>
      </c>
      <c r="F3" s="64" t="s">
        <v>260</v>
      </c>
      <c r="G3" s="64" t="s">
        <v>222</v>
      </c>
      <c r="H3" s="64" t="s">
        <v>167</v>
      </c>
      <c r="I3" s="65" t="s">
        <v>144</v>
      </c>
      <c r="J3" s="64" t="s">
        <v>25</v>
      </c>
      <c r="L3" s="2"/>
      <c r="M3" s="2"/>
    </row>
    <row r="4" spans="1:13">
      <c r="A4" s="18" t="s">
        <v>110</v>
      </c>
      <c r="B4" s="18" t="s">
        <v>146</v>
      </c>
      <c r="C4" s="84">
        <v>-321</v>
      </c>
      <c r="D4" s="175">
        <v>-510</v>
      </c>
      <c r="E4" s="84">
        <f>'Stipendiater og post docs'!H4</f>
        <v>-988</v>
      </c>
      <c r="F4" s="84">
        <f>'Stipendiater og post docs'!I4</f>
        <v>-1110.25</v>
      </c>
      <c r="G4" s="84">
        <f>'Stipendiater og post docs'!J4</f>
        <v>-1130.25</v>
      </c>
      <c r="H4" s="17">
        <v>-1288.25</v>
      </c>
      <c r="I4" s="70">
        <v>-1372.25</v>
      </c>
      <c r="J4" s="67"/>
    </row>
    <row r="5" spans="1:13">
      <c r="A5" s="67" t="s">
        <v>147</v>
      </c>
      <c r="B5" s="67" t="s">
        <v>148</v>
      </c>
      <c r="C5" s="85">
        <v>-1296.25</v>
      </c>
      <c r="D5" s="105">
        <v>-1301.79</v>
      </c>
      <c r="E5" s="85">
        <f>'Stipendiater og post docs'!H6</f>
        <v>-1337.25</v>
      </c>
      <c r="F5" s="85">
        <f>'Stipendiater og post docs'!I6</f>
        <v>-1342.75</v>
      </c>
      <c r="G5" s="85">
        <f>'Stipendiater og post docs'!J6</f>
        <v>-1395.25</v>
      </c>
      <c r="H5" s="68">
        <v>-1511</v>
      </c>
      <c r="I5" s="69">
        <v>-1631</v>
      </c>
      <c r="J5" s="67"/>
    </row>
    <row r="6" spans="1:13">
      <c r="A6" s="71" t="s">
        <v>129</v>
      </c>
      <c r="B6" s="71" t="s">
        <v>254</v>
      </c>
      <c r="C6" s="85">
        <v>-74</v>
      </c>
      <c r="D6" s="172">
        <v>-399.56</v>
      </c>
      <c r="E6" s="85">
        <f>'Stipendiater og post docs'!H7</f>
        <v>-643.25</v>
      </c>
      <c r="F6" s="85">
        <f>'Stipendiater og post docs'!I7</f>
        <v>-902.25</v>
      </c>
      <c r="G6" s="85">
        <f>'Stipendiater og post docs'!J7</f>
        <v>-1230.25</v>
      </c>
      <c r="H6" s="68">
        <v>-1285</v>
      </c>
      <c r="I6" s="69">
        <v>-1605.5</v>
      </c>
      <c r="J6" s="67"/>
    </row>
    <row r="7" spans="1:13">
      <c r="A7" s="18" t="s">
        <v>111</v>
      </c>
      <c r="B7" s="18" t="s">
        <v>112</v>
      </c>
      <c r="C7" s="84">
        <v>-16.25</v>
      </c>
      <c r="D7" s="173">
        <v>-13.75</v>
      </c>
      <c r="E7" s="84">
        <f>'Stipendiater og post docs'!H8</f>
        <v>-255.75</v>
      </c>
      <c r="F7" s="84">
        <f>'Stipendiater og post docs'!I8</f>
        <v>-505</v>
      </c>
      <c r="G7" s="84">
        <f>'Stipendiater og post docs'!J8</f>
        <v>-679.5</v>
      </c>
      <c r="H7" s="17">
        <v>-956</v>
      </c>
      <c r="I7" s="70">
        <v>-1253.5</v>
      </c>
      <c r="J7" s="181" t="s">
        <v>327</v>
      </c>
    </row>
    <row r="8" spans="1:13">
      <c r="A8" s="18" t="s">
        <v>30</v>
      </c>
      <c r="B8" s="18" t="s">
        <v>53</v>
      </c>
      <c r="C8" s="84">
        <v>-1120.75</v>
      </c>
      <c r="D8" s="105">
        <v>-1340.75</v>
      </c>
      <c r="E8" s="84">
        <f>'Stipendiater og post docs'!H9</f>
        <v>-1565.75</v>
      </c>
      <c r="F8" s="84"/>
      <c r="G8" s="84"/>
      <c r="H8" s="17"/>
      <c r="I8" s="70"/>
      <c r="J8" s="67"/>
    </row>
    <row r="9" spans="1:13">
      <c r="A9" s="71" t="s">
        <v>138</v>
      </c>
      <c r="B9" s="71" t="s">
        <v>139</v>
      </c>
      <c r="C9" s="85">
        <v>-61.3</v>
      </c>
      <c r="D9" s="172">
        <v>-199.94</v>
      </c>
      <c r="E9" s="85">
        <f>'Stipendiater og post docs'!H11</f>
        <v>-760.25</v>
      </c>
      <c r="F9" s="85">
        <f>'Stipendiater og post docs'!I11</f>
        <v>-1088.5</v>
      </c>
      <c r="G9" s="85">
        <f>'Stipendiater og post docs'!J11</f>
        <v>-1262</v>
      </c>
      <c r="H9" s="68">
        <v>-1304.5</v>
      </c>
      <c r="I9" s="69">
        <v>-1669.5</v>
      </c>
      <c r="J9" s="67"/>
    </row>
    <row r="10" spans="1:13">
      <c r="A10" s="71" t="s">
        <v>171</v>
      </c>
      <c r="B10" s="71" t="s">
        <v>172</v>
      </c>
      <c r="C10" s="85">
        <v>-998.75</v>
      </c>
      <c r="D10" s="105">
        <v>-1215</v>
      </c>
      <c r="E10" s="85">
        <f>'Stipendiater og post docs'!H12</f>
        <v>-1489.75</v>
      </c>
      <c r="F10" s="85">
        <f>'Stipendiater og post docs'!I12</f>
        <v>-1616</v>
      </c>
      <c r="G10" s="85"/>
      <c r="H10" s="68"/>
      <c r="I10" s="69"/>
      <c r="J10" s="71"/>
    </row>
    <row r="11" spans="1:13">
      <c r="A11" s="71" t="s">
        <v>317</v>
      </c>
      <c r="B11" s="71" t="s">
        <v>318</v>
      </c>
      <c r="C11" s="85">
        <v>-1695</v>
      </c>
      <c r="D11" s="105"/>
      <c r="E11" s="85"/>
      <c r="F11" s="85"/>
      <c r="G11" s="85"/>
      <c r="H11" s="68"/>
      <c r="I11" s="69"/>
      <c r="J11" s="71"/>
    </row>
    <row r="12" spans="1:13">
      <c r="A12" s="71" t="s">
        <v>124</v>
      </c>
      <c r="B12" s="71" t="s">
        <v>125</v>
      </c>
      <c r="C12" s="85">
        <v>-152.49</v>
      </c>
      <c r="D12" s="172">
        <v>-152.49</v>
      </c>
      <c r="E12" s="85">
        <f>'Stipendiater og post docs'!H14</f>
        <v>-582.87</v>
      </c>
      <c r="F12" s="85">
        <f>'Stipendiater og post docs'!I14</f>
        <v>-750.37</v>
      </c>
      <c r="G12" s="85">
        <f>'Stipendiater og post docs'!J14</f>
        <v>-1323.5</v>
      </c>
      <c r="H12" s="68">
        <v>-1323.5</v>
      </c>
      <c r="I12" s="69">
        <v>-1546</v>
      </c>
      <c r="J12" s="67"/>
    </row>
    <row r="13" spans="1:13">
      <c r="A13" s="18" t="s">
        <v>85</v>
      </c>
      <c r="B13" s="18" t="s">
        <v>86</v>
      </c>
      <c r="C13" s="84">
        <v>-439.19</v>
      </c>
      <c r="D13" s="175">
        <v>-462.39</v>
      </c>
      <c r="E13" s="84">
        <f>'Stipendiater og post docs'!H17</f>
        <v>-556.25</v>
      </c>
      <c r="F13" s="84">
        <f>'Stipendiater og post docs'!I17</f>
        <v>-730.25</v>
      </c>
      <c r="G13" s="84">
        <f>'Stipendiater og post docs'!J17</f>
        <v>-738.25</v>
      </c>
      <c r="H13" s="17">
        <v>-880.5</v>
      </c>
      <c r="I13" s="70">
        <v>-905.75</v>
      </c>
      <c r="J13" s="67"/>
    </row>
    <row r="14" spans="1:13">
      <c r="A14" s="18" t="s">
        <v>276</v>
      </c>
      <c r="B14" s="18" t="s">
        <v>277</v>
      </c>
      <c r="C14" s="84">
        <v>-1394.32</v>
      </c>
      <c r="D14" s="105">
        <v>1381.38</v>
      </c>
      <c r="E14" s="84">
        <f>'Stipendiater og post docs'!H18</f>
        <v>-1661</v>
      </c>
      <c r="F14" s="84"/>
      <c r="G14" s="84"/>
      <c r="H14" s="17"/>
      <c r="I14" s="70"/>
      <c r="J14" s="67"/>
    </row>
    <row r="15" spans="1:13">
      <c r="A15" s="18" t="s">
        <v>87</v>
      </c>
      <c r="B15" s="18" t="s">
        <v>310</v>
      </c>
      <c r="C15" s="84">
        <v>-1404.12</v>
      </c>
      <c r="D15" s="105">
        <v>-1404.12</v>
      </c>
      <c r="E15" s="84"/>
      <c r="F15" s="84"/>
      <c r="G15" s="84"/>
      <c r="H15" s="17"/>
      <c r="I15" s="70"/>
      <c r="J15" s="67"/>
    </row>
    <row r="16" spans="1:13">
      <c r="A16" s="18" t="s">
        <v>174</v>
      </c>
      <c r="B16" s="18" t="s">
        <v>175</v>
      </c>
      <c r="C16" s="84">
        <v>-678.27</v>
      </c>
      <c r="D16" s="105">
        <v>-996.52</v>
      </c>
      <c r="E16" s="84">
        <f>'Stipendiater og post docs'!H20</f>
        <v>-1315.25</v>
      </c>
      <c r="F16" s="84">
        <f>'Stipendiater og post docs'!I20</f>
        <v>-1592</v>
      </c>
      <c r="G16" s="84"/>
      <c r="H16" s="17"/>
      <c r="I16" s="70"/>
      <c r="J16" s="67"/>
    </row>
    <row r="17" spans="1:10">
      <c r="A17" s="18" t="s">
        <v>168</v>
      </c>
      <c r="B17" s="18" t="s">
        <v>169</v>
      </c>
      <c r="C17" s="84">
        <v>-323.38</v>
      </c>
      <c r="D17" s="175">
        <v>-783.86</v>
      </c>
      <c r="E17" s="84">
        <f>'Stipendiater og post docs'!H21</f>
        <v>-1161.75</v>
      </c>
      <c r="F17" s="84">
        <f>'Stipendiater og post docs'!I21</f>
        <v>-1464</v>
      </c>
      <c r="G17" s="84">
        <f>'Stipendiater og post docs'!J21</f>
        <v>-1464</v>
      </c>
      <c r="H17" s="17"/>
      <c r="I17" s="70"/>
      <c r="J17" s="67"/>
    </row>
    <row r="18" spans="1:10">
      <c r="A18" s="18" t="s">
        <v>176</v>
      </c>
      <c r="B18" s="18" t="s">
        <v>205</v>
      </c>
      <c r="C18" s="84">
        <v>-630.88</v>
      </c>
      <c r="D18" s="175">
        <v>-973.75</v>
      </c>
      <c r="E18" s="84">
        <f>'Stipendiater og post docs'!H22</f>
        <v>-1097.25</v>
      </c>
      <c r="F18" s="84">
        <f>'Stipendiater og post docs'!I22</f>
        <v>-1385.25</v>
      </c>
      <c r="G18" s="84">
        <f>'Stipendiater og post docs'!J22</f>
        <v>-1680</v>
      </c>
      <c r="H18" s="17"/>
      <c r="I18" s="70"/>
      <c r="J18" s="67" t="s">
        <v>287</v>
      </c>
    </row>
    <row r="19" spans="1:10">
      <c r="A19" s="18" t="s">
        <v>173</v>
      </c>
      <c r="B19" s="18" t="s">
        <v>206</v>
      </c>
      <c r="C19" s="84">
        <v>-558.75</v>
      </c>
      <c r="D19" s="105">
        <v>-1096.49</v>
      </c>
      <c r="E19" s="84">
        <f>'Stipendiater og post docs'!H23</f>
        <v>-1414.25</v>
      </c>
      <c r="F19" s="84">
        <f>'Stipendiater og post docs'!I23</f>
        <v>-1513.75</v>
      </c>
      <c r="G19" s="84">
        <f>'Stipendiater og post docs'!J23</f>
        <v>-1654</v>
      </c>
      <c r="H19" s="17"/>
      <c r="I19" s="70"/>
      <c r="J19" s="67"/>
    </row>
    <row r="20" spans="1:10">
      <c r="A20" s="17" t="s">
        <v>182</v>
      </c>
      <c r="B20" s="17" t="s">
        <v>183</v>
      </c>
      <c r="C20" s="84">
        <v>-535.25</v>
      </c>
      <c r="D20" s="105">
        <v>-905.25</v>
      </c>
      <c r="E20" s="84">
        <f>'Stipendiater og post docs'!H24</f>
        <v>-932.25</v>
      </c>
      <c r="F20" s="84">
        <f>'Stipendiater og post docs'!I24</f>
        <v>-1452.75</v>
      </c>
      <c r="G20" s="84">
        <f>'Stipendiater og post docs'!J24</f>
        <v>-1469.75</v>
      </c>
      <c r="H20" s="17"/>
      <c r="I20" s="70"/>
      <c r="J20" s="67"/>
    </row>
    <row r="21" spans="1:10">
      <c r="A21" s="17" t="s">
        <v>319</v>
      </c>
      <c r="B21" s="17" t="s">
        <v>320</v>
      </c>
      <c r="C21" s="84">
        <v>-1695</v>
      </c>
      <c r="D21" s="180"/>
      <c r="E21" s="166"/>
      <c r="F21" s="166"/>
      <c r="G21" s="166"/>
      <c r="H21" s="165"/>
      <c r="I21" s="167"/>
      <c r="J21" s="67"/>
    </row>
    <row r="22" spans="1:10">
      <c r="A22" s="18" t="s">
        <v>151</v>
      </c>
      <c r="B22" s="18" t="s">
        <v>152</v>
      </c>
      <c r="C22" s="84">
        <v>189.75</v>
      </c>
      <c r="D22" s="105">
        <v>-22.25</v>
      </c>
      <c r="E22" s="84">
        <f>'Stipendiater og post docs'!H27</f>
        <v>-202.25</v>
      </c>
      <c r="F22" s="84">
        <f>'Stipendiater og post docs'!I27</f>
        <v>-597.5</v>
      </c>
      <c r="G22" s="84">
        <f>'Stipendiater og post docs'!J27</f>
        <v>-755</v>
      </c>
      <c r="H22" s="17">
        <v>-1123.25</v>
      </c>
      <c r="I22" s="70">
        <v>-1327.5</v>
      </c>
      <c r="J22" s="67" t="s">
        <v>288</v>
      </c>
    </row>
    <row r="23" spans="1:10">
      <c r="A23" s="71" t="s">
        <v>113</v>
      </c>
      <c r="B23" s="71" t="s">
        <v>114</v>
      </c>
      <c r="C23" s="85">
        <v>67.95</v>
      </c>
      <c r="D23" s="172">
        <v>37.950000000000003</v>
      </c>
      <c r="E23" s="85">
        <f>'Stipendiater og post docs'!H28</f>
        <v>-122.25</v>
      </c>
      <c r="F23" s="85">
        <f>'Stipendiater og post docs'!I28</f>
        <v>-247.75</v>
      </c>
      <c r="G23" s="85">
        <f>'Stipendiater og post docs'!J28</f>
        <v>-474</v>
      </c>
      <c r="H23" s="68">
        <v>-622</v>
      </c>
      <c r="I23" s="69">
        <v>-1077.5</v>
      </c>
      <c r="J23" s="67"/>
    </row>
    <row r="24" spans="1:10">
      <c r="A24" s="71" t="s">
        <v>272</v>
      </c>
      <c r="B24" s="71" t="s">
        <v>273</v>
      </c>
      <c r="C24" s="85">
        <v>-1058.79</v>
      </c>
      <c r="D24" s="172">
        <v>-1314.06</v>
      </c>
      <c r="E24" s="85">
        <f>'Stipendiater og post docs'!H29</f>
        <v>-1631.5</v>
      </c>
      <c r="F24" s="85"/>
      <c r="G24" s="85"/>
      <c r="H24" s="68"/>
      <c r="I24" s="69"/>
      <c r="J24" s="67"/>
    </row>
    <row r="25" spans="1:10">
      <c r="A25" s="71" t="s">
        <v>305</v>
      </c>
      <c r="B25" s="71" t="s">
        <v>306</v>
      </c>
      <c r="C25" s="85">
        <v>-1589.25</v>
      </c>
      <c r="D25" s="168"/>
      <c r="E25" s="169"/>
      <c r="F25" s="169"/>
      <c r="G25" s="169"/>
      <c r="H25" s="170"/>
      <c r="I25" s="171"/>
      <c r="J25" s="67"/>
    </row>
    <row r="26" spans="1:10">
      <c r="A26" s="71" t="s">
        <v>180</v>
      </c>
      <c r="B26" s="71" t="s">
        <v>181</v>
      </c>
      <c r="C26" s="85">
        <v>-780.4</v>
      </c>
      <c r="D26" s="105">
        <v>-850.71</v>
      </c>
      <c r="E26" s="85">
        <f>'Stipendiater og post docs'!H33</f>
        <v>-1204.75</v>
      </c>
      <c r="F26" s="85">
        <f>'Stipendiater og post docs'!I33</f>
        <v>-1244.75</v>
      </c>
      <c r="G26" s="85">
        <f>'Stipendiater og post docs'!J33</f>
        <v>-1668</v>
      </c>
      <c r="H26" s="17"/>
      <c r="I26" s="70"/>
      <c r="J26" s="67"/>
    </row>
    <row r="27" spans="1:10">
      <c r="A27" s="71" t="s">
        <v>153</v>
      </c>
      <c r="B27" s="71" t="s">
        <v>154</v>
      </c>
      <c r="C27" s="85">
        <v>-272.85000000000002</v>
      </c>
      <c r="D27" s="85">
        <v>-431.1</v>
      </c>
      <c r="E27" s="85">
        <f>'Stipendiater og post docs'!H34</f>
        <v>-481</v>
      </c>
      <c r="F27" s="85">
        <f>'Stipendiater og post docs'!I34</f>
        <v>-601.5</v>
      </c>
      <c r="G27" s="85">
        <f>'Stipendiater og post docs'!J34</f>
        <v>-837</v>
      </c>
      <c r="H27" s="68">
        <v>-1104.5</v>
      </c>
      <c r="I27" s="69">
        <v>-1371.75</v>
      </c>
      <c r="J27" s="67"/>
    </row>
    <row r="28" spans="1:10">
      <c r="A28" s="71" t="s">
        <v>326</v>
      </c>
      <c r="B28" s="71" t="s">
        <v>325</v>
      </c>
      <c r="C28" s="85">
        <v>-1291.5</v>
      </c>
      <c r="D28" s="169"/>
      <c r="E28" s="169"/>
      <c r="F28" s="169"/>
      <c r="G28" s="169"/>
      <c r="H28" s="170"/>
      <c r="I28" s="170"/>
      <c r="J28" s="67"/>
    </row>
    <row r="29" spans="1:10">
      <c r="A29" s="176"/>
    </row>
    <row r="30" spans="1:10" s="49" customFormat="1">
      <c r="A30" s="49" t="s">
        <v>228</v>
      </c>
    </row>
    <row r="31" spans="1:10" s="49" customFormat="1"/>
    <row r="32" spans="1:10" s="49" customFormat="1"/>
    <row r="33" spans="1:10">
      <c r="A33" s="48"/>
      <c r="B33" s="48"/>
      <c r="C33" s="48"/>
      <c r="D33" s="48"/>
      <c r="E33" s="48"/>
      <c r="F33" s="48"/>
      <c r="G33" s="48"/>
      <c r="H33" s="48"/>
      <c r="I33" s="48"/>
      <c r="J33" s="48"/>
    </row>
    <row r="34" spans="1:10">
      <c r="A34" s="49"/>
      <c r="B34" s="49"/>
      <c r="C34" s="49"/>
      <c r="D34" s="49"/>
      <c r="E34" s="49"/>
      <c r="F34" s="49"/>
      <c r="G34" s="49"/>
      <c r="H34" s="48"/>
      <c r="I34" s="48"/>
      <c r="J34" s="48"/>
    </row>
    <row r="35" spans="1:10">
      <c r="A35" s="49"/>
      <c r="B35" s="49"/>
      <c r="C35" s="49"/>
      <c r="D35" s="49"/>
      <c r="E35" s="49"/>
      <c r="F35" s="49"/>
      <c r="G35" s="49"/>
      <c r="H35" s="48"/>
      <c r="I35" s="48"/>
      <c r="J35" s="48"/>
    </row>
  </sheetData>
  <mergeCells count="2">
    <mergeCell ref="A1:I1"/>
    <mergeCell ref="E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J12"/>
  <sheetViews>
    <sheetView workbookViewId="0">
      <selection activeCell="C21" sqref="C21"/>
    </sheetView>
  </sheetViews>
  <sheetFormatPr defaultRowHeight="14.5"/>
  <cols>
    <col min="1" max="4" width="17.81640625" customWidth="1"/>
    <col min="5" max="5" width="12.453125" customWidth="1"/>
    <col min="6" max="6" width="11.7265625" customWidth="1"/>
    <col min="7" max="7" width="12.1796875" customWidth="1"/>
    <col min="8" max="8" width="11.81640625" customWidth="1"/>
    <col min="9" max="9" width="11.54296875" customWidth="1"/>
    <col min="10" max="10" width="56" style="82" customWidth="1"/>
  </cols>
  <sheetData>
    <row r="1" spans="1:10" ht="15.5">
      <c r="A1" s="188" t="s">
        <v>231</v>
      </c>
      <c r="B1" s="189"/>
      <c r="C1" s="190"/>
      <c r="D1" s="190"/>
      <c r="E1" s="189"/>
      <c r="F1" s="189"/>
      <c r="G1" s="189"/>
      <c r="H1" s="189"/>
      <c r="I1" s="189"/>
      <c r="J1" s="152"/>
    </row>
    <row r="2" spans="1:10" ht="15.5">
      <c r="A2" s="64"/>
      <c r="B2" s="65"/>
      <c r="C2" s="162"/>
      <c r="D2" s="162"/>
      <c r="E2" s="191" t="s">
        <v>204</v>
      </c>
      <c r="F2" s="191"/>
      <c r="G2" s="191"/>
      <c r="H2" s="191"/>
      <c r="I2" s="192"/>
      <c r="J2" s="153"/>
    </row>
    <row r="3" spans="1:10" ht="15.5">
      <c r="A3" s="64" t="s">
        <v>19</v>
      </c>
      <c r="B3" s="64" t="s">
        <v>20</v>
      </c>
      <c r="C3" s="161" t="s">
        <v>313</v>
      </c>
      <c r="D3" s="161" t="s">
        <v>297</v>
      </c>
      <c r="E3" s="64" t="s">
        <v>280</v>
      </c>
      <c r="F3" s="64" t="s">
        <v>260</v>
      </c>
      <c r="G3" s="64" t="s">
        <v>222</v>
      </c>
      <c r="H3" s="64" t="s">
        <v>167</v>
      </c>
      <c r="I3" s="65" t="s">
        <v>144</v>
      </c>
      <c r="J3" s="153" t="s">
        <v>25</v>
      </c>
    </row>
    <row r="4" spans="1:10">
      <c r="A4" s="67" t="s">
        <v>136</v>
      </c>
      <c r="B4" s="67" t="s">
        <v>137</v>
      </c>
      <c r="C4" s="67" t="s">
        <v>328</v>
      </c>
      <c r="D4" s="105">
        <v>-403.29</v>
      </c>
      <c r="E4" s="85">
        <f>'Stipendiater og post docs'!H5</f>
        <v>-592.25</v>
      </c>
      <c r="F4" s="85">
        <f>'Stipendiater og post docs'!I5</f>
        <v>-1016.25</v>
      </c>
      <c r="G4" s="85">
        <f>'Stipendiater og post docs'!J5</f>
        <v>-1165.75</v>
      </c>
      <c r="H4" s="68">
        <v>-1356.75</v>
      </c>
      <c r="I4" s="69">
        <v>-1560.25</v>
      </c>
      <c r="J4" s="154" t="s">
        <v>312</v>
      </c>
    </row>
    <row r="5" spans="1:10">
      <c r="A5" s="67" t="s">
        <v>270</v>
      </c>
      <c r="B5" s="67" t="s">
        <v>271</v>
      </c>
      <c r="C5" s="85">
        <v>-949.11</v>
      </c>
      <c r="D5" s="105" t="s">
        <v>298</v>
      </c>
      <c r="E5" s="85">
        <f>'Stipendiater og post docs'!H10</f>
        <v>-1483.75</v>
      </c>
      <c r="F5" s="85"/>
      <c r="G5" s="85"/>
      <c r="H5" s="68"/>
      <c r="I5" s="69"/>
      <c r="J5" s="154"/>
    </row>
    <row r="6" spans="1:10">
      <c r="A6" s="18" t="s">
        <v>178</v>
      </c>
      <c r="B6" s="18" t="s">
        <v>179</v>
      </c>
      <c r="C6" s="84">
        <v>-316.10000000000002</v>
      </c>
      <c r="D6" s="105">
        <v>-543.13</v>
      </c>
      <c r="E6" s="84">
        <f>'Stipendiater og post docs'!H15</f>
        <v>-1009.75</v>
      </c>
      <c r="F6" s="84">
        <f>'Stipendiater og post docs'!I15</f>
        <v>-1249.75</v>
      </c>
      <c r="G6" s="84">
        <f>'Stipendiater og post docs'!J15</f>
        <v>-1631.75</v>
      </c>
      <c r="H6" s="17"/>
      <c r="I6" s="70"/>
      <c r="J6" s="154"/>
    </row>
    <row r="7" spans="1:10">
      <c r="A7" s="71" t="s">
        <v>140</v>
      </c>
      <c r="B7" s="71" t="s">
        <v>141</v>
      </c>
      <c r="C7" s="85">
        <v>-416.44</v>
      </c>
      <c r="D7" s="172">
        <v>-416.44</v>
      </c>
      <c r="E7" s="85">
        <f>'Stipendiater og post docs'!H16</f>
        <v>-590.15</v>
      </c>
      <c r="F7" s="85">
        <f>'Stipendiater og post docs'!I16</f>
        <v>-799.25</v>
      </c>
      <c r="G7" s="85">
        <f>'Stipendiater og post docs'!J16</f>
        <v>-1168</v>
      </c>
      <c r="H7" s="17">
        <v>-1358.5</v>
      </c>
      <c r="I7" s="69">
        <v>-1665.5</v>
      </c>
      <c r="J7" s="154"/>
    </row>
    <row r="8" spans="1:10">
      <c r="A8" s="17" t="s">
        <v>184</v>
      </c>
      <c r="B8" s="17" t="s">
        <v>185</v>
      </c>
      <c r="C8" s="84">
        <v>-315.75</v>
      </c>
      <c r="D8" s="105">
        <v>-694.5</v>
      </c>
      <c r="E8" s="84">
        <f>'Stipendiater og post docs'!H25</f>
        <v>-966.75</v>
      </c>
      <c r="F8" s="84">
        <f>'Stipendiater og post docs'!I25</f>
        <v>-1395.5</v>
      </c>
      <c r="G8" s="84">
        <f>'Stipendiater og post docs'!J25</f>
        <v>-1523.5</v>
      </c>
      <c r="H8" s="17"/>
      <c r="I8" s="70"/>
      <c r="J8" s="154"/>
    </row>
    <row r="9" spans="1:10">
      <c r="A9" s="17" t="s">
        <v>308</v>
      </c>
      <c r="B9" s="17" t="s">
        <v>309</v>
      </c>
      <c r="C9" s="84">
        <v>-1636.04</v>
      </c>
      <c r="D9" s="165"/>
      <c r="E9" s="166"/>
      <c r="F9" s="166"/>
      <c r="G9" s="166"/>
      <c r="H9" s="165"/>
      <c r="I9" s="167"/>
      <c r="J9" s="154"/>
    </row>
    <row r="10" spans="1:10">
      <c r="A10" s="33" t="s">
        <v>274</v>
      </c>
      <c r="B10" s="33" t="s">
        <v>275</v>
      </c>
      <c r="C10" s="158">
        <v>-1022.46</v>
      </c>
      <c r="D10" s="85">
        <v>1371.4</v>
      </c>
      <c r="E10" s="158">
        <f>'Stipendiater og post docs'!H35</f>
        <v>-1474</v>
      </c>
      <c r="F10" s="33"/>
      <c r="G10" s="33"/>
      <c r="H10" s="33"/>
      <c r="I10" s="33"/>
      <c r="J10" s="154"/>
    </row>
    <row r="12" spans="1:10">
      <c r="A12" s="49" t="s">
        <v>228</v>
      </c>
    </row>
  </sheetData>
  <mergeCells count="2">
    <mergeCell ref="A1:I1"/>
    <mergeCell ref="E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I13"/>
  <sheetViews>
    <sheetView workbookViewId="0">
      <selection activeCell="A8" sqref="A8"/>
    </sheetView>
  </sheetViews>
  <sheetFormatPr defaultRowHeight="14.5"/>
  <cols>
    <col min="1" max="1" width="15.81640625" customWidth="1"/>
    <col min="2" max="2" width="20.26953125" customWidth="1"/>
    <col min="3" max="3" width="11.1796875" bestFit="1" customWidth="1"/>
    <col min="4" max="5" width="10.1796875" bestFit="1" customWidth="1"/>
  </cols>
  <sheetData>
    <row r="3" spans="1:9">
      <c r="A3" s="37" t="s">
        <v>209</v>
      </c>
      <c r="B3" s="37" t="s">
        <v>210</v>
      </c>
      <c r="C3" s="37" t="s">
        <v>39</v>
      </c>
      <c r="D3" s="33"/>
      <c r="E3" s="33"/>
      <c r="F3" s="33"/>
      <c r="G3" s="33"/>
      <c r="H3" s="35" t="s">
        <v>211</v>
      </c>
    </row>
    <row r="4" spans="1:9">
      <c r="A4" s="37" t="s">
        <v>42</v>
      </c>
      <c r="B4" s="37" t="s">
        <v>43</v>
      </c>
      <c r="C4" s="37" t="s">
        <v>27</v>
      </c>
      <c r="D4" s="55"/>
      <c r="E4" s="55"/>
      <c r="F4" s="35" t="s">
        <v>246</v>
      </c>
      <c r="G4" s="35"/>
      <c r="H4" s="35" t="s">
        <v>99</v>
      </c>
    </row>
    <row r="5" spans="1:9">
      <c r="A5" s="37" t="s">
        <v>105</v>
      </c>
      <c r="B5" s="37" t="s">
        <v>106</v>
      </c>
      <c r="C5" s="37" t="s">
        <v>39</v>
      </c>
      <c r="D5" s="55"/>
      <c r="E5" s="55"/>
      <c r="F5" s="35"/>
      <c r="G5" s="35"/>
      <c r="H5" s="35" t="s">
        <v>99</v>
      </c>
    </row>
    <row r="6" spans="1:9">
      <c r="A6" s="37" t="s">
        <v>213</v>
      </c>
      <c r="B6" s="37" t="s">
        <v>214</v>
      </c>
      <c r="C6" s="33" t="s">
        <v>27</v>
      </c>
      <c r="D6" s="33"/>
      <c r="E6" s="33"/>
      <c r="F6" s="33" t="s">
        <v>246</v>
      </c>
      <c r="G6" s="33"/>
      <c r="H6" s="35" t="s">
        <v>212</v>
      </c>
    </row>
    <row r="7" spans="1:9">
      <c r="A7" s="37" t="s">
        <v>215</v>
      </c>
      <c r="B7" s="37" t="s">
        <v>216</v>
      </c>
      <c r="C7" s="33" t="s">
        <v>27</v>
      </c>
      <c r="D7" s="33"/>
      <c r="E7" s="33"/>
      <c r="F7" s="33" t="s">
        <v>247</v>
      </c>
      <c r="G7" s="33"/>
      <c r="H7" s="35" t="s">
        <v>212</v>
      </c>
      <c r="I7">
        <v>1</v>
      </c>
    </row>
    <row r="8" spans="1:9">
      <c r="A8" s="35" t="s">
        <v>127</v>
      </c>
      <c r="B8" s="35" t="s">
        <v>128</v>
      </c>
      <c r="C8" s="35" t="s">
        <v>39</v>
      </c>
      <c r="D8" s="55"/>
      <c r="E8" s="55"/>
      <c r="F8" s="35"/>
      <c r="G8" s="35"/>
      <c r="H8" s="35" t="s">
        <v>99</v>
      </c>
    </row>
    <row r="9" spans="1:9">
      <c r="A9" s="37" t="s">
        <v>217</v>
      </c>
      <c r="B9" s="37" t="s">
        <v>218</v>
      </c>
      <c r="C9" s="33" t="s">
        <v>27</v>
      </c>
      <c r="D9" s="33"/>
      <c r="E9" s="33"/>
      <c r="F9" s="33" t="s">
        <v>247</v>
      </c>
      <c r="G9" s="33"/>
      <c r="H9" s="35" t="s">
        <v>211</v>
      </c>
      <c r="I9">
        <v>1</v>
      </c>
    </row>
    <row r="10" spans="1:9">
      <c r="A10" s="37" t="s">
        <v>104</v>
      </c>
      <c r="B10" s="37" t="s">
        <v>103</v>
      </c>
      <c r="C10" s="37" t="s">
        <v>39</v>
      </c>
      <c r="D10" s="55"/>
      <c r="E10" s="55"/>
      <c r="F10" s="35"/>
      <c r="G10" s="35"/>
      <c r="H10" s="35" t="s">
        <v>99</v>
      </c>
    </row>
    <row r="11" spans="1:9">
      <c r="A11" s="39" t="s">
        <v>115</v>
      </c>
      <c r="B11" s="39" t="s">
        <v>116</v>
      </c>
      <c r="C11" s="39" t="s">
        <v>27</v>
      </c>
      <c r="D11" s="58"/>
      <c r="E11" s="58"/>
      <c r="F11" s="40" t="s">
        <v>247</v>
      </c>
      <c r="G11" s="40"/>
      <c r="H11" s="40" t="s">
        <v>99</v>
      </c>
      <c r="I11">
        <v>1</v>
      </c>
    </row>
    <row r="12" spans="1:9">
      <c r="A12" s="37" t="s">
        <v>219</v>
      </c>
      <c r="B12" s="37" t="s">
        <v>220</v>
      </c>
      <c r="C12" s="33" t="s">
        <v>27</v>
      </c>
      <c r="D12" s="33"/>
      <c r="E12" s="33"/>
      <c r="F12" s="33" t="s">
        <v>247</v>
      </c>
      <c r="G12" s="33"/>
      <c r="H12" s="35" t="s">
        <v>212</v>
      </c>
      <c r="I12">
        <v>1</v>
      </c>
    </row>
    <row r="13" spans="1:9">
      <c r="A13" s="37" t="s">
        <v>93</v>
      </c>
      <c r="B13" s="37" t="s">
        <v>94</v>
      </c>
      <c r="C13" s="37" t="s">
        <v>39</v>
      </c>
      <c r="D13" s="55">
        <v>43103</v>
      </c>
      <c r="E13" s="55">
        <v>44198</v>
      </c>
      <c r="F13" s="35"/>
      <c r="G13" s="35"/>
      <c r="H13" s="38" t="s">
        <v>99</v>
      </c>
    </row>
  </sheetData>
  <sortState xmlns:xlrd2="http://schemas.microsoft.com/office/spreadsheetml/2017/richdata2" ref="A3:I13">
    <sortCondition ref="A3:A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R32"/>
  <sheetViews>
    <sheetView workbookViewId="0">
      <selection activeCell="A30" sqref="A30"/>
    </sheetView>
  </sheetViews>
  <sheetFormatPr defaultRowHeight="14.5"/>
  <cols>
    <col min="1" max="1" width="12.54296875" bestFit="1" customWidth="1"/>
    <col min="2" max="2" width="22.453125" bestFit="1" customWidth="1"/>
    <col min="3" max="3" width="23.54296875" bestFit="1" customWidth="1"/>
    <col min="4" max="4" width="10.1796875" bestFit="1" customWidth="1"/>
    <col min="5" max="5" width="10.7265625" bestFit="1" customWidth="1"/>
    <col min="7" max="8" width="20.81640625" bestFit="1" customWidth="1"/>
    <col min="9" max="9" width="11.81640625" bestFit="1" customWidth="1"/>
    <col min="10" max="10" width="13.81640625" bestFit="1" customWidth="1"/>
    <col min="11" max="11" width="51.453125" customWidth="1"/>
    <col min="12" max="12" width="12.7265625" customWidth="1"/>
    <col min="13" max="13" width="48.26953125" bestFit="1" customWidth="1"/>
  </cols>
  <sheetData>
    <row r="2" spans="1:15" ht="58">
      <c r="A2" s="32" t="s">
        <v>19</v>
      </c>
      <c r="B2" s="32" t="s">
        <v>20</v>
      </c>
      <c r="C2" s="32" t="s">
        <v>21</v>
      </c>
      <c r="D2" s="32" t="s">
        <v>22</v>
      </c>
      <c r="E2" s="32" t="s">
        <v>23</v>
      </c>
      <c r="F2" s="32"/>
      <c r="G2" s="32" t="s">
        <v>24</v>
      </c>
      <c r="H2" s="32" t="s">
        <v>126</v>
      </c>
      <c r="I2" s="32" t="s">
        <v>25</v>
      </c>
      <c r="J2" s="46" t="s">
        <v>158</v>
      </c>
      <c r="K2" s="46" t="s">
        <v>196</v>
      </c>
      <c r="L2" s="46"/>
      <c r="M2" s="32" t="s">
        <v>25</v>
      </c>
    </row>
    <row r="3" spans="1:15" ht="22.5" customHeight="1">
      <c r="A3" s="35" t="s">
        <v>7</v>
      </c>
      <c r="B3" s="35" t="s">
        <v>26</v>
      </c>
      <c r="C3" s="35" t="s">
        <v>27</v>
      </c>
      <c r="D3" s="55" t="s">
        <v>28</v>
      </c>
      <c r="E3" s="55" t="s">
        <v>29</v>
      </c>
      <c r="F3" s="35"/>
      <c r="G3" s="35">
        <v>0</v>
      </c>
      <c r="H3" s="34"/>
      <c r="I3" s="36" t="s">
        <v>10</v>
      </c>
      <c r="J3" s="34"/>
      <c r="K3" s="62"/>
      <c r="L3" s="62"/>
      <c r="M3" s="33"/>
    </row>
    <row r="4" spans="1:15" ht="15" customHeight="1">
      <c r="A4" s="23" t="s">
        <v>6</v>
      </c>
      <c r="B4" s="18" t="s">
        <v>38</v>
      </c>
      <c r="C4" s="18" t="s">
        <v>39</v>
      </c>
      <c r="D4" s="56" t="s">
        <v>40</v>
      </c>
      <c r="E4" s="56" t="s">
        <v>41</v>
      </c>
      <c r="F4" s="17"/>
      <c r="G4" s="17"/>
      <c r="H4" s="17"/>
      <c r="I4" s="19" t="s">
        <v>10</v>
      </c>
      <c r="J4" s="17"/>
      <c r="K4" s="63"/>
      <c r="L4" s="63"/>
      <c r="M4" s="17" t="s">
        <v>191</v>
      </c>
      <c r="N4" s="2"/>
      <c r="O4" s="2"/>
    </row>
    <row r="5" spans="1:15" ht="16.5" customHeight="1">
      <c r="A5" s="23" t="s">
        <v>42</v>
      </c>
      <c r="B5" s="18" t="s">
        <v>43</v>
      </c>
      <c r="C5" s="18" t="s">
        <v>39</v>
      </c>
      <c r="D5" s="56" t="s">
        <v>44</v>
      </c>
      <c r="E5" s="56" t="s">
        <v>45</v>
      </c>
      <c r="F5" s="17"/>
      <c r="G5" s="17">
        <v>22.25</v>
      </c>
      <c r="H5" s="17"/>
      <c r="I5" s="20" t="s">
        <v>81</v>
      </c>
      <c r="J5" s="17"/>
      <c r="K5" s="63"/>
      <c r="L5" s="63"/>
      <c r="M5" s="17" t="s">
        <v>191</v>
      </c>
      <c r="N5" s="2"/>
      <c r="O5" s="2"/>
    </row>
    <row r="6" spans="1:15" ht="17.25" customHeight="1">
      <c r="A6" s="23" t="s">
        <v>9</v>
      </c>
      <c r="B6" s="18" t="s">
        <v>46</v>
      </c>
      <c r="C6" s="18" t="s">
        <v>39</v>
      </c>
      <c r="D6" s="56" t="s">
        <v>47</v>
      </c>
      <c r="E6" s="56" t="s">
        <v>48</v>
      </c>
      <c r="F6" s="17"/>
      <c r="G6" s="17"/>
      <c r="H6" s="17"/>
      <c r="I6" s="20" t="s">
        <v>10</v>
      </c>
      <c r="J6" s="17"/>
      <c r="K6" s="63"/>
      <c r="L6" s="63"/>
      <c r="M6" s="17" t="s">
        <v>191</v>
      </c>
      <c r="N6" s="2"/>
      <c r="O6" s="2"/>
    </row>
    <row r="7" spans="1:15" ht="43.5" customHeight="1">
      <c r="A7" s="23" t="s">
        <v>8</v>
      </c>
      <c r="B7" s="18" t="s">
        <v>49</v>
      </c>
      <c r="C7" s="18" t="s">
        <v>39</v>
      </c>
      <c r="D7" s="56" t="s">
        <v>47</v>
      </c>
      <c r="E7" s="56" t="s">
        <v>48</v>
      </c>
      <c r="F7" s="17"/>
      <c r="G7" s="17"/>
      <c r="H7" s="17"/>
      <c r="I7" s="19" t="s">
        <v>10</v>
      </c>
      <c r="J7" s="17"/>
      <c r="K7" s="63"/>
      <c r="L7" s="63"/>
      <c r="M7" s="17" t="s">
        <v>191</v>
      </c>
      <c r="N7" s="2"/>
      <c r="O7" s="2"/>
    </row>
    <row r="8" spans="1:15" ht="29">
      <c r="A8" s="59" t="s">
        <v>30</v>
      </c>
      <c r="B8" s="59" t="s">
        <v>31</v>
      </c>
      <c r="C8" s="59" t="s">
        <v>27</v>
      </c>
      <c r="D8" s="60" t="s">
        <v>32</v>
      </c>
      <c r="E8" s="60" t="s">
        <v>33</v>
      </c>
      <c r="F8" s="59"/>
      <c r="G8" s="59"/>
      <c r="H8" s="59" t="s">
        <v>120</v>
      </c>
      <c r="I8" s="59"/>
      <c r="J8" s="59" t="s">
        <v>120</v>
      </c>
      <c r="K8" s="63"/>
      <c r="L8" s="63"/>
      <c r="M8" s="61" t="s">
        <v>163</v>
      </c>
      <c r="N8" s="2"/>
      <c r="O8" s="2"/>
    </row>
    <row r="9" spans="1:15" ht="72.5">
      <c r="A9" s="23" t="s">
        <v>82</v>
      </c>
      <c r="B9" s="23" t="s">
        <v>83</v>
      </c>
      <c r="C9" s="23" t="s">
        <v>39</v>
      </c>
      <c r="D9" s="54" t="s">
        <v>84</v>
      </c>
      <c r="E9" s="54">
        <v>44448</v>
      </c>
      <c r="F9" s="21"/>
      <c r="G9" s="21"/>
      <c r="H9" s="21">
        <v>6.75</v>
      </c>
      <c r="I9" s="47"/>
      <c r="J9" s="21">
        <v>6.75</v>
      </c>
      <c r="K9" s="63"/>
      <c r="L9" s="63"/>
      <c r="M9" s="50" t="s">
        <v>195</v>
      </c>
      <c r="N9" s="2"/>
      <c r="O9" s="2"/>
    </row>
    <row r="10" spans="1:15" ht="178.5">
      <c r="A10" s="23" t="s">
        <v>72</v>
      </c>
      <c r="B10" s="23" t="s">
        <v>73</v>
      </c>
      <c r="C10" s="18" t="s">
        <v>39</v>
      </c>
      <c r="D10" s="56" t="s">
        <v>74</v>
      </c>
      <c r="E10" s="56" t="s">
        <v>75</v>
      </c>
      <c r="F10" s="17"/>
      <c r="G10" s="17"/>
      <c r="H10" s="17">
        <v>9.75</v>
      </c>
      <c r="I10" s="18"/>
      <c r="J10" s="17">
        <v>9.75</v>
      </c>
      <c r="K10" s="17">
        <v>0.75</v>
      </c>
      <c r="L10" s="17"/>
      <c r="M10" s="79" t="s">
        <v>200</v>
      </c>
      <c r="N10" s="2"/>
      <c r="O10" s="2"/>
    </row>
    <row r="11" spans="1:15" ht="43.5">
      <c r="A11" s="23" t="s">
        <v>18</v>
      </c>
      <c r="B11" s="23" t="s">
        <v>50</v>
      </c>
      <c r="C11" s="18" t="s">
        <v>39</v>
      </c>
      <c r="D11" s="56" t="s">
        <v>51</v>
      </c>
      <c r="E11" s="77" t="s">
        <v>190</v>
      </c>
      <c r="F11" s="17"/>
      <c r="G11" s="17"/>
      <c r="H11" s="17">
        <v>73.75</v>
      </c>
      <c r="I11" s="17"/>
      <c r="J11" s="17">
        <v>0.25</v>
      </c>
      <c r="K11" s="17"/>
      <c r="L11" s="17"/>
      <c r="M11" s="78" t="s">
        <v>194</v>
      </c>
      <c r="N11" s="2"/>
      <c r="O11" s="2"/>
    </row>
    <row r="12" spans="1:15" ht="29">
      <c r="A12" s="25" t="s">
        <v>66</v>
      </c>
      <c r="B12" s="25" t="s">
        <v>67</v>
      </c>
      <c r="C12" s="18" t="s">
        <v>39</v>
      </c>
      <c r="D12" s="56" t="s">
        <v>68</v>
      </c>
      <c r="E12" s="56" t="s">
        <v>69</v>
      </c>
      <c r="F12" s="17"/>
      <c r="G12" s="17"/>
      <c r="H12" s="17">
        <v>10.25</v>
      </c>
      <c r="I12" s="76"/>
      <c r="J12" s="17" t="s">
        <v>159</v>
      </c>
      <c r="K12" s="17"/>
      <c r="L12" s="17"/>
      <c r="M12" s="73" t="s">
        <v>193</v>
      </c>
      <c r="N12" s="2"/>
      <c r="O12" s="2"/>
    </row>
    <row r="13" spans="1:15">
      <c r="A13" s="25" t="s">
        <v>155</v>
      </c>
      <c r="B13" s="25" t="s">
        <v>156</v>
      </c>
      <c r="C13" s="18" t="s">
        <v>39</v>
      </c>
      <c r="D13" s="56" t="s">
        <v>57</v>
      </c>
      <c r="E13" s="81" t="s">
        <v>117</v>
      </c>
      <c r="F13" s="17"/>
      <c r="G13" s="17"/>
      <c r="H13" s="17">
        <v>98.5</v>
      </c>
      <c r="I13" s="17"/>
      <c r="J13" s="17">
        <v>92.5</v>
      </c>
      <c r="K13" s="17" t="s">
        <v>203</v>
      </c>
      <c r="L13" s="17"/>
      <c r="M13" s="80" t="s">
        <v>197</v>
      </c>
      <c r="N13" s="2"/>
      <c r="O13" s="2"/>
    </row>
    <row r="14" spans="1:15" ht="29">
      <c r="A14" s="25" t="s">
        <v>55</v>
      </c>
      <c r="B14" s="25" t="s">
        <v>56</v>
      </c>
      <c r="C14" s="18" t="s">
        <v>39</v>
      </c>
      <c r="D14" s="56" t="s">
        <v>51</v>
      </c>
      <c r="E14" s="56" t="s">
        <v>52</v>
      </c>
      <c r="F14" s="17"/>
      <c r="G14" s="17"/>
      <c r="H14" s="17" t="s">
        <v>135</v>
      </c>
      <c r="I14" s="17"/>
      <c r="J14" s="17" t="s">
        <v>162</v>
      </c>
      <c r="K14" s="17"/>
      <c r="L14" s="17"/>
      <c r="M14" s="78" t="s">
        <v>164</v>
      </c>
      <c r="N14" s="2"/>
      <c r="O14" s="2"/>
    </row>
    <row r="15" spans="1:15" ht="72.5">
      <c r="A15" s="21" t="s">
        <v>100</v>
      </c>
      <c r="B15" s="21" t="s">
        <v>101</v>
      </c>
      <c r="C15" s="17" t="s">
        <v>27</v>
      </c>
      <c r="D15" s="56">
        <v>42948</v>
      </c>
      <c r="E15" s="56">
        <v>44077</v>
      </c>
      <c r="F15" s="17"/>
      <c r="G15" s="17"/>
      <c r="H15" s="17" t="s">
        <v>142</v>
      </c>
      <c r="I15" s="17"/>
      <c r="J15" s="17" t="s">
        <v>142</v>
      </c>
      <c r="K15" s="17"/>
      <c r="L15" s="17"/>
      <c r="M15" s="75" t="s">
        <v>192</v>
      </c>
      <c r="N15" s="2"/>
      <c r="O15" s="2"/>
    </row>
    <row r="16" spans="1:15" ht="101.5">
      <c r="A16" s="22" t="s">
        <v>34</v>
      </c>
      <c r="B16" s="22" t="s">
        <v>35</v>
      </c>
      <c r="C16" s="17" t="s">
        <v>27</v>
      </c>
      <c r="D16" s="56" t="s">
        <v>36</v>
      </c>
      <c r="E16" s="56" t="s">
        <v>37</v>
      </c>
      <c r="F16" s="17"/>
      <c r="G16" s="17"/>
      <c r="H16" s="17">
        <v>129.80000000000001</v>
      </c>
      <c r="I16" s="17"/>
      <c r="J16" s="17">
        <v>0</v>
      </c>
      <c r="K16" s="17"/>
      <c r="L16" s="17"/>
      <c r="M16" s="74" t="s">
        <v>161</v>
      </c>
      <c r="N16" s="2"/>
      <c r="O16" s="2"/>
    </row>
    <row r="17" spans="1:18">
      <c r="A17" s="23" t="s">
        <v>58</v>
      </c>
      <c r="B17" s="23" t="s">
        <v>59</v>
      </c>
      <c r="C17" s="18" t="s">
        <v>39</v>
      </c>
      <c r="D17" s="56" t="s">
        <v>57</v>
      </c>
      <c r="E17" s="56" t="s">
        <v>157</v>
      </c>
      <c r="F17" s="17"/>
      <c r="G17" s="17"/>
      <c r="H17" s="17">
        <v>38.5</v>
      </c>
      <c r="I17" s="17"/>
      <c r="J17" s="17" t="s">
        <v>160</v>
      </c>
      <c r="K17" s="17" t="s">
        <v>202</v>
      </c>
      <c r="L17" s="17"/>
      <c r="M17" s="17" t="s">
        <v>201</v>
      </c>
      <c r="N17" s="2"/>
      <c r="O17" s="2"/>
    </row>
    <row r="18" spans="1:18">
      <c r="A18" s="25" t="s">
        <v>63</v>
      </c>
      <c r="B18" s="25" t="s">
        <v>64</v>
      </c>
      <c r="C18" s="18" t="s">
        <v>39</v>
      </c>
      <c r="D18" s="56" t="s">
        <v>65</v>
      </c>
      <c r="E18" s="56">
        <v>44322</v>
      </c>
      <c r="F18" s="105"/>
      <c r="G18" s="84" t="s">
        <v>249</v>
      </c>
      <c r="H18" s="84" t="s">
        <v>198</v>
      </c>
      <c r="I18" s="86">
        <v>3.25</v>
      </c>
      <c r="J18" s="84">
        <v>-108.25</v>
      </c>
    </row>
    <row r="21" spans="1:18" ht="58">
      <c r="A21" s="32" t="s">
        <v>19</v>
      </c>
      <c r="B21" s="32" t="s">
        <v>20</v>
      </c>
      <c r="C21" s="32" t="s">
        <v>21</v>
      </c>
      <c r="D21" s="32" t="s">
        <v>22</v>
      </c>
      <c r="E21" s="32" t="s">
        <v>23</v>
      </c>
      <c r="F21" s="46" t="s">
        <v>264</v>
      </c>
      <c r="G21" s="46" t="s">
        <v>230</v>
      </c>
      <c r="H21" s="46" t="s">
        <v>196</v>
      </c>
      <c r="I21" s="46" t="s">
        <v>158</v>
      </c>
      <c r="J21" s="32" t="s">
        <v>126</v>
      </c>
      <c r="K21" s="32" t="s">
        <v>25</v>
      </c>
    </row>
    <row r="22" spans="1:18">
      <c r="A22" s="25" t="s">
        <v>63</v>
      </c>
      <c r="B22" s="25" t="s">
        <v>64</v>
      </c>
      <c r="C22" s="18" t="s">
        <v>39</v>
      </c>
      <c r="D22" s="56" t="s">
        <v>65</v>
      </c>
      <c r="E22" s="56">
        <v>44322</v>
      </c>
      <c r="F22" s="105"/>
      <c r="G22" s="84" t="s">
        <v>249</v>
      </c>
      <c r="H22" s="84" t="s">
        <v>198</v>
      </c>
      <c r="I22" s="86">
        <v>3.25</v>
      </c>
      <c r="J22" s="84">
        <v>-108.25</v>
      </c>
      <c r="K22" s="17" t="s">
        <v>199</v>
      </c>
      <c r="L22" s="10"/>
      <c r="M22" s="10"/>
      <c r="N22" s="4"/>
      <c r="O22" s="4"/>
      <c r="P22" s="4"/>
      <c r="Q22" s="4"/>
      <c r="R22" s="4"/>
    </row>
    <row r="23" spans="1:18">
      <c r="A23" s="22" t="s">
        <v>89</v>
      </c>
      <c r="B23" s="22" t="s">
        <v>90</v>
      </c>
      <c r="C23" s="17" t="s">
        <v>39</v>
      </c>
      <c r="D23" s="56">
        <v>42948</v>
      </c>
      <c r="E23" s="56">
        <v>44408</v>
      </c>
      <c r="F23" s="105"/>
      <c r="G23" s="84" t="s">
        <v>249</v>
      </c>
      <c r="H23" s="86">
        <v>50.75</v>
      </c>
      <c r="I23" s="84">
        <v>-14.25</v>
      </c>
      <c r="J23" s="84">
        <v>-206.03</v>
      </c>
      <c r="K23" s="67"/>
      <c r="L23" s="2"/>
      <c r="M23" s="2"/>
    </row>
    <row r="24" spans="1:18" ht="58">
      <c r="A24" s="25" t="s">
        <v>95</v>
      </c>
      <c r="B24" s="25" t="s">
        <v>96</v>
      </c>
      <c r="C24" s="18" t="s">
        <v>39</v>
      </c>
      <c r="D24" s="56">
        <v>43040</v>
      </c>
      <c r="E24" s="56">
        <v>44500</v>
      </c>
      <c r="F24" s="105"/>
      <c r="G24" s="84">
        <v>85.25</v>
      </c>
      <c r="H24" s="84">
        <v>-32.770000000000003</v>
      </c>
      <c r="I24" s="84">
        <v>-280.77999999999997</v>
      </c>
      <c r="J24" s="84">
        <v>-553.28</v>
      </c>
      <c r="K24" s="73" t="s">
        <v>252</v>
      </c>
      <c r="L24" s="2"/>
      <c r="M24" s="2"/>
    </row>
    <row r="25" spans="1:18" ht="29">
      <c r="A25" s="25" t="s">
        <v>70</v>
      </c>
      <c r="B25" s="25" t="s">
        <v>71</v>
      </c>
      <c r="C25" s="18" t="s">
        <v>39</v>
      </c>
      <c r="D25" s="56">
        <v>42644</v>
      </c>
      <c r="E25" s="56">
        <v>44637</v>
      </c>
      <c r="F25" s="108"/>
      <c r="G25" s="106">
        <v>99.5</v>
      </c>
      <c r="H25" s="86">
        <v>93</v>
      </c>
      <c r="I25" s="84">
        <v>-1</v>
      </c>
      <c r="J25" s="84">
        <v>-146.75</v>
      </c>
      <c r="K25" s="74" t="s">
        <v>250</v>
      </c>
      <c r="L25" s="2"/>
      <c r="M25" s="2"/>
    </row>
    <row r="26" spans="1:18" s="2" customFormat="1" ht="43.5">
      <c r="A26" s="23" t="s">
        <v>87</v>
      </c>
      <c r="B26" s="23" t="s">
        <v>88</v>
      </c>
      <c r="C26" s="18" t="s">
        <v>39</v>
      </c>
      <c r="D26" s="56">
        <v>42962</v>
      </c>
      <c r="E26" s="56">
        <v>44422</v>
      </c>
      <c r="F26" s="105"/>
      <c r="G26" s="84">
        <v>-75.73</v>
      </c>
      <c r="H26" s="84">
        <v>-105.73</v>
      </c>
      <c r="I26" s="84">
        <v>-105.73</v>
      </c>
      <c r="J26" s="84">
        <v>-105.73</v>
      </c>
      <c r="K26" s="74" t="s">
        <v>248</v>
      </c>
    </row>
    <row r="27" spans="1:18" ht="232">
      <c r="A27" s="23" t="s">
        <v>60</v>
      </c>
      <c r="B27" s="23" t="s">
        <v>61</v>
      </c>
      <c r="C27" s="18" t="s">
        <v>39</v>
      </c>
      <c r="D27" s="56" t="s">
        <v>62</v>
      </c>
      <c r="E27" s="56" t="s">
        <v>166</v>
      </c>
      <c r="F27" s="105"/>
      <c r="G27" s="107">
        <v>-6</v>
      </c>
      <c r="H27" s="84">
        <v>-6</v>
      </c>
      <c r="I27" s="84">
        <v>-6</v>
      </c>
      <c r="J27" s="84">
        <v>-46</v>
      </c>
      <c r="K27" s="79" t="s">
        <v>244</v>
      </c>
      <c r="L27" s="2"/>
      <c r="M27" s="2"/>
    </row>
    <row r="28" spans="1:18" ht="58">
      <c r="A28" s="23" t="s">
        <v>30</v>
      </c>
      <c r="B28" s="23" t="s">
        <v>53</v>
      </c>
      <c r="C28" s="119" t="s">
        <v>39</v>
      </c>
      <c r="D28" s="56" t="s">
        <v>54</v>
      </c>
      <c r="E28" s="56">
        <v>44484</v>
      </c>
      <c r="F28" s="105">
        <v>-1.25</v>
      </c>
      <c r="G28" s="84">
        <v>-1.25</v>
      </c>
      <c r="H28" s="84">
        <v>-49.25</v>
      </c>
      <c r="I28" s="84">
        <v>-49.25</v>
      </c>
      <c r="J28" s="84">
        <v>-92.25</v>
      </c>
      <c r="K28" s="74" t="s">
        <v>267</v>
      </c>
      <c r="L28" s="106"/>
      <c r="M28" s="30"/>
    </row>
    <row r="29" spans="1:18" ht="22.5" customHeight="1">
      <c r="A29" s="23" t="s">
        <v>97</v>
      </c>
      <c r="B29" s="23" t="s">
        <v>98</v>
      </c>
      <c r="C29" s="18" t="s">
        <v>39</v>
      </c>
      <c r="D29" s="56">
        <v>43101</v>
      </c>
      <c r="E29" s="56">
        <v>44561</v>
      </c>
      <c r="F29" s="105">
        <v>24</v>
      </c>
      <c r="G29" s="84">
        <v>-69.25</v>
      </c>
      <c r="H29" s="84">
        <v>-134.25</v>
      </c>
      <c r="I29" s="84">
        <v>-196.25</v>
      </c>
      <c r="J29" s="84">
        <v>-414.25</v>
      </c>
      <c r="K29" s="67"/>
    </row>
    <row r="32" spans="1:18">
      <c r="A32" s="27" t="s">
        <v>132</v>
      </c>
      <c r="B32" s="27" t="s">
        <v>133</v>
      </c>
      <c r="C32" s="27" t="s">
        <v>134</v>
      </c>
      <c r="D32" s="27"/>
      <c r="E32" s="27"/>
      <c r="F32" s="27"/>
      <c r="G32" s="27"/>
      <c r="H32" s="27">
        <f>33*0.75</f>
        <v>24.75</v>
      </c>
      <c r="I32" s="27"/>
      <c r="J32" s="27"/>
      <c r="K32" s="27"/>
      <c r="L32"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selection activeCell="E12" sqref="E12"/>
    </sheetView>
  </sheetViews>
  <sheetFormatPr defaultRowHeight="14.5"/>
  <cols>
    <col min="1" max="1" width="11.453125" bestFit="1" customWidth="1"/>
    <col min="2" max="2" width="10.54296875" bestFit="1" customWidth="1"/>
    <col min="3" max="3" width="12" bestFit="1" customWidth="1"/>
    <col min="4" max="4" width="10.54296875" bestFit="1" customWidth="1"/>
  </cols>
  <sheetData>
    <row r="1" spans="1:6">
      <c r="A1" t="s">
        <v>243</v>
      </c>
    </row>
    <row r="3" spans="1:6" ht="18">
      <c r="A3" s="6" t="s">
        <v>0</v>
      </c>
      <c r="B3" s="6" t="s">
        <v>222</v>
      </c>
      <c r="C3" s="6" t="s">
        <v>167</v>
      </c>
      <c r="D3" s="6" t="s">
        <v>144</v>
      </c>
      <c r="E3" s="97"/>
      <c r="F3" s="43"/>
    </row>
    <row r="4" spans="1:6" ht="15.5">
      <c r="A4" s="83" t="s">
        <v>188</v>
      </c>
      <c r="B4" s="88" t="s">
        <v>243</v>
      </c>
      <c r="C4" s="87">
        <v>42.93</v>
      </c>
      <c r="D4" s="87">
        <v>378.45</v>
      </c>
      <c r="E4" s="95"/>
      <c r="F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8"/>
  <sheetViews>
    <sheetView workbookViewId="0">
      <selection activeCell="E25" sqref="E25"/>
    </sheetView>
  </sheetViews>
  <sheetFormatPr defaultRowHeight="14.5"/>
  <cols>
    <col min="3" max="3" width="20.1796875" customWidth="1"/>
    <col min="4" max="4" width="14" customWidth="1"/>
    <col min="6" max="6" width="72.26953125" customWidth="1"/>
  </cols>
  <sheetData>
    <row r="1" spans="1:6">
      <c r="A1" t="s">
        <v>242</v>
      </c>
    </row>
    <row r="3" spans="1:6">
      <c r="A3" s="94">
        <v>-105.94</v>
      </c>
    </row>
    <row r="4" spans="1:6">
      <c r="A4" s="94">
        <v>-211.88</v>
      </c>
      <c r="C4">
        <v>168</v>
      </c>
      <c r="D4">
        <f>C4+C5</f>
        <v>201</v>
      </c>
      <c r="E4" t="s">
        <v>232</v>
      </c>
    </row>
    <row r="5" spans="1:6">
      <c r="A5" s="94">
        <v>-211.88</v>
      </c>
      <c r="C5">
        <v>33</v>
      </c>
      <c r="D5">
        <v>70.63</v>
      </c>
      <c r="E5" t="s">
        <v>233</v>
      </c>
    </row>
    <row r="6" spans="1:6">
      <c r="A6" s="94">
        <v>-211.88</v>
      </c>
      <c r="D6">
        <v>35.299999999999997</v>
      </c>
      <c r="E6" t="s">
        <v>234</v>
      </c>
    </row>
    <row r="7" spans="1:6">
      <c r="A7" s="94">
        <v>-211.88</v>
      </c>
      <c r="D7">
        <v>20</v>
      </c>
      <c r="E7" t="s">
        <v>235</v>
      </c>
    </row>
    <row r="8" spans="1:6">
      <c r="A8" s="94">
        <v>-211.88</v>
      </c>
      <c r="D8">
        <f>SUM(D4:D7)</f>
        <v>326.93</v>
      </c>
      <c r="E8" t="s">
        <v>236</v>
      </c>
    </row>
    <row r="9" spans="1:6">
      <c r="A9" s="94">
        <v>-211.88</v>
      </c>
    </row>
    <row r="10" spans="1:6">
      <c r="A10" s="94">
        <v>-211.88</v>
      </c>
    </row>
    <row r="11" spans="1:6">
      <c r="A11" s="94">
        <v>-211.88</v>
      </c>
    </row>
    <row r="12" spans="1:6">
      <c r="A12" s="94">
        <f>SUM(A3:A11)</f>
        <v>-1800.9800000000005</v>
      </c>
    </row>
    <row r="13" spans="1:6" ht="29">
      <c r="C13" s="82" t="s">
        <v>237</v>
      </c>
      <c r="D13" s="82" t="s">
        <v>238</v>
      </c>
      <c r="E13" t="s">
        <v>239</v>
      </c>
    </row>
    <row r="14" spans="1:6" ht="29">
      <c r="C14" s="94">
        <f>A12+D8</f>
        <v>-1474.0500000000004</v>
      </c>
      <c r="D14">
        <v>1438.7</v>
      </c>
      <c r="E14" s="94">
        <f>C14+D14</f>
        <v>-35.350000000000364</v>
      </c>
      <c r="F14" s="82" t="s">
        <v>240</v>
      </c>
    </row>
    <row r="17" spans="3:6">
      <c r="D17" s="94"/>
    </row>
    <row r="18" spans="3:6" ht="29">
      <c r="C18">
        <v>221</v>
      </c>
      <c r="D18">
        <f>1695-C18</f>
        <v>1474</v>
      </c>
      <c r="F18" s="82"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9"/>
  <sheetViews>
    <sheetView workbookViewId="0">
      <selection activeCell="D20" sqref="D20"/>
    </sheetView>
  </sheetViews>
  <sheetFormatPr defaultRowHeight="14.5"/>
  <cols>
    <col min="3" max="3" width="11" bestFit="1" customWidth="1"/>
  </cols>
  <sheetData>
    <row r="1" spans="1:13">
      <c r="B1" t="s">
        <v>260</v>
      </c>
      <c r="C1" t="s">
        <v>262</v>
      </c>
      <c r="D1" t="s">
        <v>263</v>
      </c>
    </row>
    <row r="2" spans="1:13">
      <c r="A2" t="s">
        <v>261</v>
      </c>
      <c r="B2">
        <v>415.52</v>
      </c>
      <c r="C2">
        <f>B2*0.3</f>
        <v>124.65599999999999</v>
      </c>
      <c r="D2">
        <f>C2/2</f>
        <v>62.327999999999996</v>
      </c>
    </row>
    <row r="3" spans="1:13">
      <c r="C3">
        <f>B2-C2</f>
        <v>290.86399999999998</v>
      </c>
    </row>
    <row r="6" spans="1:13">
      <c r="L6">
        <v>207.5</v>
      </c>
    </row>
    <row r="7" spans="1:13">
      <c r="L7">
        <v>145.5</v>
      </c>
    </row>
    <row r="8" spans="1:13">
      <c r="L8">
        <f>SUM(L6:L7)</f>
        <v>353</v>
      </c>
      <c r="M8">
        <f>B2-L8</f>
        <v>62.519999999999982</v>
      </c>
    </row>
    <row r="9" spans="1:13">
      <c r="B9">
        <f>207.5</f>
        <v>207.5</v>
      </c>
      <c r="E9">
        <f>B2*0.15</f>
        <v>62.327999999999996</v>
      </c>
    </row>
    <row r="10" spans="1:13">
      <c r="B10">
        <f>B2-B9</f>
        <v>208.01999999999998</v>
      </c>
      <c r="C10">
        <f>B10-E9</f>
        <v>145.69199999999998</v>
      </c>
      <c r="D10">
        <f>SUM(B10:C10)</f>
        <v>353.71199999999999</v>
      </c>
      <c r="E10">
        <f>B2-D10</f>
        <v>61.807999999999993</v>
      </c>
      <c r="H10">
        <f>415.52-62.5</f>
        <v>353.02</v>
      </c>
    </row>
    <row r="19" spans="4:4">
      <c r="D19">
        <f>30*0.15</f>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2"/>
  <sheetViews>
    <sheetView workbookViewId="0">
      <selection activeCell="E17" sqref="E17"/>
    </sheetView>
  </sheetViews>
  <sheetFormatPr defaultRowHeight="14.5"/>
  <cols>
    <col min="1" max="1" width="14" bestFit="1" customWidth="1"/>
  </cols>
  <sheetData>
    <row r="1" spans="1:2">
      <c r="A1" s="8" t="s">
        <v>259</v>
      </c>
    </row>
    <row r="3" spans="1:2">
      <c r="A3" t="s">
        <v>97</v>
      </c>
      <c r="B3" t="s">
        <v>98</v>
      </c>
    </row>
    <row r="4" spans="1:2">
      <c r="A4" t="s">
        <v>255</v>
      </c>
      <c r="B4" t="s">
        <v>86</v>
      </c>
    </row>
    <row r="5" spans="1:2">
      <c r="A5" t="s">
        <v>30</v>
      </c>
      <c r="B5" t="s">
        <v>256</v>
      </c>
    </row>
    <row r="6" spans="1:2">
      <c r="A6" t="s">
        <v>70</v>
      </c>
      <c r="B6" t="s">
        <v>71</v>
      </c>
    </row>
    <row r="7" spans="1:2">
      <c r="A7" t="s">
        <v>63</v>
      </c>
      <c r="B7" t="s">
        <v>257</v>
      </c>
    </row>
    <row r="8" spans="1:2">
      <c r="A8" t="s">
        <v>87</v>
      </c>
      <c r="B8" t="s">
        <v>88</v>
      </c>
    </row>
    <row r="9" spans="1:2">
      <c r="A9" t="s">
        <v>89</v>
      </c>
      <c r="B9" t="s">
        <v>258</v>
      </c>
    </row>
    <row r="10" spans="1:2">
      <c r="A10" t="s">
        <v>60</v>
      </c>
      <c r="B10" t="s">
        <v>61</v>
      </c>
    </row>
    <row r="11" spans="1:2">
      <c r="A11" t="s">
        <v>91</v>
      </c>
      <c r="B11" t="s">
        <v>92</v>
      </c>
    </row>
    <row r="12" spans="1:2">
      <c r="A12" t="s">
        <v>95</v>
      </c>
      <c r="B12" t="s">
        <v>207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8700CBCA50F6A48B3B600B09E7F035B" ma:contentTypeVersion="5" ma:contentTypeDescription="Opprett et nytt dokument." ma:contentTypeScope="" ma:versionID="a709d686e3a6e3178a8d9dbf04d00564">
  <xsd:schema xmlns:xsd="http://www.w3.org/2001/XMLSchema" xmlns:xs="http://www.w3.org/2001/XMLSchema" xmlns:p="http://schemas.microsoft.com/office/2006/metadata/properties" xmlns:ns2="860a3702-07f2-4958-bde0-2896fd856bae" xmlns:ns3="77cdddf6-21a8-44c6-90d4-2e1fdaa6540a" targetNamespace="http://schemas.microsoft.com/office/2006/metadata/properties" ma:root="true" ma:fieldsID="9df22c7974b4618d09e4dd573c87fa1a" ns2:_="" ns3:_="">
    <xsd:import namespace="860a3702-07f2-4958-bde0-2896fd856bae"/>
    <xsd:import namespace="77cdddf6-21a8-44c6-90d4-2e1fdaa6540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a3702-07f2-4958-bde0-2896fd856b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cdddf6-21a8-44c6-90d4-2e1fdaa6540a"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751A30-2B91-447F-855C-FA9405E807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0a3702-07f2-4958-bde0-2896fd856bae"/>
    <ds:schemaRef ds:uri="77cdddf6-21a8-44c6-90d4-2e1fdaa65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C4764A-9DA6-4B6F-B833-ED8E767D13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Saldo samfunnsgeografi</vt:lpstr>
      <vt:lpstr>Saldo sosiologi</vt:lpstr>
      <vt:lpstr>Stipendiater og post docs</vt:lpstr>
      <vt:lpstr>Saldo SOS MID</vt:lpstr>
      <vt:lpstr>Saldo SGO MID</vt:lpstr>
      <vt:lpstr>IKKE PLIKT</vt:lpstr>
      <vt:lpstr>Plikt oppfylt</vt:lpstr>
      <vt:lpstr>Emeriti</vt:lpstr>
      <vt:lpstr>Jørgensen</vt:lpstr>
      <vt:lpstr>Birkelund</vt:lpstr>
      <vt:lpstr>3 år plikt</vt:lpstr>
      <vt:lpstr>'Stipendiater og post docs'!Print_Area</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Ingvild Lunde;Siri Steen Selvig</dc:creator>
  <cp:lastModifiedBy>Torbjørn Skardhamar</cp:lastModifiedBy>
  <cp:lastPrinted>2020-09-03T05:48:55Z</cp:lastPrinted>
  <dcterms:created xsi:type="dcterms:W3CDTF">2013-11-05T14:55:44Z</dcterms:created>
  <dcterms:modified xsi:type="dcterms:W3CDTF">2023-11-06T07:35:50Z</dcterms:modified>
  <cp:contentStatus/>
</cp:coreProperties>
</file>